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ads\Rscripts\Datasets\"/>
    </mc:Choice>
  </mc:AlternateContent>
  <bookViews>
    <workbookView xWindow="120" yWindow="7356" windowWidth="12456" windowHeight="3312"/>
  </bookViews>
  <sheets>
    <sheet name="List" sheetId="1" r:id="rId1"/>
    <sheet name="Sheet1" sheetId="3" r:id="rId2"/>
    <sheet name="Metrics" sheetId="2" r:id="rId3"/>
  </sheets>
  <externalReferences>
    <externalReference r:id="rId4"/>
  </externalReferences>
  <definedNames>
    <definedName name="_xlnm._FilterDatabase" localSheetId="0" hidden="1">List!$A$1:$S$195</definedName>
  </definedName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2" i="1"/>
  <c r="N198" i="1" l="1"/>
  <c r="M198" i="1" l="1"/>
  <c r="K198" i="1" l="1"/>
  <c r="J198" i="1" l="1"/>
  <c r="B198" i="1"/>
  <c r="B3" i="2" l="1"/>
  <c r="C3" i="2"/>
  <c r="D3" i="2"/>
  <c r="B9" i="2"/>
  <c r="C9" i="2"/>
  <c r="D9" i="2"/>
  <c r="D5" i="2"/>
  <c r="D13" i="2"/>
  <c r="D4" i="2"/>
  <c r="D8" i="2"/>
  <c r="D12" i="2"/>
  <c r="D7" i="2"/>
  <c r="D14" i="2"/>
  <c r="D11" i="2"/>
  <c r="D10" i="2"/>
  <c r="D6" i="2"/>
  <c r="C5" i="2"/>
  <c r="C13" i="2"/>
  <c r="C4" i="2"/>
  <c r="C8" i="2"/>
  <c r="C12" i="2"/>
  <c r="C7" i="2"/>
  <c r="C14" i="2"/>
  <c r="C11" i="2"/>
  <c r="C10" i="2"/>
  <c r="C6" i="2"/>
  <c r="B5" i="2"/>
  <c r="B13" i="2"/>
  <c r="B4" i="2"/>
  <c r="B8" i="2"/>
  <c r="B12" i="2"/>
  <c r="B7" i="2"/>
  <c r="B14" i="2"/>
  <c r="B11" i="2"/>
  <c r="B10" i="2"/>
  <c r="B6" i="2"/>
  <c r="D2" i="2"/>
  <c r="C2" i="2"/>
  <c r="B2" i="2"/>
</calcChain>
</file>

<file path=xl/sharedStrings.xml><?xml version="1.0" encoding="utf-8"?>
<sst xmlns="http://schemas.openxmlformats.org/spreadsheetml/2006/main" count="1328" uniqueCount="382">
  <si>
    <t>Hand off</t>
  </si>
  <si>
    <t>Visit Date</t>
  </si>
  <si>
    <t>Draft Complete</t>
  </si>
  <si>
    <t>9-Month</t>
  </si>
  <si>
    <t>Pima Lung</t>
  </si>
  <si>
    <t>Options Medical</t>
  </si>
  <si>
    <t>Type</t>
  </si>
  <si>
    <t>ACO</t>
  </si>
  <si>
    <t>Specialty</t>
  </si>
  <si>
    <t>Commonwealth ACO</t>
  </si>
  <si>
    <t>Desert Senita</t>
  </si>
  <si>
    <t>FQHC</t>
  </si>
  <si>
    <t>New Pueblo Medicine</t>
  </si>
  <si>
    <t>San Pedro Family Care</t>
  </si>
  <si>
    <t>Plaza Healthcare</t>
  </si>
  <si>
    <t>Universal Care Management</t>
  </si>
  <si>
    <t>Saguaro Surgical</t>
  </si>
  <si>
    <t>Hospital</t>
  </si>
  <si>
    <t>Benson Hospital</t>
  </si>
  <si>
    <t>Care1st</t>
  </si>
  <si>
    <t>MD24</t>
  </si>
  <si>
    <t>Bridgeway</t>
  </si>
  <si>
    <t>Valley Anesthesiology</t>
  </si>
  <si>
    <t>Regional Center for Border Hlth</t>
  </si>
  <si>
    <t>Project Manager</t>
  </si>
  <si>
    <t>Brett</t>
  </si>
  <si>
    <t>Ted</t>
  </si>
  <si>
    <t>Mariposa CHC</t>
  </si>
  <si>
    <t>United Community Health Center</t>
  </si>
  <si>
    <t>Yuma Hospital</t>
  </si>
  <si>
    <t>Wesley Community Health Center</t>
  </si>
  <si>
    <t>Native Health</t>
  </si>
  <si>
    <t>Mountain Park</t>
  </si>
  <si>
    <t>Health Choice Integrated Care</t>
  </si>
  <si>
    <t>District Medical Group</t>
  </si>
  <si>
    <t>N/A</t>
  </si>
  <si>
    <t>Yavapai Regional Medical Center</t>
  </si>
  <si>
    <t>n/a</t>
  </si>
  <si>
    <t>Valle del Sol</t>
  </si>
  <si>
    <t>Sunset Community Health Center</t>
  </si>
  <si>
    <t>Arizona Connected Care</t>
  </si>
  <si>
    <t>Keith</t>
  </si>
  <si>
    <t>Home Care</t>
  </si>
  <si>
    <t>Cenpatico</t>
  </si>
  <si>
    <t>Provider</t>
  </si>
  <si>
    <t>CAH</t>
  </si>
  <si>
    <t>Kingman Regional Medical Center</t>
  </si>
  <si>
    <t>OPTUM Medical Network</t>
  </si>
  <si>
    <t>Page Family Practice</t>
  </si>
  <si>
    <t>RHC</t>
  </si>
  <si>
    <t>Arizona Family Care</t>
  </si>
  <si>
    <t>Jaime</t>
  </si>
  <si>
    <t>MIHS</t>
  </si>
  <si>
    <t>On Hold</t>
  </si>
  <si>
    <t>Sante Operations</t>
  </si>
  <si>
    <t>Dignity Health</t>
  </si>
  <si>
    <t>Arizona Community Physicians</t>
  </si>
  <si>
    <t>TMC One (part of TMC)</t>
  </si>
  <si>
    <t>Southern Arizona Inf. Disease (part of TMC)</t>
  </si>
  <si>
    <t>Gila Health</t>
  </si>
  <si>
    <t>Iasis Health</t>
  </si>
  <si>
    <t>Rio Rico Fire District</t>
  </si>
  <si>
    <t>Behavioral Health</t>
  </si>
  <si>
    <t>Health Plan</t>
  </si>
  <si>
    <t>State and Local Gov't</t>
  </si>
  <si>
    <t>Heart and Vascular Center of Arizona</t>
  </si>
  <si>
    <t>Mountain View Pediatrics</t>
  </si>
  <si>
    <t>NAH</t>
  </si>
  <si>
    <t>TMC</t>
  </si>
  <si>
    <t>Adelante</t>
  </si>
  <si>
    <t>Banner Health Ambulatory</t>
  </si>
  <si>
    <t>AZDHS</t>
  </si>
  <si>
    <t>Banner Tucson</t>
  </si>
  <si>
    <t>Phoenix Children's Hospital</t>
  </si>
  <si>
    <t>El Rio</t>
  </si>
  <si>
    <t>Marana Health Center</t>
  </si>
  <si>
    <t>Chiricahua Community Health Center</t>
  </si>
  <si>
    <t>Barnett Dulaney Perkins Eye Center</t>
  </si>
  <si>
    <t>Bart Carter, MD</t>
  </si>
  <si>
    <t>Yuma Children's Clinics - MSIC</t>
  </si>
  <si>
    <t>Phoenix Health Plan</t>
  </si>
  <si>
    <t>Maricopa Health Plan</t>
  </si>
  <si>
    <t>Mercy Care Plan</t>
  </si>
  <si>
    <t>Mercy Maricopa</t>
  </si>
  <si>
    <t>RHBA</t>
  </si>
  <si>
    <t>State Gov't</t>
  </si>
  <si>
    <t>Total</t>
  </si>
  <si>
    <t>draft to Keith</t>
  </si>
  <si>
    <t>NS</t>
  </si>
  <si>
    <t>No Show</t>
  </si>
  <si>
    <t>Client Cancelled</t>
  </si>
  <si>
    <t>Maricopa County Corrections</t>
  </si>
  <si>
    <t>University of  Arizona Health Plan (UAHP)</t>
  </si>
  <si>
    <t>Completed Roadmap on hold</t>
  </si>
  <si>
    <t xml:space="preserve">Sun Life Family Health Center. </t>
  </si>
  <si>
    <t>5/4/2016 -NS</t>
  </si>
  <si>
    <t>Horizon Health and Wellness</t>
  </si>
  <si>
    <t>La Paz Regional Hospital</t>
  </si>
  <si>
    <t>Northwest Neurospecialists</t>
  </si>
  <si>
    <t>Phoenix Shanti Group</t>
  </si>
  <si>
    <t>Jewish Family Childrens Services</t>
  </si>
  <si>
    <t>Angela Wyatt Dermatology</t>
  </si>
  <si>
    <t>Flagstaff Surgical Associates</t>
  </si>
  <si>
    <t>NAZCARE</t>
  </si>
  <si>
    <t>Workflow Specialist</t>
  </si>
  <si>
    <t>Ed</t>
  </si>
  <si>
    <t>Home Health</t>
  </si>
  <si>
    <t>Chuck</t>
  </si>
  <si>
    <t>Counts</t>
  </si>
  <si>
    <t>Chuck/Lee</t>
  </si>
  <si>
    <t>Old Pueblo Community Services</t>
  </si>
  <si>
    <t>Visit within 1 wk</t>
  </si>
  <si>
    <t>Invite Date</t>
  </si>
  <si>
    <t>Green PM Until Assigned</t>
  </si>
  <si>
    <t>Palo Verde Family Care Inc.</t>
  </si>
  <si>
    <t>Provideer</t>
  </si>
  <si>
    <t>Sound Physicians</t>
  </si>
  <si>
    <t>LifeShare Management Group</t>
  </si>
  <si>
    <t>Cope Community Services</t>
  </si>
  <si>
    <t>Kidney Resource Services (OPTUM ACO)</t>
  </si>
  <si>
    <t>Angell</t>
  </si>
  <si>
    <t>Abrazo Medical Group</t>
  </si>
  <si>
    <t>3-Month Notice</t>
  </si>
  <si>
    <t>3-Month Visit</t>
  </si>
  <si>
    <t>Health Choice (HCA)</t>
  </si>
  <si>
    <t>Health Choice (HCE)</t>
  </si>
  <si>
    <t>Health Choice (VBP)</t>
  </si>
  <si>
    <t>Keith*</t>
  </si>
  <si>
    <t>Community Partners Inc</t>
  </si>
  <si>
    <t>Dorothy L Wong Medical Office (EPIC)</t>
  </si>
  <si>
    <t>Ed/Lee</t>
  </si>
  <si>
    <t>5/1216</t>
  </si>
  <si>
    <t>Delayed</t>
  </si>
  <si>
    <t>Participant</t>
  </si>
  <si>
    <t>Recovery Innovations</t>
  </si>
  <si>
    <t>Health Choice High ER</t>
  </si>
  <si>
    <t>Program Type</t>
  </si>
  <si>
    <t>HIE</t>
  </si>
  <si>
    <t>PII</t>
  </si>
  <si>
    <t>HIE-e-vigils</t>
  </si>
  <si>
    <t>Marc Community Resources</t>
  </si>
  <si>
    <t>Chuck/Ed/Lee</t>
  </si>
  <si>
    <t>Healthcare for the Homeless</t>
  </si>
  <si>
    <t>Connections AZ</t>
  </si>
  <si>
    <t>Final Draft Complete Including Portal</t>
  </si>
  <si>
    <t>Live with Portal</t>
  </si>
  <si>
    <t>Draft Sent with PNP and Portal Forms</t>
  </si>
  <si>
    <t>True Care MD</t>
  </si>
  <si>
    <t>Benson Hospital - HIE Tools</t>
  </si>
  <si>
    <t>Catelyn</t>
  </si>
  <si>
    <t>Rio Salado Behavioral Health System</t>
  </si>
  <si>
    <t>Creative Care</t>
  </si>
  <si>
    <t>SNF</t>
  </si>
  <si>
    <t>Nursewise</t>
  </si>
  <si>
    <t>Delay</t>
  </si>
  <si>
    <t>Delayed by Client</t>
  </si>
  <si>
    <t>Childrens Clinics Rehabilative Services of Tucson</t>
  </si>
  <si>
    <t>Native American Connections</t>
  </si>
  <si>
    <t>Not Ready BR 6/2</t>
  </si>
  <si>
    <t>Partners in Recovery</t>
  </si>
  <si>
    <t>Terros Behavioral Health Svcs</t>
  </si>
  <si>
    <t>Chicanos Por La Causa</t>
  </si>
  <si>
    <t>EMR</t>
  </si>
  <si>
    <t>Athena Health</t>
  </si>
  <si>
    <t>Allscripts</t>
  </si>
  <si>
    <t>Practice Partner</t>
  </si>
  <si>
    <t>NextGen</t>
  </si>
  <si>
    <t>Credible</t>
  </si>
  <si>
    <t>Epic</t>
  </si>
  <si>
    <t>Meditech</t>
  </si>
  <si>
    <t>Avatar</t>
  </si>
  <si>
    <t>eVigils</t>
  </si>
  <si>
    <t>NI</t>
  </si>
  <si>
    <t>Greenway</t>
  </si>
  <si>
    <t>e-MD</t>
  </si>
  <si>
    <t>GE Centricity</t>
  </si>
  <si>
    <t>ClaimTrack</t>
  </si>
  <si>
    <t>Office Praticum</t>
  </si>
  <si>
    <t>RPMS(VA)</t>
  </si>
  <si>
    <t>NextGen/e-Vigils</t>
  </si>
  <si>
    <t>Allscripts and Curapan</t>
  </si>
  <si>
    <t>High Plains moving to Image Trends</t>
  </si>
  <si>
    <t>Enterprise Wharehouse</t>
  </si>
  <si>
    <t>HMS</t>
  </si>
  <si>
    <t>EPIC</t>
  </si>
  <si>
    <t>Planning e-Clinical Works</t>
  </si>
  <si>
    <t>Case-e &amp; Health Fusion</t>
  </si>
  <si>
    <t>CPSI/Greenway</t>
  </si>
  <si>
    <t>e-Clinical Works</t>
  </si>
  <si>
    <t xml:space="preserve">Cerner/Millineum </t>
  </si>
  <si>
    <t>Community Medical Servies</t>
  </si>
  <si>
    <t>OTP</t>
  </si>
  <si>
    <t>Lee</t>
  </si>
  <si>
    <t>ASAP Health Solutions</t>
  </si>
  <si>
    <t>Cerner/Athena</t>
  </si>
  <si>
    <t>AthenaDoctalk</t>
  </si>
  <si>
    <t>Cerner</t>
  </si>
  <si>
    <t>Banner Health University Campuses</t>
  </si>
  <si>
    <t>Carondelet</t>
  </si>
  <si>
    <t>ESC</t>
  </si>
  <si>
    <t>Cerner/Allscripts</t>
  </si>
  <si>
    <t>Flagstaff Schildren's Clinic</t>
  </si>
  <si>
    <t>HonorHealth</t>
  </si>
  <si>
    <t>McKesson</t>
  </si>
  <si>
    <t>CPSI</t>
  </si>
  <si>
    <t>eCW</t>
  </si>
  <si>
    <t>Netsmart Avatar</t>
  </si>
  <si>
    <t>Cigna Medical Group</t>
  </si>
  <si>
    <t>Ed/Chuck/Lee</t>
  </si>
  <si>
    <t xml:space="preserve">Easter Seals </t>
  </si>
  <si>
    <t>Open Hearts Arizona</t>
  </si>
  <si>
    <t>Sonoita-Elgin Fire District</t>
  </si>
  <si>
    <t>eMDs</t>
  </si>
  <si>
    <t>HIMS</t>
  </si>
  <si>
    <t>None</t>
  </si>
  <si>
    <t>Amazing Charts</t>
  </si>
  <si>
    <t>Therap</t>
  </si>
  <si>
    <t>Cobre Valley Medical Group</t>
  </si>
  <si>
    <t>Providers</t>
  </si>
  <si>
    <t xml:space="preserve"> 6/23/16</t>
  </si>
  <si>
    <t xml:space="preserve"> </t>
  </si>
  <si>
    <t>Referral HC</t>
  </si>
  <si>
    <t>Referral OPTUM</t>
  </si>
  <si>
    <t>Tony</t>
  </si>
  <si>
    <t>Referral Optum</t>
  </si>
  <si>
    <t>AHCCCS</t>
  </si>
  <si>
    <t>Payer</t>
  </si>
  <si>
    <t>Crossroads Mission</t>
  </si>
  <si>
    <t>SHIP</t>
  </si>
  <si>
    <t>NOAH</t>
  </si>
  <si>
    <t>Community Provider of Enrichment Services</t>
  </si>
  <si>
    <t>Youth Advocare Programs</t>
  </si>
  <si>
    <t>St. Elizabeth Health Centers</t>
  </si>
  <si>
    <t>Foundation for Senior Living</t>
  </si>
  <si>
    <t>Mentally Ill Kids In Distress</t>
  </si>
  <si>
    <t>Pinal Hispanic Council</t>
  </si>
  <si>
    <t>Sonoran Medical Centers</t>
  </si>
  <si>
    <t>Spectrum Healthcare Group</t>
  </si>
  <si>
    <t>Desert Spine Institute (EPIC)</t>
  </si>
  <si>
    <t>Specialty Care</t>
  </si>
  <si>
    <t>West Yavapai Guidance Clinic</t>
  </si>
  <si>
    <t>San Tan Behvioral Health Services</t>
  </si>
  <si>
    <t>Helping Hearts Residential Facility</t>
  </si>
  <si>
    <t>FQHC/PII</t>
  </si>
  <si>
    <t>Arizona Pain Specialists</t>
  </si>
  <si>
    <t>Netsmart My Evolve</t>
  </si>
  <si>
    <t>NextGen (w/Topaz)</t>
  </si>
  <si>
    <t>Community Bridges</t>
  </si>
  <si>
    <t>Ed/ Lee</t>
  </si>
  <si>
    <t>Southwest Network</t>
  </si>
  <si>
    <t>Little Colorado Behavioral Health Centers</t>
  </si>
  <si>
    <t>New Hope</t>
  </si>
  <si>
    <t>Intermountain Centers for Human Devel</t>
  </si>
  <si>
    <t>Family Service Agency</t>
  </si>
  <si>
    <t>Casa De Los Ninos</t>
  </si>
  <si>
    <t>Arizona Youth and Family Services</t>
  </si>
  <si>
    <t>Paper</t>
  </si>
  <si>
    <t>Claim Track</t>
  </si>
  <si>
    <t>NA</t>
  </si>
  <si>
    <t>Epic/YRMC</t>
  </si>
  <si>
    <t>NextGen/topaz</t>
  </si>
  <si>
    <t>NextGen/Topaz</t>
  </si>
  <si>
    <t>Tech Care</t>
  </si>
  <si>
    <t>LVM</t>
  </si>
  <si>
    <t>MAC Care</t>
  </si>
  <si>
    <t>Core</t>
  </si>
  <si>
    <t>Epic/TMC</t>
  </si>
  <si>
    <t>McKesson Paragon</t>
  </si>
  <si>
    <t>GE Centricty-Quatres</t>
  </si>
  <si>
    <t>EOS</t>
  </si>
  <si>
    <t>NetsmartAvatar</t>
  </si>
  <si>
    <t>Epic/YMRC</t>
  </si>
  <si>
    <t>Arizona's Children Association</t>
  </si>
  <si>
    <t>Care Tracker</t>
  </si>
  <si>
    <t>NextGen/Credible</t>
  </si>
  <si>
    <t>PII/SHIP</t>
  </si>
  <si>
    <t>Bayada Home Health Care</t>
  </si>
  <si>
    <t>Phoenix Medical Group</t>
  </si>
  <si>
    <t>Corazon Integrated Healthcare Services</t>
  </si>
  <si>
    <t>Zarephath</t>
  </si>
  <si>
    <t>Reminder 7/18/16</t>
  </si>
  <si>
    <t>Human Services Consultants</t>
  </si>
  <si>
    <t>Abrazo Community Health Network (ACO)</t>
  </si>
  <si>
    <t>Pathways of Arizona</t>
  </si>
  <si>
    <t>Child and Family Support Services</t>
  </si>
  <si>
    <t>PSA Behavioral Health</t>
  </si>
  <si>
    <t>City of Surprise Fire and Rescue (Direct and A&amp;N)</t>
  </si>
  <si>
    <t>City Surprise Fire and Rescue (Portal)</t>
  </si>
  <si>
    <t>Virginia G Piper (St. Vincent DePaul Clinics)</t>
  </si>
  <si>
    <t>Desert Kidney Associates</t>
  </si>
  <si>
    <t>PIMA County (Corrections)</t>
  </si>
  <si>
    <t>Med-Cure Internal Medicine</t>
  </si>
  <si>
    <t>East Flagstaff Family Medicine</t>
  </si>
  <si>
    <t xml:space="preserve">Wickenburg Regional Hospital </t>
  </si>
  <si>
    <t>Pima Heart</t>
  </si>
  <si>
    <t>Gila Valley Clinic</t>
  </si>
  <si>
    <t>Arizona Kidney Disease &amp; Hypertension Centers</t>
  </si>
  <si>
    <t>Assurance Health &amp; Wellness</t>
  </si>
  <si>
    <t>CODAC Health Recovery Wellness, Inc.</t>
  </si>
  <si>
    <t>HealthNet/Bridge</t>
  </si>
  <si>
    <t>Homewood Family Physicians</t>
  </si>
  <si>
    <t>North Country HealthCare</t>
  </si>
  <si>
    <t>Touchstone Behavioral Health</t>
  </si>
  <si>
    <t>Community Health Associates (Yuma)</t>
  </si>
  <si>
    <t>Yuma Gastroenterology</t>
  </si>
  <si>
    <t xml:space="preserve">Cobre Valley Regional Medical Center </t>
  </si>
  <si>
    <t>Yuma Nephrology, PC</t>
  </si>
  <si>
    <t>Arizona Counseling &amp; Treatment Services</t>
  </si>
  <si>
    <t xml:space="preserve">Christopher Moor, MD </t>
  </si>
  <si>
    <t>Bayless Healthcare Group</t>
  </si>
  <si>
    <t>Southeastern Arizona Behavioral Health Services, Inc.</t>
  </si>
  <si>
    <t>Canyonlands Healthcare</t>
  </si>
  <si>
    <t>Mount Graham Regional Medical Center</t>
  </si>
  <si>
    <t>Home Health Insights, Inc.</t>
  </si>
  <si>
    <t>Beech Medical Group, Inc.</t>
  </si>
  <si>
    <t>El Rio Health Center</t>
  </si>
  <si>
    <t>Southwest Behavioral &amp; Health Services</t>
  </si>
  <si>
    <t>Thunderbird Internal Medicine</t>
  </si>
  <si>
    <t>Follow Up Required</t>
  </si>
  <si>
    <t>Follow Up on late draft roadmaps</t>
  </si>
  <si>
    <t>2 weeks late</t>
  </si>
  <si>
    <r>
      <t xml:space="preserve">Pasadera </t>
    </r>
    <r>
      <rPr>
        <sz val="11"/>
        <color rgb="FFFF0000"/>
        <rFont val="Calibri"/>
        <family val="2"/>
        <scheme val="minor"/>
      </rPr>
      <t>(Merged with Community Bridges</t>
    </r>
    <r>
      <rPr>
        <sz val="11"/>
        <color theme="1"/>
        <rFont val="Calibri"/>
        <family val="2"/>
        <scheme val="minor"/>
      </rPr>
      <t>)</t>
    </r>
  </si>
  <si>
    <t>Will be part of Community Bridges Implementation</t>
  </si>
  <si>
    <t xml:space="preserve">Helping Associates Inc. </t>
  </si>
  <si>
    <t xml:space="preserve">The Crossroads Inc. </t>
  </si>
  <si>
    <t xml:space="preserve">Nightengale Homecare </t>
  </si>
  <si>
    <t>Care Voyant</t>
  </si>
  <si>
    <t>Kipu</t>
  </si>
  <si>
    <t>Methasoft</t>
  </si>
  <si>
    <t>Treat</t>
  </si>
  <si>
    <t>Netsmart/Avatar</t>
  </si>
  <si>
    <t>Aprima</t>
  </si>
  <si>
    <t>7/19/2016, 8/1/16</t>
  </si>
  <si>
    <t>Rescheduled</t>
  </si>
  <si>
    <t>7/19/2016, 8/1</t>
  </si>
  <si>
    <t>delayed</t>
  </si>
  <si>
    <t>A New Leaf</t>
  </si>
  <si>
    <t>Refferal</t>
  </si>
  <si>
    <t>La Frontera-Empact</t>
  </si>
  <si>
    <t xml:space="preserve">La Frontera </t>
  </si>
  <si>
    <t>Delayed 10/1</t>
  </si>
  <si>
    <t>Hold for BH Portal Data</t>
  </si>
  <si>
    <t>Moorthi</t>
  </si>
  <si>
    <t xml:space="preserve">Hope Inc. </t>
  </si>
  <si>
    <t>Operational</t>
  </si>
  <si>
    <t>Operztionnal</t>
  </si>
  <si>
    <t>Organizational Hold</t>
  </si>
  <si>
    <t>Never signed agreement</t>
  </si>
  <si>
    <t>Catalina Pointe Arthritis and Rhumatology</t>
  </si>
  <si>
    <t>Mohave Mental Healtlh Clinic</t>
  </si>
  <si>
    <t>hie</t>
  </si>
  <si>
    <t>Chuck/Ed</t>
  </si>
  <si>
    <t>5 City Regional F&amp;R Grant</t>
  </si>
  <si>
    <t>Community Provider</t>
  </si>
  <si>
    <t>Ed/Chuck</t>
  </si>
  <si>
    <t>Colorado River Pediatrics</t>
  </si>
  <si>
    <t>Specialty Provider</t>
  </si>
  <si>
    <t>SuiteMed IMS</t>
  </si>
  <si>
    <t>Family Involvement Center</t>
  </si>
  <si>
    <t>ConnectOne Platform by Progression Systems</t>
  </si>
  <si>
    <t>Invite Accepted</t>
  </si>
  <si>
    <t>Phoenix-Tucson Integrated Kidney Care</t>
  </si>
  <si>
    <t>8/1516</t>
  </si>
  <si>
    <t>Pace Plus</t>
  </si>
  <si>
    <t>New Dates Sent 8/19</t>
  </si>
  <si>
    <t>Hold for Portal Request</t>
  </si>
  <si>
    <t>On Hold for Org</t>
  </si>
  <si>
    <t xml:space="preserve">Delayed by ORG </t>
  </si>
  <si>
    <t>Enticare</t>
  </si>
  <si>
    <t>Yavapai County Detention Services</t>
  </si>
  <si>
    <t>Corrections</t>
  </si>
  <si>
    <t>City Government</t>
  </si>
  <si>
    <t>City of Buckeye Fire and Rescue</t>
  </si>
  <si>
    <t>NetSmart- My Evolv</t>
  </si>
  <si>
    <t>Lifewell Behavioral Wellness</t>
  </si>
  <si>
    <t>Circle the City</t>
  </si>
  <si>
    <t>MedHost/ReDoc</t>
  </si>
  <si>
    <t>NextGen(W/Topaz)</t>
  </si>
  <si>
    <t>NextGen(w/Topaz)</t>
  </si>
  <si>
    <t>OrganizationIDfromAT</t>
  </si>
  <si>
    <t>2/4/2016, 8/9/16</t>
  </si>
  <si>
    <t>1/5/2016, 1/11/2016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</si>
</sst>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4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D9B3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2" fillId="3" borderId="2" applyNumberFormat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6" fillId="13" borderId="0" applyNumberFormat="0" applyBorder="0" applyAlignment="0" applyProtection="0"/>
  </cellStyleXfs>
  <cellXfs count="5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5" fillId="0" borderId="0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3" xfId="0" applyFont="1" applyBorder="1"/>
    <xf numFmtId="0" fontId="3" fillId="7" borderId="1" xfId="3" applyBorder="1"/>
    <xf numFmtId="0" fontId="3" fillId="7" borderId="1" xfId="3" applyBorder="1" applyAlignment="1">
      <alignment horizontal="center"/>
    </xf>
    <xf numFmtId="0" fontId="3" fillId="8" borderId="1" xfId="4" applyBorder="1"/>
    <xf numFmtId="0" fontId="3" fillId="8" borderId="1" xfId="4" applyBorder="1" applyAlignment="1">
      <alignment horizontal="center"/>
    </xf>
    <xf numFmtId="0" fontId="3" fillId="9" borderId="1" xfId="5" applyBorder="1"/>
    <xf numFmtId="0" fontId="3" fillId="10" borderId="1" xfId="6" applyBorder="1"/>
    <xf numFmtId="0" fontId="3" fillId="10" borderId="1" xfId="6" applyBorder="1" applyAlignment="1">
      <alignment horizontal="center"/>
    </xf>
    <xf numFmtId="0" fontId="4" fillId="6" borderId="1" xfId="2" applyBorder="1"/>
    <xf numFmtId="14" fontId="0" fillId="11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4" borderId="1" xfId="0" applyFill="1" applyBorder="1"/>
    <xf numFmtId="164" fontId="0" fillId="0" borderId="0" xfId="0" applyNumberFormat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5" applyBorder="1" applyAlignment="1">
      <alignment horizontal="center"/>
    </xf>
    <xf numFmtId="0" fontId="6" fillId="13" borderId="1" xfId="7" applyBorder="1"/>
    <xf numFmtId="164" fontId="6" fillId="13" borderId="1" xfId="7" applyNumberFormat="1" applyBorder="1" applyAlignment="1">
      <alignment horizontal="center"/>
    </xf>
    <xf numFmtId="14" fontId="6" fillId="13" borderId="1" xfId="7" applyNumberFormat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8" fillId="0" borderId="1" xfId="0" applyFont="1" applyFill="1" applyBorder="1" applyAlignment="1">
      <alignment vertical="center" wrapText="1"/>
    </xf>
    <xf numFmtId="164" fontId="0" fillId="4" borderId="1" xfId="0" applyNumberFormat="1" applyFill="1" applyBorder="1" applyAlignment="1">
      <alignment horizontal="center"/>
    </xf>
    <xf numFmtId="14" fontId="3" fillId="10" borderId="1" xfId="6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6" fillId="2" borderId="1" xfId="7" applyNumberFormat="1" applyFill="1" applyBorder="1" applyAlignment="1">
      <alignment horizontal="center"/>
    </xf>
    <xf numFmtId="164" fontId="3" fillId="10" borderId="1" xfId="6" applyNumberFormat="1" applyBorder="1" applyAlignment="1">
      <alignment horizontal="center"/>
    </xf>
    <xf numFmtId="164" fontId="2" fillId="3" borderId="1" xfId="1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</cellXfs>
  <cellStyles count="8">
    <cellStyle name="20% - Accent1" xfId="3" builtinId="30"/>
    <cellStyle name="40% - Accent3" xfId="4" builtinId="39"/>
    <cellStyle name="40% - Accent4" xfId="5" builtinId="43"/>
    <cellStyle name="40% - Accent6" xfId="6" builtinId="51"/>
    <cellStyle name="Bad" xfId="7" builtinId="27"/>
    <cellStyle name="Input" xfId="1" builtinId="20"/>
    <cellStyle name="Neutral" xfId="2" builtinId="28"/>
    <cellStyle name="Normal" xfId="0" builtinId="0"/>
  </cellStyles>
  <dxfs count="55"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99D9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essment%20Trac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heet1"/>
      <sheetName val="Metrics"/>
    </sheetNames>
    <sheetDataSet>
      <sheetData sheetId="0">
        <row r="1">
          <cell r="A1" t="str">
            <v>OrganizationID</v>
          </cell>
          <cell r="B1" t="str">
            <v>Participant</v>
          </cell>
        </row>
        <row r="2">
          <cell r="A2" t="str">
            <v>O000055</v>
          </cell>
          <cell r="B2" t="str">
            <v>Arizona Community Physicians</v>
          </cell>
        </row>
        <row r="3">
          <cell r="A3" t="str">
            <v>O000749</v>
          </cell>
          <cell r="B3" t="str">
            <v>Phoenix Children's Hospital</v>
          </cell>
        </row>
        <row r="4">
          <cell r="A4" t="str">
            <v>O000772</v>
          </cell>
          <cell r="B4" t="str">
            <v>Plaza Healthcare</v>
          </cell>
        </row>
        <row r="5">
          <cell r="A5" t="str">
            <v>O000714</v>
          </cell>
          <cell r="B5" t="str">
            <v>Palo Verde Family Care Inc.</v>
          </cell>
        </row>
        <row r="6">
          <cell r="A6" t="str">
            <v>O000064</v>
          </cell>
          <cell r="B6" t="str">
            <v>Arizona Kidney Disease &amp; HTN Ctr</v>
          </cell>
        </row>
        <row r="7">
          <cell r="A7" t="str">
            <v>O001024</v>
          </cell>
          <cell r="B7" t="str">
            <v>Virginia Piper</v>
          </cell>
        </row>
        <row r="8">
          <cell r="A8" t="str">
            <v>O000017</v>
          </cell>
          <cell r="B8" t="str">
            <v>Abrazo Medical Group</v>
          </cell>
        </row>
        <row r="9">
          <cell r="A9" t="str">
            <v>O000047</v>
          </cell>
          <cell r="B9" t="str">
            <v>Angela Wyatt Dermatology</v>
          </cell>
        </row>
        <row r="10">
          <cell r="A10" t="str">
            <v>O000015</v>
          </cell>
          <cell r="B10" t="str">
            <v>Abrazo Community Health Network</v>
          </cell>
        </row>
        <row r="11">
          <cell r="A11" t="str">
            <v>O000113</v>
          </cell>
          <cell r="B11" t="str">
            <v>Banner Health Ambulatory</v>
          </cell>
        </row>
        <row r="12">
          <cell r="A12" t="str">
            <v>O000173</v>
          </cell>
          <cell r="B12" t="str">
            <v>Carondelet</v>
          </cell>
        </row>
        <row r="13">
          <cell r="A13" t="e">
            <v>#N/A</v>
          </cell>
          <cell r="B13" t="str">
            <v>Flagstaff Schildren's Clinic</v>
          </cell>
        </row>
        <row r="14">
          <cell r="A14" t="str">
            <v>O000311</v>
          </cell>
          <cell r="B14" t="str">
            <v>Dignity Health</v>
          </cell>
        </row>
        <row r="15">
          <cell r="A15" t="str">
            <v>O001077</v>
          </cell>
          <cell r="B15" t="str">
            <v>Yavapai Regional Medical Center</v>
          </cell>
        </row>
        <row r="16">
          <cell r="A16" t="str">
            <v>O000463</v>
          </cell>
          <cell r="B16" t="str">
            <v>Horizon Health and Wellness</v>
          </cell>
        </row>
        <row r="17">
          <cell r="A17" t="str">
            <v>O000694</v>
          </cell>
          <cell r="B17" t="str">
            <v>Old Pueblo Community Services</v>
          </cell>
        </row>
        <row r="18">
          <cell r="A18" t="str">
            <v>O000547</v>
          </cell>
          <cell r="B18" t="str">
            <v>La Paz Regional Hospital</v>
          </cell>
        </row>
        <row r="19">
          <cell r="A19" t="str">
            <v>O000126</v>
          </cell>
          <cell r="B19" t="str">
            <v>Bayless Healthcare</v>
          </cell>
        </row>
        <row r="20">
          <cell r="A20" t="str">
            <v>O000128</v>
          </cell>
          <cell r="B20" t="str">
            <v>Beech Medical Group</v>
          </cell>
        </row>
        <row r="21">
          <cell r="A21" t="str">
            <v>O000652</v>
          </cell>
          <cell r="B21" t="str">
            <v>NAZCARE</v>
          </cell>
        </row>
        <row r="22">
          <cell r="A22" t="str">
            <v>O000699</v>
          </cell>
          <cell r="B22" t="str">
            <v>Open Hearts Arizona</v>
          </cell>
        </row>
        <row r="23">
          <cell r="A23" t="str">
            <v>O000969</v>
          </cell>
          <cell r="B23" t="str">
            <v>Touchstone Valley Health</v>
          </cell>
        </row>
        <row r="24">
          <cell r="A24" t="str">
            <v>O001041</v>
          </cell>
          <cell r="B24" t="str">
            <v>Wesley Community Health Center</v>
          </cell>
        </row>
        <row r="25">
          <cell r="A25" t="str">
            <v>O000637</v>
          </cell>
          <cell r="B25" t="str">
            <v>Mountain Park</v>
          </cell>
        </row>
        <row r="26">
          <cell r="A26" t="str">
            <v>O000839</v>
          </cell>
          <cell r="B26" t="str">
            <v>San Pedro Family Care</v>
          </cell>
        </row>
        <row r="27">
          <cell r="A27" t="str">
            <v>O000924</v>
          </cell>
          <cell r="B27" t="str">
            <v xml:space="preserve">Sun Life Family Health Center. </v>
          </cell>
        </row>
        <row r="28">
          <cell r="A28" t="str">
            <v>O000395</v>
          </cell>
          <cell r="B28" t="str">
            <v>Gila Health</v>
          </cell>
        </row>
        <row r="29">
          <cell r="A29" t="str">
            <v>O000083</v>
          </cell>
          <cell r="B29" t="str">
            <v>ASAP Health Solutions</v>
          </cell>
        </row>
        <row r="30">
          <cell r="A30" t="str">
            <v>O000113</v>
          </cell>
          <cell r="B30" t="str">
            <v>Banner Health University Campuses</v>
          </cell>
        </row>
        <row r="31">
          <cell r="A31" t="str">
            <v>O000216</v>
          </cell>
          <cell r="B31" t="str">
            <v>Christopher Moor (EPIC)</v>
          </cell>
        </row>
        <row r="32">
          <cell r="A32" t="str">
            <v>O000316</v>
          </cell>
          <cell r="B32" t="str">
            <v>Dorothy L Wong Medical Office (EPIC)</v>
          </cell>
        </row>
        <row r="33">
          <cell r="A33" t="str">
            <v>O000458</v>
          </cell>
          <cell r="B33" t="str">
            <v>HonorHealth</v>
          </cell>
        </row>
        <row r="34">
          <cell r="A34" t="str">
            <v>O000889</v>
          </cell>
          <cell r="B34" t="str">
            <v>Southern Arizona Inf. Disease (part of TMC)</v>
          </cell>
        </row>
        <row r="35">
          <cell r="A35" t="str">
            <v>O000966</v>
          </cell>
          <cell r="B35" t="str">
            <v>TMC</v>
          </cell>
        </row>
        <row r="36">
          <cell r="A36" t="str">
            <v>O001083</v>
          </cell>
          <cell r="B36" t="str">
            <v>Yuma Children's Clinics - MSIC</v>
          </cell>
        </row>
        <row r="37">
          <cell r="A37" t="e">
            <v>#N/A</v>
          </cell>
          <cell r="B37" t="str">
            <v>Creative Care</v>
          </cell>
        </row>
        <row r="38">
          <cell r="A38" t="str">
            <v>O000221</v>
          </cell>
          <cell r="B38" t="str">
            <v>Surprise Fire and Rescue (Portal)</v>
          </cell>
        </row>
        <row r="39">
          <cell r="A39" t="str">
            <v>O000313</v>
          </cell>
          <cell r="B39" t="str">
            <v>District Medical Group</v>
          </cell>
        </row>
        <row r="40">
          <cell r="A40" t="str">
            <v>O000444</v>
          </cell>
          <cell r="B40" t="str">
            <v>Heart and Vascular Center of Arizona</v>
          </cell>
        </row>
        <row r="41">
          <cell r="A41" t="str">
            <v>O000577</v>
          </cell>
          <cell r="B41" t="str">
            <v>Marana Health Center</v>
          </cell>
        </row>
        <row r="42">
          <cell r="A42" t="str">
            <v>O000673</v>
          </cell>
          <cell r="B42" t="str">
            <v>North Country FQHC</v>
          </cell>
        </row>
        <row r="43">
          <cell r="A43" t="str">
            <v>O001056</v>
          </cell>
          <cell r="B43" t="str">
            <v>Wickenburg Community Hospital</v>
          </cell>
        </row>
        <row r="44">
          <cell r="A44" t="str">
            <v>O000329</v>
          </cell>
          <cell r="B44" t="str">
            <v>East Flagstaff</v>
          </cell>
        </row>
        <row r="45">
          <cell r="A45" t="str">
            <v>O000765</v>
          </cell>
          <cell r="B45" t="str">
            <v>Pima Lung</v>
          </cell>
        </row>
        <row r="46">
          <cell r="A46" t="str">
            <v>O000992</v>
          </cell>
          <cell r="B46" t="str">
            <v>Universal Care Management</v>
          </cell>
        </row>
        <row r="47">
          <cell r="A47" t="str">
            <v>O000256</v>
          </cell>
          <cell r="B47" t="str">
            <v>Cope Community Services</v>
          </cell>
        </row>
        <row r="48">
          <cell r="A48" t="str">
            <v>O000146</v>
          </cell>
          <cell r="B48" t="str">
            <v xml:space="preserve">Easter Seals </v>
          </cell>
        </row>
        <row r="49">
          <cell r="A49" t="str">
            <v>O000136</v>
          </cell>
          <cell r="B49" t="str">
            <v>Benson Hospital</v>
          </cell>
        </row>
        <row r="50">
          <cell r="A50" t="str">
            <v>O000648</v>
          </cell>
          <cell r="B50" t="str">
            <v>Native American Connections</v>
          </cell>
        </row>
        <row r="51">
          <cell r="A51" t="str">
            <v>O000891</v>
          </cell>
          <cell r="B51" t="str">
            <v>Southwest Behavioral Health Services</v>
          </cell>
        </row>
        <row r="52">
          <cell r="A52" t="str">
            <v>O000473</v>
          </cell>
          <cell r="B52" t="str">
            <v>Iasis Health</v>
          </cell>
        </row>
        <row r="53">
          <cell r="A53" t="str">
            <v>O000230</v>
          </cell>
          <cell r="B53" t="str">
            <v>Cobre Valley Regional Med Ctr</v>
          </cell>
        </row>
        <row r="54">
          <cell r="A54" t="str">
            <v>O000634</v>
          </cell>
          <cell r="B54" t="str">
            <v>Mt. Graham Regional Medical Center</v>
          </cell>
        </row>
        <row r="55">
          <cell r="A55" t="str">
            <v>O000240</v>
          </cell>
          <cell r="B55" t="str">
            <v>Community Health Associates</v>
          </cell>
        </row>
        <row r="56">
          <cell r="A56" t="str">
            <v>O000546</v>
          </cell>
          <cell r="B56" t="str">
            <v>La Frontera - Parent of Empact</v>
          </cell>
        </row>
        <row r="57">
          <cell r="A57" t="str">
            <v>O000022</v>
          </cell>
          <cell r="B57" t="str">
            <v>Adelante</v>
          </cell>
        </row>
        <row r="58">
          <cell r="A58" t="str">
            <v>O000086</v>
          </cell>
          <cell r="B58" t="str">
            <v>Assurance Health and Wellness</v>
          </cell>
        </row>
        <row r="59">
          <cell r="A59" t="str">
            <v>O000123</v>
          </cell>
          <cell r="B59" t="str">
            <v>Barnett Dulaney Perkins Eye Center</v>
          </cell>
        </row>
        <row r="60">
          <cell r="A60" t="str">
            <v>O000169</v>
          </cell>
          <cell r="B60" t="str">
            <v>Canyonlands Community Health Center</v>
          </cell>
        </row>
        <row r="61">
          <cell r="A61" t="str">
            <v>O000203</v>
          </cell>
          <cell r="B61" t="str">
            <v>Childrens Clinics Rehabilative Services of Tucson</v>
          </cell>
        </row>
        <row r="62">
          <cell r="A62" t="str">
            <v>O000211</v>
          </cell>
          <cell r="B62" t="str">
            <v>Chiricahua Community Health Center</v>
          </cell>
        </row>
        <row r="63">
          <cell r="A63" t="str">
            <v>O000233</v>
          </cell>
          <cell r="B63" t="str">
            <v>CODAC</v>
          </cell>
        </row>
        <row r="64">
          <cell r="A64" t="str">
            <v>O000341</v>
          </cell>
          <cell r="B64" t="str">
            <v>El Rio</v>
          </cell>
        </row>
        <row r="65">
          <cell r="A65" t="str">
            <v>O000578</v>
          </cell>
          <cell r="B65" t="str">
            <v>Marc Community Resources</v>
          </cell>
        </row>
        <row r="66">
          <cell r="A66" t="str">
            <v>O000587</v>
          </cell>
          <cell r="B66" t="str">
            <v>Mariposa CHC</v>
          </cell>
        </row>
        <row r="67">
          <cell r="A67" t="str">
            <v>O000659</v>
          </cell>
          <cell r="B67" t="str">
            <v>New Pueblo Medicine</v>
          </cell>
        </row>
        <row r="68">
          <cell r="A68" t="str">
            <v>O000684</v>
          </cell>
          <cell r="B68" t="str">
            <v>Northwest Neurospecialists</v>
          </cell>
        </row>
        <row r="69">
          <cell r="A69" t="str">
            <v>O000722</v>
          </cell>
          <cell r="B69" t="str">
            <v>Pasadera Behavioral Health</v>
          </cell>
        </row>
        <row r="70">
          <cell r="A70" t="str">
            <v>O000957</v>
          </cell>
          <cell r="B70" t="str">
            <v>Phoenix Shanti Group</v>
          </cell>
        </row>
        <row r="71">
          <cell r="A71" t="str">
            <v>O000888</v>
          </cell>
          <cell r="B71" t="str">
            <v>Southeastern Behavioral Heath</v>
          </cell>
        </row>
        <row r="72">
          <cell r="A72" t="str">
            <v>O000929</v>
          </cell>
          <cell r="B72" t="str">
            <v>Sunset Community Health Center</v>
          </cell>
        </row>
        <row r="73">
          <cell r="A73" t="str">
            <v>O001001</v>
          </cell>
          <cell r="B73" t="str">
            <v>Valle del Sol</v>
          </cell>
        </row>
        <row r="74">
          <cell r="A74" t="str">
            <v>O000708</v>
          </cell>
          <cell r="B74" t="str">
            <v>Page Family Practice</v>
          </cell>
        </row>
        <row r="75">
          <cell r="A75" t="str">
            <v>O000763</v>
          </cell>
          <cell r="B75" t="str">
            <v>PIMA Heart</v>
          </cell>
        </row>
        <row r="76">
          <cell r="A76" t="str">
            <v>O000638</v>
          </cell>
          <cell r="B76" t="str">
            <v>Mountain View Pediatrics</v>
          </cell>
        </row>
        <row r="77">
          <cell r="A77" t="str">
            <v>O000077</v>
          </cell>
          <cell r="B77" t="str">
            <v>Arizona Children's Association</v>
          </cell>
        </row>
        <row r="78">
          <cell r="A78" t="str">
            <v>O000649</v>
          </cell>
          <cell r="B78" t="str">
            <v>Native Health</v>
          </cell>
        </row>
        <row r="79">
          <cell r="A79" t="str">
            <v>O000559</v>
          </cell>
          <cell r="B79" t="str">
            <v>LifeShare Management Group</v>
          </cell>
        </row>
        <row r="80">
          <cell r="A80" t="str">
            <v>O000293</v>
          </cell>
          <cell r="B80" t="str">
            <v>Desert Senita</v>
          </cell>
        </row>
        <row r="81">
          <cell r="A81" t="str">
            <v>O000457</v>
          </cell>
          <cell r="B81" t="str">
            <v>Homewood Family Medicine</v>
          </cell>
        </row>
        <row r="82">
          <cell r="A82" t="str">
            <v>O000603</v>
          </cell>
          <cell r="B82" t="str">
            <v>Med Cure</v>
          </cell>
        </row>
        <row r="83">
          <cell r="A83" t="str">
            <v>O000990</v>
          </cell>
          <cell r="B83" t="str">
            <v>United Community Health Center</v>
          </cell>
        </row>
        <row r="84">
          <cell r="A84" t="str">
            <v>O000819</v>
          </cell>
          <cell r="B84" t="str">
            <v>Rio Salado Behavioral Health System</v>
          </cell>
        </row>
        <row r="85">
          <cell r="A85" t="str">
            <v>O000847</v>
          </cell>
          <cell r="B85" t="str">
            <v>Sante Operations</v>
          </cell>
        </row>
        <row r="86">
          <cell r="A86" t="str">
            <v>O000288</v>
          </cell>
          <cell r="B86" t="str">
            <v>Desert Kidney</v>
          </cell>
        </row>
        <row r="87">
          <cell r="A87" t="str">
            <v>O000818</v>
          </cell>
          <cell r="B87" t="str">
            <v>Rio Rico Fire District</v>
          </cell>
        </row>
        <row r="88">
          <cell r="A88" t="str">
            <v>O000016</v>
          </cell>
          <cell r="B88" t="str">
            <v>Abrazo Heart Institute</v>
          </cell>
        </row>
        <row r="89">
          <cell r="A89" t="str">
            <v>O000062</v>
          </cell>
          <cell r="B89" t="str">
            <v>AHCCCS</v>
          </cell>
        </row>
        <row r="90">
          <cell r="A90" t="str">
            <v>O000056</v>
          </cell>
          <cell r="B90" t="str">
            <v>Arizona Connected Care</v>
          </cell>
        </row>
        <row r="91">
          <cell r="A91" t="str">
            <v>O000057</v>
          </cell>
          <cell r="B91" t="str">
            <v>Arizona Counseling and Treatment Services</v>
          </cell>
        </row>
        <row r="92">
          <cell r="A92" t="str">
            <v>O000059</v>
          </cell>
          <cell r="B92" t="str">
            <v>Arizona Family Care</v>
          </cell>
        </row>
        <row r="93">
          <cell r="A93" t="str">
            <v>O000067</v>
          </cell>
          <cell r="B93" t="str">
            <v>Arizona Pain Specialists</v>
          </cell>
        </row>
        <row r="94">
          <cell r="A94" t="str">
            <v>O000092</v>
          </cell>
          <cell r="B94" t="str">
            <v>AZDHS</v>
          </cell>
        </row>
        <row r="95">
          <cell r="A95" t="str">
            <v>O000113</v>
          </cell>
          <cell r="B95" t="str">
            <v>Banner Tucson</v>
          </cell>
        </row>
        <row r="96">
          <cell r="A96" t="str">
            <v>O000124</v>
          </cell>
          <cell r="B96" t="str">
            <v>Bart Carter, MD</v>
          </cell>
        </row>
        <row r="97">
          <cell r="A97" t="str">
            <v>O000136</v>
          </cell>
          <cell r="B97" t="str">
            <v>Benson Hospital - HIE Tools</v>
          </cell>
        </row>
        <row r="98">
          <cell r="A98" t="str">
            <v>O000152</v>
          </cell>
          <cell r="B98" t="str">
            <v>Bridgeway</v>
          </cell>
        </row>
        <row r="99">
          <cell r="A99" t="str">
            <v>O000172</v>
          </cell>
          <cell r="B99" t="str">
            <v>Care1st</v>
          </cell>
        </row>
        <row r="100">
          <cell r="A100" t="str">
            <v>O000185</v>
          </cell>
          <cell r="B100" t="str">
            <v>Cenpatico</v>
          </cell>
        </row>
        <row r="101">
          <cell r="A101" t="str">
            <v>O000200</v>
          </cell>
          <cell r="B101" t="str">
            <v>Chicanos Por La Causa</v>
          </cell>
        </row>
        <row r="102">
          <cell r="A102" t="str">
            <v>O000218</v>
          </cell>
          <cell r="B102" t="str">
            <v>Cigna Medical Group</v>
          </cell>
        </row>
        <row r="103">
          <cell r="A103" t="str">
            <v>O000230</v>
          </cell>
          <cell r="B103" t="str">
            <v>Cobre Valley Medical Group</v>
          </cell>
        </row>
        <row r="104">
          <cell r="A104" t="str">
            <v>O000237</v>
          </cell>
          <cell r="B104" t="str">
            <v>Commonwealth ACO</v>
          </cell>
        </row>
        <row r="105">
          <cell r="A105" t="str">
            <v>O000244</v>
          </cell>
          <cell r="B105" t="str">
            <v>Community Medical Servies</v>
          </cell>
        </row>
        <row r="106">
          <cell r="A106" t="str">
            <v>O000245</v>
          </cell>
          <cell r="B106" t="str">
            <v>Community Partners Inc</v>
          </cell>
        </row>
        <row r="107">
          <cell r="A107" t="str">
            <v>O000246</v>
          </cell>
          <cell r="B107" t="str">
            <v>Community Provider of Enrichment Services</v>
          </cell>
        </row>
        <row r="108">
          <cell r="A108" t="str">
            <v>O000251</v>
          </cell>
          <cell r="B108" t="str">
            <v>Connections AZ</v>
          </cell>
        </row>
        <row r="109">
          <cell r="A109" t="str">
            <v>O000266</v>
          </cell>
          <cell r="B109" t="str">
            <v>Crossroads Mission</v>
          </cell>
        </row>
        <row r="110">
          <cell r="A110" t="str">
            <v>O000294</v>
          </cell>
          <cell r="B110" t="str">
            <v>Desert Spine Institute (EPIC)</v>
          </cell>
        </row>
        <row r="111">
          <cell r="A111" t="str">
            <v>O000341</v>
          </cell>
          <cell r="B111" t="str">
            <v>El Rio (Case Management Workflow)</v>
          </cell>
        </row>
        <row r="112">
          <cell r="A112" t="str">
            <v>O000546</v>
          </cell>
          <cell r="B112" t="str">
            <v>EMPACT - La Frontera</v>
          </cell>
        </row>
        <row r="113">
          <cell r="A113" t="e">
            <v>#N/A</v>
          </cell>
          <cell r="B113" t="str">
            <v>Flagstaff Surgical Associates</v>
          </cell>
        </row>
        <row r="114">
          <cell r="A114" t="str">
            <v>O000377</v>
          </cell>
          <cell r="B114" t="str">
            <v>Foundation for Senior Living</v>
          </cell>
        </row>
        <row r="115">
          <cell r="A115" t="str">
            <v>O000396</v>
          </cell>
          <cell r="B115" t="str">
            <v>Gila Valley</v>
          </cell>
        </row>
        <row r="116">
          <cell r="A116" t="str">
            <v>O000439</v>
          </cell>
          <cell r="B116" t="str">
            <v>Health Choice (HCA)</v>
          </cell>
        </row>
        <row r="117">
          <cell r="A117" t="str">
            <v>O000439</v>
          </cell>
          <cell r="B117" t="str">
            <v>Health Choice (HCE)</v>
          </cell>
        </row>
        <row r="118">
          <cell r="A118" t="str">
            <v>O000439</v>
          </cell>
          <cell r="B118" t="str">
            <v>Health Choice (VBP)</v>
          </cell>
        </row>
        <row r="119">
          <cell r="A119" t="str">
            <v>O000439</v>
          </cell>
          <cell r="B119" t="str">
            <v>Health Choice High ER</v>
          </cell>
        </row>
        <row r="120">
          <cell r="A120" t="str">
            <v>O000439</v>
          </cell>
          <cell r="B120" t="str">
            <v>Health Choice Integrated Care</v>
          </cell>
        </row>
        <row r="121">
          <cell r="A121" t="str">
            <v>O000441</v>
          </cell>
          <cell r="B121" t="str">
            <v>Healthcare for the Homeless</v>
          </cell>
        </row>
        <row r="122">
          <cell r="A122" t="str">
            <v>O000442</v>
          </cell>
          <cell r="B122" t="str">
            <v>HealthNet/Bridgeway</v>
          </cell>
        </row>
        <row r="123">
          <cell r="A123" t="str">
            <v>O000447</v>
          </cell>
          <cell r="B123" t="str">
            <v>Helping Hearts Residential Facility</v>
          </cell>
        </row>
        <row r="124">
          <cell r="A124" t="str">
            <v>O000456</v>
          </cell>
          <cell r="B124" t="str">
            <v>Home Health Insights</v>
          </cell>
        </row>
        <row r="125">
          <cell r="A125" t="str">
            <v>O000460</v>
          </cell>
          <cell r="B125" t="str">
            <v xml:space="preserve">Hope Inc. </v>
          </cell>
        </row>
        <row r="126">
          <cell r="A126" t="str">
            <v>O000506</v>
          </cell>
          <cell r="B126" t="str">
            <v>Jewish Family Childrens Services</v>
          </cell>
        </row>
        <row r="127">
          <cell r="A127" t="str">
            <v>O000701</v>
          </cell>
          <cell r="B127" t="str">
            <v>Kidney Resource Services (OPTUM ACO)</v>
          </cell>
        </row>
        <row r="128">
          <cell r="A128" t="str">
            <v>O000535</v>
          </cell>
          <cell r="B128" t="str">
            <v>Kingman Regional Medical Center</v>
          </cell>
        </row>
        <row r="129">
          <cell r="A129" t="str">
            <v>O000563</v>
          </cell>
          <cell r="B129" t="str">
            <v>Little Colorado</v>
          </cell>
        </row>
        <row r="130">
          <cell r="A130" t="str">
            <v>O000582</v>
          </cell>
          <cell r="B130" t="str">
            <v>Maricopa County Corrections</v>
          </cell>
        </row>
        <row r="131">
          <cell r="A131" t="str">
            <v>O000583</v>
          </cell>
          <cell r="B131" t="str">
            <v>Maricopa Health Plan</v>
          </cell>
        </row>
        <row r="132">
          <cell r="A132" t="str">
            <v>O000601</v>
          </cell>
          <cell r="B132" t="str">
            <v>MD24</v>
          </cell>
        </row>
        <row r="133">
          <cell r="A133" t="str">
            <v>O000611</v>
          </cell>
          <cell r="B133" t="str">
            <v>Mentally Ill Kids In Distress</v>
          </cell>
        </row>
        <row r="134">
          <cell r="A134" t="str">
            <v>O000612</v>
          </cell>
          <cell r="B134" t="str">
            <v>Mercy Care Plan</v>
          </cell>
        </row>
        <row r="135">
          <cell r="A135" t="str">
            <v>O000613</v>
          </cell>
          <cell r="B135" t="str">
            <v>Mercy Maricopa</v>
          </cell>
        </row>
        <row r="136">
          <cell r="A136" t="str">
            <v>O000621</v>
          </cell>
          <cell r="B136" t="str">
            <v>MIHS</v>
          </cell>
        </row>
        <row r="137">
          <cell r="A137" t="str">
            <v>O000676</v>
          </cell>
          <cell r="B137" t="str">
            <v>NAH</v>
          </cell>
        </row>
        <row r="138">
          <cell r="A138" t="str">
            <v>O000008</v>
          </cell>
          <cell r="B138" t="str">
            <v>New Leaf</v>
          </cell>
        </row>
        <row r="139">
          <cell r="A139" t="e">
            <v>#N/A</v>
          </cell>
          <cell r="B139" t="str">
            <v>NOAH</v>
          </cell>
        </row>
        <row r="140">
          <cell r="A140" t="str">
            <v>O000689</v>
          </cell>
          <cell r="B140" t="str">
            <v>Nursewise</v>
          </cell>
        </row>
        <row r="141">
          <cell r="A141" t="str">
            <v>O000700</v>
          </cell>
          <cell r="B141" t="str">
            <v>Options Medical</v>
          </cell>
        </row>
        <row r="142">
          <cell r="A142" t="str">
            <v>O000701</v>
          </cell>
          <cell r="B142" t="str">
            <v>OPTUM Medical Network</v>
          </cell>
        </row>
        <row r="143">
          <cell r="A143" t="str">
            <v>O000721</v>
          </cell>
          <cell r="B143" t="str">
            <v>Partners in Recovery</v>
          </cell>
        </row>
        <row r="144">
          <cell r="A144" t="str">
            <v>O000754</v>
          </cell>
          <cell r="B144" t="str">
            <v>Phoenix Health Plan</v>
          </cell>
        </row>
        <row r="145">
          <cell r="A145" t="str">
            <v>O000762</v>
          </cell>
          <cell r="B145" t="str">
            <v>PIMA County Corrections</v>
          </cell>
        </row>
        <row r="146">
          <cell r="A146" t="str">
            <v>O000767</v>
          </cell>
          <cell r="B146" t="str">
            <v>Pinal Hispanic Council</v>
          </cell>
        </row>
        <row r="147">
          <cell r="A147" t="str">
            <v>O000805</v>
          </cell>
          <cell r="B147" t="str">
            <v>Recovery Innovations</v>
          </cell>
        </row>
        <row r="148">
          <cell r="A148" t="str">
            <v>O000808</v>
          </cell>
          <cell r="B148" t="str">
            <v>Regional Center for Border Hlth</v>
          </cell>
        </row>
        <row r="149">
          <cell r="A149" t="str">
            <v>O000833</v>
          </cell>
          <cell r="B149" t="str">
            <v>Saguaro Surgical</v>
          </cell>
        </row>
        <row r="150">
          <cell r="A150" t="str">
            <v>O000840</v>
          </cell>
          <cell r="B150" t="str">
            <v>San Tan Behvioral Health Services</v>
          </cell>
        </row>
        <row r="151">
          <cell r="A151" t="str">
            <v>O000881</v>
          </cell>
          <cell r="B151" t="str">
            <v>Sonoita-Elgin Fire District</v>
          </cell>
        </row>
        <row r="152">
          <cell r="A152" t="str">
            <v>O000883</v>
          </cell>
          <cell r="B152" t="str">
            <v>Sonoran Medical Centers</v>
          </cell>
        </row>
        <row r="153">
          <cell r="A153" t="str">
            <v>O000887</v>
          </cell>
          <cell r="B153" t="str">
            <v>Sound Physicians</v>
          </cell>
        </row>
        <row r="154">
          <cell r="A154" t="str">
            <v>O000904</v>
          </cell>
          <cell r="B154" t="str">
            <v>Spectrum Healthcare Group</v>
          </cell>
        </row>
        <row r="155">
          <cell r="A155" t="str">
            <v>O000907</v>
          </cell>
          <cell r="B155" t="str">
            <v>St. Elizabeth Health Centers</v>
          </cell>
        </row>
        <row r="156">
          <cell r="A156" t="str">
            <v>O000221</v>
          </cell>
          <cell r="B156" t="str">
            <v>Surprise Fire and Rescue (Direct and A&amp;N)</v>
          </cell>
        </row>
        <row r="157">
          <cell r="A157" t="str">
            <v>O000943</v>
          </cell>
          <cell r="B157" t="str">
            <v>Terros Behavioral Health Svcs</v>
          </cell>
        </row>
        <row r="158">
          <cell r="A158" t="e">
            <v>#N/A</v>
          </cell>
          <cell r="B158" t="str">
            <v>Thunderbird - Optum Primary Care</v>
          </cell>
        </row>
        <row r="159">
          <cell r="A159" t="str">
            <v>O000966</v>
          </cell>
          <cell r="B159" t="str">
            <v>TMC One (part of TMC)</v>
          </cell>
        </row>
        <row r="160">
          <cell r="A160" t="str">
            <v>O000978</v>
          </cell>
          <cell r="B160" t="str">
            <v>True Care MD</v>
          </cell>
        </row>
        <row r="161">
          <cell r="A161" t="str">
            <v>O000993</v>
          </cell>
          <cell r="B161" t="str">
            <v>University of  Arizona Health Plan (UAHP)</v>
          </cell>
        </row>
        <row r="162">
          <cell r="A162" t="str">
            <v>O001005</v>
          </cell>
          <cell r="B162" t="str">
            <v>Valley Anesthesiology</v>
          </cell>
        </row>
        <row r="163">
          <cell r="A163" t="str">
            <v>O001048</v>
          </cell>
          <cell r="B163" t="str">
            <v>West Yavapai Guidance Clinic</v>
          </cell>
        </row>
        <row r="164">
          <cell r="A164" t="str">
            <v>O001081</v>
          </cell>
          <cell r="B164" t="str">
            <v>Youth Advocare Programs</v>
          </cell>
        </row>
        <row r="165">
          <cell r="A165" t="str">
            <v>O001085</v>
          </cell>
          <cell r="B165" t="str">
            <v>Yuma Gastroenterology(EPIC)</v>
          </cell>
        </row>
        <row r="166">
          <cell r="A166" t="e">
            <v>#N/A</v>
          </cell>
          <cell r="B166" t="str">
            <v>Yuma Hospital</v>
          </cell>
        </row>
        <row r="167">
          <cell r="A167" t="str">
            <v>O001088</v>
          </cell>
          <cell r="B167" t="str">
            <v>Yuma Nephrology (EPIC)</v>
          </cell>
        </row>
        <row r="170">
          <cell r="B170" t="str">
            <v>Counts</v>
          </cell>
        </row>
        <row r="171">
          <cell r="B171">
            <v>165</v>
          </cell>
        </row>
        <row r="173">
          <cell r="B173" t="str">
            <v>NS</v>
          </cell>
        </row>
        <row r="174">
          <cell r="B174" t="str">
            <v>C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3"/>
  <sheetViews>
    <sheetView tabSelected="1" zoomScale="86" zoomScaleNormal="110" workbookViewId="0">
      <pane xSplit="2" ySplit="1" topLeftCell="G29" activePane="bottomRight" state="frozen"/>
      <selection pane="topRight" activeCell="B1" sqref="B1"/>
      <selection pane="bottomLeft" activeCell="A2" sqref="A2"/>
      <selection pane="bottomRight" activeCell="H198" sqref="H198"/>
    </sheetView>
  </sheetViews>
  <sheetFormatPr defaultColWidth="9.109375" defaultRowHeight="14.4" x14ac:dyDescent="0.3"/>
  <cols>
    <col min="1" max="1" width="17.5546875" style="4" bestFit="1" customWidth="1"/>
    <col min="2" max="2" width="46.44140625" style="4" bestFit="1" customWidth="1"/>
    <col min="3" max="3" width="28" style="5" customWidth="1"/>
    <col min="4" max="5" width="31.109375" style="5" customWidth="1"/>
    <col min="6" max="6" width="24.5546875" style="5" customWidth="1"/>
    <col min="7" max="9" width="23.6640625" style="6" customWidth="1"/>
    <col min="10" max="10" width="17.33203125" style="5" customWidth="1"/>
    <col min="11" max="11" width="48" style="5" customWidth="1"/>
    <col min="12" max="12" width="22.33203125" style="5" customWidth="1"/>
    <col min="13" max="13" width="18.5546875" style="5" customWidth="1"/>
    <col min="14" max="15" width="50.44140625" style="5" customWidth="1"/>
    <col min="16" max="16" width="24.5546875" style="8" customWidth="1"/>
    <col min="17" max="17" width="20.6640625" style="6" customWidth="1"/>
    <col min="18" max="18" width="18.5546875" style="5" customWidth="1"/>
    <col min="19" max="19" width="48.109375" style="5" customWidth="1"/>
    <col min="20" max="20" width="16.5546875" style="5" customWidth="1"/>
    <col min="21" max="21" width="18.44140625" style="5" customWidth="1"/>
    <col min="22" max="22" width="13.6640625" style="5" customWidth="1"/>
    <col min="23" max="23" width="14.6640625" style="5" customWidth="1"/>
    <col min="24" max="16384" width="9.109375" style="4"/>
  </cols>
  <sheetData>
    <row r="1" spans="1:23" s="1" customFormat="1" ht="18" x14ac:dyDescent="0.35">
      <c r="A1" s="1" t="s">
        <v>379</v>
      </c>
      <c r="B1" s="1" t="s">
        <v>133</v>
      </c>
      <c r="C1" s="2" t="s">
        <v>136</v>
      </c>
      <c r="D1" s="2" t="s">
        <v>6</v>
      </c>
      <c r="E1" s="2" t="s">
        <v>104</v>
      </c>
      <c r="F1" s="2" t="s">
        <v>24</v>
      </c>
      <c r="G1" s="3" t="s">
        <v>0</v>
      </c>
      <c r="H1" s="3" t="s">
        <v>112</v>
      </c>
      <c r="I1" s="3" t="s">
        <v>360</v>
      </c>
      <c r="J1" s="2" t="s">
        <v>1</v>
      </c>
      <c r="K1" s="2" t="s">
        <v>146</v>
      </c>
      <c r="L1" s="2" t="s">
        <v>318</v>
      </c>
      <c r="M1" s="2" t="s">
        <v>2</v>
      </c>
      <c r="N1" s="2" t="s">
        <v>144</v>
      </c>
      <c r="O1" s="2" t="s">
        <v>145</v>
      </c>
      <c r="P1" s="34" t="s">
        <v>122</v>
      </c>
      <c r="Q1" s="2" t="s">
        <v>123</v>
      </c>
      <c r="R1" s="2" t="s">
        <v>3</v>
      </c>
      <c r="S1" s="2" t="s">
        <v>162</v>
      </c>
    </row>
    <row r="2" spans="1:23" s="1" customFormat="1" ht="18" x14ac:dyDescent="0.35">
      <c r="A2" s="1" t="e">
        <f>INDEX([1]List!$A:$A,MATCH(B2,[1]List!$B:$B,0))</f>
        <v>#N/A</v>
      </c>
      <c r="B2" s="10" t="s">
        <v>352</v>
      </c>
      <c r="C2" s="53" t="s">
        <v>137</v>
      </c>
      <c r="D2" s="53" t="s">
        <v>353</v>
      </c>
      <c r="E2" s="53" t="s">
        <v>354</v>
      </c>
      <c r="F2" s="53" t="s">
        <v>25</v>
      </c>
      <c r="G2" s="6">
        <v>42592</v>
      </c>
      <c r="H2" s="6">
        <v>42593</v>
      </c>
      <c r="I2" s="6"/>
      <c r="J2" s="6">
        <v>42639</v>
      </c>
      <c r="K2" s="2"/>
      <c r="L2" s="2"/>
      <c r="M2" s="6"/>
      <c r="N2" s="2"/>
      <c r="O2" s="2"/>
      <c r="P2" s="34"/>
      <c r="Q2" s="2"/>
      <c r="R2" s="2"/>
      <c r="S2" s="2"/>
    </row>
    <row r="3" spans="1:23" ht="18" x14ac:dyDescent="0.35">
      <c r="A3" s="1" t="e">
        <f>INDEX([1]List!$A:$A,MATCH(B3,[1]List!$B:$B,0))</f>
        <v>#N/A</v>
      </c>
      <c r="B3" s="10" t="s">
        <v>336</v>
      </c>
      <c r="C3" s="11" t="s">
        <v>228</v>
      </c>
      <c r="D3" s="5" t="s">
        <v>62</v>
      </c>
      <c r="E3" s="5" t="s">
        <v>130</v>
      </c>
      <c r="F3" s="5" t="s">
        <v>120</v>
      </c>
      <c r="G3" s="6">
        <v>42552</v>
      </c>
      <c r="H3" s="6">
        <v>42558</v>
      </c>
      <c r="J3" s="6">
        <v>42607</v>
      </c>
      <c r="K3" s="36"/>
      <c r="L3" s="36"/>
      <c r="M3" s="6"/>
      <c r="N3" s="36"/>
      <c r="O3" s="36"/>
      <c r="S3" s="5" t="s">
        <v>246</v>
      </c>
    </row>
    <row r="4" spans="1:23" ht="18" x14ac:dyDescent="0.35">
      <c r="A4" s="1" t="e">
        <f>INDEX([1]List!$A:$A,MATCH(B4,[1]List!$B:$B,0))</f>
        <v>#N/A</v>
      </c>
      <c r="B4" s="10" t="s">
        <v>282</v>
      </c>
      <c r="C4" s="11" t="s">
        <v>137</v>
      </c>
      <c r="D4" s="5" t="s">
        <v>17</v>
      </c>
      <c r="F4" s="5" t="s">
        <v>25</v>
      </c>
      <c r="G4" s="6" t="s">
        <v>35</v>
      </c>
      <c r="H4" s="6" t="s">
        <v>35</v>
      </c>
      <c r="J4" s="6">
        <v>42572</v>
      </c>
      <c r="K4" s="36">
        <v>42572</v>
      </c>
      <c r="L4" s="36"/>
      <c r="M4" s="6">
        <v>42573</v>
      </c>
      <c r="N4" s="36">
        <v>42573</v>
      </c>
      <c r="O4" s="36"/>
      <c r="S4" s="5" t="s">
        <v>194</v>
      </c>
    </row>
    <row r="5" spans="1:23" ht="18" x14ac:dyDescent="0.35">
      <c r="A5" s="1" t="str">
        <f>INDEX([1]List!$A:$A,MATCH(B5,[1]List!$B:$B,0))</f>
        <v>O000017</v>
      </c>
      <c r="B5" s="10" t="s">
        <v>121</v>
      </c>
      <c r="C5" s="11" t="s">
        <v>137</v>
      </c>
      <c r="D5" s="5" t="s">
        <v>44</v>
      </c>
      <c r="E5" s="5" t="s">
        <v>107</v>
      </c>
      <c r="F5" s="5" t="s">
        <v>25</v>
      </c>
      <c r="G5" s="6" t="s">
        <v>35</v>
      </c>
      <c r="H5" s="6">
        <v>42480</v>
      </c>
      <c r="J5" s="6">
        <v>42501</v>
      </c>
      <c r="K5" s="36">
        <v>42506</v>
      </c>
      <c r="L5" s="36"/>
      <c r="M5" s="6">
        <v>42552</v>
      </c>
      <c r="N5" s="36">
        <v>42558</v>
      </c>
      <c r="O5" s="36"/>
      <c r="S5" s="5" t="s">
        <v>163</v>
      </c>
    </row>
    <row r="6" spans="1:23" ht="18" x14ac:dyDescent="0.35">
      <c r="A6" s="1" t="str">
        <f>INDEX([1]List!$A:$A,MATCH(B6,[1]List!$B:$B,0))</f>
        <v>O000022</v>
      </c>
      <c r="B6" s="10" t="s">
        <v>69</v>
      </c>
      <c r="C6" s="11" t="s">
        <v>137</v>
      </c>
      <c r="D6" s="5" t="s">
        <v>11</v>
      </c>
      <c r="E6" s="5" t="s">
        <v>35</v>
      </c>
      <c r="F6" s="5" t="s">
        <v>26</v>
      </c>
      <c r="G6" s="6" t="s">
        <v>35</v>
      </c>
      <c r="H6" s="6" t="s">
        <v>35</v>
      </c>
      <c r="J6" s="6" t="s">
        <v>35</v>
      </c>
      <c r="K6" s="36" t="s">
        <v>35</v>
      </c>
      <c r="L6" s="36"/>
      <c r="M6" s="6"/>
      <c r="N6" s="36"/>
      <c r="O6" s="36"/>
      <c r="S6" s="5" t="s">
        <v>166</v>
      </c>
    </row>
    <row r="7" spans="1:23" ht="18" x14ac:dyDescent="0.35">
      <c r="A7" s="1" t="str">
        <f>INDEX([1]List!$A:$A,MATCH(B7,[1]List!$B:$B,0))</f>
        <v>O000062</v>
      </c>
      <c r="B7" s="10" t="s">
        <v>225</v>
      </c>
      <c r="C7" s="11" t="s">
        <v>137</v>
      </c>
      <c r="D7" s="5" t="s">
        <v>226</v>
      </c>
      <c r="E7" s="5" t="s">
        <v>107</v>
      </c>
      <c r="F7" s="5" t="s">
        <v>25</v>
      </c>
      <c r="G7" s="6">
        <v>42550</v>
      </c>
      <c r="H7" s="6">
        <v>42550</v>
      </c>
      <c r="J7" s="9">
        <v>42556</v>
      </c>
      <c r="K7" s="36">
        <v>42558</v>
      </c>
      <c r="L7" s="36"/>
      <c r="M7" s="6">
        <v>42563</v>
      </c>
      <c r="N7" s="36">
        <v>42563</v>
      </c>
      <c r="O7" s="36"/>
      <c r="S7" s="5" t="s">
        <v>258</v>
      </c>
    </row>
    <row r="8" spans="1:23" ht="18" x14ac:dyDescent="0.35">
      <c r="A8" s="1" t="str">
        <f>INDEX([1]List!$A:$A,MATCH(B8,[1]List!$B:$B,0))</f>
        <v>O000047</v>
      </c>
      <c r="B8" s="10" t="s">
        <v>101</v>
      </c>
      <c r="C8" s="11" t="s">
        <v>137</v>
      </c>
      <c r="D8" s="5" t="s">
        <v>8</v>
      </c>
      <c r="E8" s="5" t="s">
        <v>105</v>
      </c>
      <c r="F8" s="5" t="s">
        <v>25</v>
      </c>
      <c r="G8" s="6">
        <v>42482</v>
      </c>
      <c r="H8" s="6">
        <v>42496</v>
      </c>
      <c r="J8" s="6">
        <v>42522</v>
      </c>
      <c r="K8" s="36">
        <v>42524</v>
      </c>
      <c r="L8" s="36"/>
      <c r="M8" s="6">
        <v>42566</v>
      </c>
      <c r="N8" s="36">
        <v>42566</v>
      </c>
      <c r="O8" s="36"/>
      <c r="S8" s="5" t="s">
        <v>163</v>
      </c>
    </row>
    <row r="9" spans="1:23" ht="18.149999999999999" customHeight="1" x14ac:dyDescent="0.35">
      <c r="A9" s="1" t="str">
        <f>INDEX([1]List!$A:$A,MATCH(B9,[1]List!$B:$B,0))</f>
        <v>O000055</v>
      </c>
      <c r="B9" s="10" t="s">
        <v>56</v>
      </c>
      <c r="C9" s="11" t="s">
        <v>137</v>
      </c>
      <c r="D9" s="5" t="s">
        <v>44</v>
      </c>
      <c r="E9" s="5" t="s">
        <v>107</v>
      </c>
      <c r="F9" s="5" t="s">
        <v>25</v>
      </c>
      <c r="G9" s="6">
        <v>42429</v>
      </c>
      <c r="H9" s="6">
        <v>42429</v>
      </c>
      <c r="J9" s="6">
        <v>42451</v>
      </c>
      <c r="K9" s="36">
        <v>42459</v>
      </c>
      <c r="L9" s="36"/>
      <c r="M9" s="6">
        <v>42459</v>
      </c>
      <c r="N9" s="36">
        <v>42459</v>
      </c>
      <c r="O9" s="36"/>
      <c r="S9" s="5" t="s">
        <v>164</v>
      </c>
    </row>
    <row r="10" spans="1:23" ht="21.6" customHeight="1" x14ac:dyDescent="0.35">
      <c r="A10" s="1" t="str">
        <f>INDEX([1]List!$A:$A,MATCH(B10,[1]List!$B:$B,0))</f>
        <v>O000056</v>
      </c>
      <c r="B10" s="10" t="s">
        <v>40</v>
      </c>
      <c r="C10" s="11" t="s">
        <v>137</v>
      </c>
      <c r="D10" s="5" t="s">
        <v>7</v>
      </c>
      <c r="E10" s="5" t="s">
        <v>107</v>
      </c>
      <c r="F10" s="5" t="s">
        <v>25</v>
      </c>
      <c r="G10" s="6">
        <v>42422</v>
      </c>
      <c r="H10" s="6">
        <v>42429</v>
      </c>
      <c r="J10" s="6">
        <v>42444</v>
      </c>
      <c r="K10" s="36">
        <v>42453</v>
      </c>
      <c r="L10" s="36"/>
      <c r="M10" s="6">
        <v>42479</v>
      </c>
      <c r="N10" s="36">
        <v>42549</v>
      </c>
      <c r="O10" s="36"/>
      <c r="S10" s="5" t="s">
        <v>258</v>
      </c>
    </row>
    <row r="11" spans="1:23" ht="18" x14ac:dyDescent="0.35">
      <c r="A11" s="1" t="e">
        <f>INDEX([1]List!$A:$A,MATCH(B11,[1]List!$B:$B,0))</f>
        <v>#N/A</v>
      </c>
      <c r="B11" s="43" t="s">
        <v>307</v>
      </c>
      <c r="C11" s="11" t="s">
        <v>228</v>
      </c>
      <c r="D11" s="5" t="s">
        <v>62</v>
      </c>
      <c r="E11" s="5" t="s">
        <v>105</v>
      </c>
      <c r="F11" s="5" t="s">
        <v>120</v>
      </c>
      <c r="G11" s="6">
        <v>42478</v>
      </c>
      <c r="H11" s="6">
        <v>42478</v>
      </c>
      <c r="J11" s="6">
        <v>42500</v>
      </c>
      <c r="K11" s="36">
        <v>42501</v>
      </c>
      <c r="L11" s="36"/>
      <c r="M11" s="6">
        <v>42515</v>
      </c>
      <c r="N11" s="36">
        <v>42516</v>
      </c>
      <c r="O11" s="36"/>
      <c r="S11" s="5" t="s">
        <v>176</v>
      </c>
    </row>
    <row r="12" spans="1:23" s="7" customFormat="1" ht="18" x14ac:dyDescent="0.35">
      <c r="A12" s="1" t="str">
        <f>INDEX([1]List!$A:$A,MATCH(B12,[1]List!$B:$B,0))</f>
        <v>O000059</v>
      </c>
      <c r="B12" s="10" t="s">
        <v>50</v>
      </c>
      <c r="C12" s="11" t="s">
        <v>137</v>
      </c>
      <c r="D12" s="5" t="s">
        <v>44</v>
      </c>
      <c r="E12" s="5" t="s">
        <v>107</v>
      </c>
      <c r="F12" s="5" t="s">
        <v>25</v>
      </c>
      <c r="G12" s="6">
        <v>42445</v>
      </c>
      <c r="H12" s="6">
        <v>42445</v>
      </c>
      <c r="I12" s="6"/>
      <c r="J12" s="6">
        <v>42577</v>
      </c>
      <c r="K12" s="36" t="s">
        <v>346</v>
      </c>
      <c r="L12" s="36"/>
      <c r="M12" s="6"/>
      <c r="N12" s="36"/>
      <c r="O12" s="36"/>
      <c r="P12" s="8"/>
      <c r="Q12" s="6"/>
      <c r="R12" s="5"/>
      <c r="S12" s="5" t="s">
        <v>165</v>
      </c>
      <c r="T12" s="5"/>
      <c r="U12" s="5"/>
      <c r="V12" s="5"/>
      <c r="W12" s="5"/>
    </row>
    <row r="13" spans="1:23" s="10" customFormat="1" ht="18" x14ac:dyDescent="0.35">
      <c r="A13" s="1" t="e">
        <f>INDEX([1]List!$A:$A,MATCH(B13,[1]List!$B:$B,0))</f>
        <v>#N/A</v>
      </c>
      <c r="B13" s="10" t="s">
        <v>296</v>
      </c>
      <c r="C13" s="11" t="s">
        <v>137</v>
      </c>
      <c r="D13" s="5" t="s">
        <v>8</v>
      </c>
      <c r="E13" s="5" t="s">
        <v>107</v>
      </c>
      <c r="F13" s="5" t="s">
        <v>25</v>
      </c>
      <c r="G13" s="6">
        <v>42425</v>
      </c>
      <c r="H13" s="6">
        <v>42425</v>
      </c>
      <c r="I13" s="6"/>
      <c r="J13" s="6">
        <v>42438</v>
      </c>
      <c r="K13" s="36">
        <v>42439</v>
      </c>
      <c r="L13" s="36"/>
      <c r="M13" s="6">
        <v>42445</v>
      </c>
      <c r="N13" s="36">
        <v>42450</v>
      </c>
      <c r="O13" s="47"/>
      <c r="P13" s="8"/>
      <c r="Q13" s="6"/>
      <c r="R13" s="5"/>
      <c r="S13" s="5" t="s">
        <v>195</v>
      </c>
      <c r="T13" s="5"/>
      <c r="U13" s="5"/>
      <c r="V13" s="5"/>
      <c r="W13" s="5"/>
    </row>
    <row r="14" spans="1:23" s="10" customFormat="1" ht="18" x14ac:dyDescent="0.35">
      <c r="A14" s="1" t="str">
        <f>INDEX([1]List!$A:$A,MATCH(B14,[1]List!$B:$B,0))</f>
        <v>O000067</v>
      </c>
      <c r="B14" s="10" t="s">
        <v>244</v>
      </c>
      <c r="C14" s="11" t="s">
        <v>138</v>
      </c>
      <c r="D14" s="5" t="s">
        <v>8</v>
      </c>
      <c r="E14" s="5" t="s">
        <v>107</v>
      </c>
      <c r="F14" s="5" t="s">
        <v>149</v>
      </c>
      <c r="G14" s="6">
        <v>42492</v>
      </c>
      <c r="H14" s="6">
        <v>42495</v>
      </c>
      <c r="I14" s="6"/>
      <c r="J14" s="9">
        <v>42576</v>
      </c>
      <c r="K14" s="36">
        <v>42579</v>
      </c>
      <c r="L14" s="44" t="s">
        <v>366</v>
      </c>
      <c r="M14" s="6"/>
      <c r="N14" s="36"/>
      <c r="O14" s="36"/>
      <c r="P14" s="8"/>
      <c r="Q14" s="6"/>
      <c r="R14" s="5"/>
      <c r="S14" s="5" t="s">
        <v>331</v>
      </c>
      <c r="T14" s="5"/>
      <c r="U14" s="5"/>
      <c r="V14" s="5"/>
      <c r="W14" s="5"/>
    </row>
    <row r="15" spans="1:23" s="10" customFormat="1" ht="18" x14ac:dyDescent="0.35">
      <c r="A15" s="1" t="e">
        <f>INDEX([1]List!$A:$A,MATCH(B15,[1]List!$B:$B,0))</f>
        <v>#N/A</v>
      </c>
      <c r="B15" s="10" t="s">
        <v>255</v>
      </c>
      <c r="C15" s="11" t="s">
        <v>137</v>
      </c>
      <c r="D15" s="5" t="s">
        <v>62</v>
      </c>
      <c r="E15" s="5" t="s">
        <v>130</v>
      </c>
      <c r="F15" s="5" t="s">
        <v>120</v>
      </c>
      <c r="G15" s="6">
        <v>42559</v>
      </c>
      <c r="H15" s="6">
        <v>42563</v>
      </c>
      <c r="I15" s="6"/>
      <c r="J15" s="9">
        <v>42605</v>
      </c>
      <c r="K15" s="36">
        <v>42606</v>
      </c>
      <c r="L15" s="36"/>
      <c r="M15" s="6"/>
      <c r="N15" s="36"/>
      <c r="O15" s="36"/>
      <c r="P15" s="8"/>
      <c r="Q15" s="6"/>
      <c r="R15" s="5"/>
      <c r="S15" s="5" t="s">
        <v>246</v>
      </c>
      <c r="T15" s="5"/>
      <c r="U15" s="5"/>
      <c r="V15" s="5"/>
      <c r="W15" s="5"/>
    </row>
    <row r="16" spans="1:23" s="10" customFormat="1" ht="18" x14ac:dyDescent="0.35">
      <c r="A16" s="1" t="e">
        <f>INDEX([1]List!$A:$A,MATCH(B16,[1]List!$B:$B,0))</f>
        <v>#N/A</v>
      </c>
      <c r="B16" s="10" t="s">
        <v>272</v>
      </c>
      <c r="C16" s="11" t="s">
        <v>228</v>
      </c>
      <c r="D16" s="5" t="s">
        <v>62</v>
      </c>
      <c r="E16" s="5" t="s">
        <v>105</v>
      </c>
      <c r="F16" s="5" t="s">
        <v>342</v>
      </c>
      <c r="G16" s="6">
        <v>42480</v>
      </c>
      <c r="H16" s="6">
        <v>42499</v>
      </c>
      <c r="I16" s="6"/>
      <c r="J16" s="6">
        <v>42550</v>
      </c>
      <c r="K16" s="36">
        <v>42559</v>
      </c>
      <c r="L16" s="44"/>
      <c r="M16" s="6">
        <v>42606</v>
      </c>
      <c r="N16" s="36">
        <v>42606</v>
      </c>
      <c r="O16" s="36"/>
      <c r="P16" s="8"/>
      <c r="Q16" s="6"/>
      <c r="R16" s="5"/>
      <c r="S16" s="5" t="s">
        <v>165</v>
      </c>
      <c r="T16" s="5"/>
      <c r="U16" s="5"/>
      <c r="V16" s="5"/>
      <c r="W16" s="5"/>
    </row>
    <row r="17" spans="1:23" s="10" customFormat="1" ht="18" x14ac:dyDescent="0.35">
      <c r="A17" s="1" t="str">
        <f>INDEX([1]List!$A:$A,MATCH(B17,[1]List!$B:$B,0))</f>
        <v>O000083</v>
      </c>
      <c r="B17" s="10" t="s">
        <v>193</v>
      </c>
      <c r="C17" s="11" t="s">
        <v>137</v>
      </c>
      <c r="D17" s="5" t="s">
        <v>44</v>
      </c>
      <c r="E17" s="5" t="s">
        <v>141</v>
      </c>
      <c r="F17" s="5" t="s">
        <v>25</v>
      </c>
      <c r="G17" s="6">
        <v>42531</v>
      </c>
      <c r="H17" s="6">
        <v>42534</v>
      </c>
      <c r="I17" s="6"/>
      <c r="J17" s="6">
        <v>42577</v>
      </c>
      <c r="K17" s="36">
        <v>42579</v>
      </c>
      <c r="L17" s="36"/>
      <c r="M17" s="6">
        <v>42597</v>
      </c>
      <c r="N17" s="36">
        <v>42597</v>
      </c>
      <c r="O17" s="36"/>
      <c r="P17" s="8"/>
      <c r="Q17" s="6"/>
      <c r="R17" s="5"/>
      <c r="S17" s="5" t="s">
        <v>212</v>
      </c>
      <c r="T17" s="5"/>
      <c r="U17" s="5"/>
      <c r="V17" s="5"/>
      <c r="W17" s="5"/>
    </row>
    <row r="18" spans="1:23" ht="18" x14ac:dyDescent="0.35">
      <c r="A18" s="1" t="e">
        <f>INDEX([1]List!$A:$A,MATCH(B18,[1]List!$B:$B,0))</f>
        <v>#N/A</v>
      </c>
      <c r="B18" s="43" t="s">
        <v>297</v>
      </c>
      <c r="C18" s="11" t="s">
        <v>275</v>
      </c>
      <c r="D18" s="5" t="s">
        <v>62</v>
      </c>
      <c r="E18" s="5" t="s">
        <v>107</v>
      </c>
      <c r="F18" s="5" t="s">
        <v>149</v>
      </c>
      <c r="G18" s="6">
        <v>42425</v>
      </c>
      <c r="H18" s="6">
        <v>42425</v>
      </c>
      <c r="J18" s="6">
        <v>42444</v>
      </c>
      <c r="K18" s="36">
        <v>42452</v>
      </c>
      <c r="L18" s="36"/>
      <c r="M18" s="6">
        <v>42459</v>
      </c>
      <c r="N18" s="36">
        <v>42459</v>
      </c>
      <c r="O18" s="36"/>
      <c r="S18" s="5" t="s">
        <v>166</v>
      </c>
    </row>
    <row r="19" spans="1:23" s="10" customFormat="1" ht="18" x14ac:dyDescent="0.35">
      <c r="A19" s="1" t="str">
        <f>INDEX([1]List!$A:$A,MATCH(B19,[1]List!$B:$B,0))</f>
        <v>O000092</v>
      </c>
      <c r="B19" s="10" t="s">
        <v>71</v>
      </c>
      <c r="C19" s="11" t="s">
        <v>137</v>
      </c>
      <c r="D19" s="5" t="s">
        <v>64</v>
      </c>
      <c r="E19" s="5" t="s">
        <v>35</v>
      </c>
      <c r="F19" s="5" t="s">
        <v>26</v>
      </c>
      <c r="G19" s="6" t="s">
        <v>35</v>
      </c>
      <c r="H19" s="6" t="s">
        <v>35</v>
      </c>
      <c r="I19" s="6"/>
      <c r="J19" s="6" t="s">
        <v>35</v>
      </c>
      <c r="K19" s="6" t="s">
        <v>35</v>
      </c>
      <c r="L19" s="6"/>
      <c r="M19" s="6" t="s">
        <v>35</v>
      </c>
      <c r="N19" s="36" t="s">
        <v>35</v>
      </c>
      <c r="O19" s="36"/>
      <c r="P19" s="8"/>
      <c r="Q19" s="6"/>
      <c r="R19" s="5"/>
      <c r="S19" s="5"/>
      <c r="T19" s="5"/>
      <c r="U19" s="5"/>
      <c r="V19" s="5"/>
      <c r="W19" s="5"/>
    </row>
    <row r="20" spans="1:23" s="10" customFormat="1" ht="18" x14ac:dyDescent="0.35">
      <c r="A20" s="1" t="str">
        <f>INDEX([1]List!$A:$A,MATCH(B20,[1]List!$B:$B,0))</f>
        <v>O000113</v>
      </c>
      <c r="B20" s="10" t="s">
        <v>70</v>
      </c>
      <c r="C20" s="11" t="s">
        <v>137</v>
      </c>
      <c r="D20" s="5" t="s">
        <v>44</v>
      </c>
      <c r="E20" s="5" t="s">
        <v>35</v>
      </c>
      <c r="F20" s="5" t="s">
        <v>26</v>
      </c>
      <c r="G20" s="6" t="s">
        <v>35</v>
      </c>
      <c r="H20" s="6" t="s">
        <v>35</v>
      </c>
      <c r="I20" s="6"/>
      <c r="J20" s="6" t="s">
        <v>35</v>
      </c>
      <c r="K20" s="6" t="s">
        <v>35</v>
      </c>
      <c r="L20" s="6"/>
      <c r="M20" s="6" t="s">
        <v>35</v>
      </c>
      <c r="N20" s="36" t="s">
        <v>35</v>
      </c>
      <c r="O20" s="36"/>
      <c r="P20" s="8"/>
      <c r="Q20" s="6"/>
      <c r="R20" s="5"/>
      <c r="S20" s="5" t="s">
        <v>196</v>
      </c>
      <c r="T20" s="5"/>
      <c r="U20" s="5"/>
      <c r="V20" s="5"/>
      <c r="W20" s="5"/>
    </row>
    <row r="21" spans="1:23" s="10" customFormat="1" ht="18" x14ac:dyDescent="0.35">
      <c r="A21" s="1" t="str">
        <f>INDEX([1]List!$A:$A,MATCH(B21,[1]List!$B:$B,0))</f>
        <v>O000113</v>
      </c>
      <c r="B21" s="10" t="s">
        <v>197</v>
      </c>
      <c r="C21" s="11"/>
      <c r="D21" s="5"/>
      <c r="E21" s="5"/>
      <c r="F21" s="5"/>
      <c r="G21" s="6"/>
      <c r="H21" s="6"/>
      <c r="I21" s="6"/>
      <c r="J21" s="6"/>
      <c r="K21" s="6"/>
      <c r="L21" s="6"/>
      <c r="M21" s="6"/>
      <c r="N21" s="36"/>
      <c r="O21" s="36"/>
      <c r="P21" s="8"/>
      <c r="Q21" s="6"/>
      <c r="R21" s="5"/>
      <c r="S21" s="5" t="s">
        <v>168</v>
      </c>
      <c r="T21" s="5"/>
      <c r="U21" s="5"/>
      <c r="V21" s="5"/>
      <c r="W21" s="5"/>
    </row>
    <row r="22" spans="1:23" s="10" customFormat="1" ht="18" x14ac:dyDescent="0.35">
      <c r="A22" s="1" t="str">
        <f>INDEX([1]List!$A:$A,MATCH(B22,[1]List!$B:$B,0))</f>
        <v>O000113</v>
      </c>
      <c r="B22" s="10" t="s">
        <v>72</v>
      </c>
      <c r="C22" s="11" t="s">
        <v>137</v>
      </c>
      <c r="D22" s="5" t="s">
        <v>17</v>
      </c>
      <c r="E22" s="5" t="s">
        <v>35</v>
      </c>
      <c r="F22" s="5" t="s">
        <v>25</v>
      </c>
      <c r="G22" s="6" t="s">
        <v>35</v>
      </c>
      <c r="H22" s="6" t="s">
        <v>35</v>
      </c>
      <c r="I22" s="6"/>
      <c r="J22" s="6" t="s">
        <v>35</v>
      </c>
      <c r="K22" s="6" t="s">
        <v>35</v>
      </c>
      <c r="L22" s="6"/>
      <c r="M22" s="6" t="s">
        <v>35</v>
      </c>
      <c r="N22" s="36" t="s">
        <v>35</v>
      </c>
      <c r="O22" s="36"/>
      <c r="P22" s="8"/>
      <c r="Q22" s="6"/>
      <c r="R22" s="5"/>
      <c r="S22" s="5"/>
      <c r="T22" s="5"/>
      <c r="U22" s="5"/>
      <c r="V22" s="5"/>
      <c r="W22" s="5"/>
    </row>
    <row r="23" spans="1:23" s="10" customFormat="1" ht="13.5" customHeight="1" x14ac:dyDescent="0.35">
      <c r="A23" s="1" t="str">
        <f>INDEX([1]List!$A:$A,MATCH(B23,[1]List!$B:$B,0))</f>
        <v>O000123</v>
      </c>
      <c r="B23" s="10" t="s">
        <v>77</v>
      </c>
      <c r="C23" s="11" t="s">
        <v>137</v>
      </c>
      <c r="D23" s="5" t="s">
        <v>8</v>
      </c>
      <c r="E23" s="5" t="s">
        <v>107</v>
      </c>
      <c r="F23" s="5" t="s">
        <v>51</v>
      </c>
      <c r="G23" s="6" t="s">
        <v>35</v>
      </c>
      <c r="H23" s="6" t="s">
        <v>35</v>
      </c>
      <c r="I23" s="6"/>
      <c r="J23" s="6">
        <v>42459</v>
      </c>
      <c r="K23" s="36">
        <v>42467</v>
      </c>
      <c r="L23" s="36"/>
      <c r="M23" s="6">
        <v>42478</v>
      </c>
      <c r="N23" s="36"/>
      <c r="O23" s="36"/>
      <c r="P23" s="8"/>
      <c r="Q23" s="6"/>
      <c r="R23" s="5"/>
      <c r="S23" s="5" t="s">
        <v>166</v>
      </c>
      <c r="T23" s="5"/>
      <c r="U23" s="5"/>
      <c r="V23" s="5"/>
      <c r="W23" s="5"/>
    </row>
    <row r="24" spans="1:23" s="10" customFormat="1" ht="13.5" customHeight="1" x14ac:dyDescent="0.35">
      <c r="A24" s="1" t="str">
        <f>INDEX([1]List!$A:$A,MATCH(B24,[1]List!$B:$B,0))</f>
        <v>O000124</v>
      </c>
      <c r="B24" s="10" t="s">
        <v>78</v>
      </c>
      <c r="C24" s="11" t="s">
        <v>137</v>
      </c>
      <c r="D24" s="5" t="s">
        <v>44</v>
      </c>
      <c r="E24" s="5" t="s">
        <v>107</v>
      </c>
      <c r="F24" s="5" t="s">
        <v>25</v>
      </c>
      <c r="G24" s="6">
        <v>42408</v>
      </c>
      <c r="H24" s="6" t="s">
        <v>35</v>
      </c>
      <c r="I24" s="6"/>
      <c r="J24" s="6">
        <v>42424</v>
      </c>
      <c r="K24" s="36">
        <v>42432</v>
      </c>
      <c r="L24" s="36"/>
      <c r="M24" s="6" t="s">
        <v>132</v>
      </c>
      <c r="N24" s="40"/>
      <c r="O24" s="36"/>
      <c r="P24" s="8"/>
      <c r="Q24" s="6"/>
      <c r="R24" s="5"/>
      <c r="S24" s="5" t="s">
        <v>215</v>
      </c>
      <c r="T24" s="5"/>
      <c r="U24" s="5"/>
      <c r="V24" s="5"/>
      <c r="W24" s="5"/>
    </row>
    <row r="25" spans="1:23" s="10" customFormat="1" ht="13.5" customHeight="1" x14ac:dyDescent="0.35">
      <c r="A25" s="1" t="e">
        <f>INDEX([1]List!$A:$A,MATCH(B25,[1]List!$B:$B,0))</f>
        <v>#N/A</v>
      </c>
      <c r="B25" s="10" t="s">
        <v>276</v>
      </c>
      <c r="C25" s="11" t="s">
        <v>137</v>
      </c>
      <c r="D25" s="5" t="s">
        <v>106</v>
      </c>
      <c r="E25" s="5" t="s">
        <v>105</v>
      </c>
      <c r="F25" s="5" t="s">
        <v>25</v>
      </c>
      <c r="G25" s="6">
        <v>42564</v>
      </c>
      <c r="H25" s="6">
        <v>42566</v>
      </c>
      <c r="I25" s="6"/>
      <c r="J25" s="6">
        <v>42620</v>
      </c>
      <c r="K25" s="36"/>
      <c r="L25" s="36"/>
      <c r="M25" s="6"/>
      <c r="N25" s="48"/>
      <c r="O25" s="36"/>
      <c r="P25" s="8"/>
      <c r="Q25" s="6"/>
      <c r="R25" s="5"/>
      <c r="S25" s="5"/>
      <c r="T25" s="5"/>
      <c r="U25" s="5"/>
      <c r="V25" s="5"/>
      <c r="W25" s="5"/>
    </row>
    <row r="26" spans="1:23" s="10" customFormat="1" ht="13.5" customHeight="1" x14ac:dyDescent="0.35">
      <c r="A26" s="1" t="e">
        <f>INDEX([1]List!$A:$A,MATCH(B26,[1]List!$B:$B,0))</f>
        <v>#N/A</v>
      </c>
      <c r="B26" s="10" t="s">
        <v>309</v>
      </c>
      <c r="C26" s="11" t="s">
        <v>275</v>
      </c>
      <c r="D26" s="5" t="s">
        <v>62</v>
      </c>
      <c r="E26" s="5" t="s">
        <v>107</v>
      </c>
      <c r="F26" s="5" t="s">
        <v>149</v>
      </c>
      <c r="G26" s="6">
        <v>42439</v>
      </c>
      <c r="H26" s="6" t="s">
        <v>35</v>
      </c>
      <c r="I26" s="6"/>
      <c r="J26" s="6">
        <v>42452</v>
      </c>
      <c r="K26" s="36">
        <v>42460</v>
      </c>
      <c r="L26" s="36"/>
      <c r="M26" s="6">
        <v>42488</v>
      </c>
      <c r="N26" s="36">
        <v>42523</v>
      </c>
      <c r="O26" s="36"/>
      <c r="P26" s="8"/>
      <c r="Q26" s="6"/>
      <c r="R26" s="5"/>
      <c r="S26" s="5" t="s">
        <v>167</v>
      </c>
      <c r="T26" s="5"/>
      <c r="U26" s="5"/>
      <c r="V26" s="5"/>
      <c r="W26" s="5"/>
    </row>
    <row r="27" spans="1:23" s="10" customFormat="1" ht="18" x14ac:dyDescent="0.35">
      <c r="A27" s="1" t="e">
        <f>INDEX([1]List!$A:$A,MATCH(B27,[1]List!$B:$B,0))</f>
        <v>#N/A</v>
      </c>
      <c r="B27" s="10" t="s">
        <v>314</v>
      </c>
      <c r="C27" s="11" t="s">
        <v>137</v>
      </c>
      <c r="D27" s="5" t="s">
        <v>106</v>
      </c>
      <c r="E27" s="5" t="s">
        <v>105</v>
      </c>
      <c r="F27" s="5" t="s">
        <v>25</v>
      </c>
      <c r="G27" s="6">
        <v>42500</v>
      </c>
      <c r="H27" s="6">
        <v>42501</v>
      </c>
      <c r="I27" s="6"/>
      <c r="J27" s="6">
        <v>42530</v>
      </c>
      <c r="K27" s="36">
        <v>42535</v>
      </c>
      <c r="L27" s="36"/>
      <c r="M27" s="6">
        <v>42542</v>
      </c>
      <c r="N27" s="36">
        <v>42542</v>
      </c>
      <c r="O27" s="36"/>
      <c r="P27" s="8"/>
      <c r="Q27" s="6"/>
      <c r="R27" s="5"/>
      <c r="S27" s="5" t="s">
        <v>167</v>
      </c>
      <c r="T27" s="5"/>
      <c r="U27" s="5"/>
      <c r="V27" s="5"/>
      <c r="W27" s="5"/>
    </row>
    <row r="28" spans="1:23" s="10" customFormat="1" ht="18" x14ac:dyDescent="0.35">
      <c r="A28" s="1" t="str">
        <f>INDEX([1]List!$A:$A,MATCH(B28,[1]List!$B:$B,0))</f>
        <v>O000136</v>
      </c>
      <c r="B28" s="10" t="s">
        <v>18</v>
      </c>
      <c r="C28" s="11" t="s">
        <v>137</v>
      </c>
      <c r="D28" s="5" t="s">
        <v>45</v>
      </c>
      <c r="E28" s="5" t="s">
        <v>107</v>
      </c>
      <c r="F28" s="5" t="s">
        <v>25</v>
      </c>
      <c r="G28" s="6" t="s">
        <v>35</v>
      </c>
      <c r="H28" s="6" t="s">
        <v>35</v>
      </c>
      <c r="I28" s="6"/>
      <c r="J28" s="6" t="s">
        <v>380</v>
      </c>
      <c r="K28" s="36">
        <v>42592</v>
      </c>
      <c r="L28" s="36"/>
      <c r="M28" s="6"/>
      <c r="N28" s="36"/>
      <c r="O28" s="36"/>
      <c r="P28" s="8"/>
      <c r="Q28" s="6" t="s">
        <v>35</v>
      </c>
      <c r="R28" s="5"/>
      <c r="S28" s="5" t="s">
        <v>183</v>
      </c>
      <c r="T28" s="5"/>
      <c r="U28" s="5"/>
      <c r="V28" s="5"/>
      <c r="W28" s="5"/>
    </row>
    <row r="29" spans="1:23" s="10" customFormat="1" ht="18" x14ac:dyDescent="0.35">
      <c r="A29" s="1" t="str">
        <f>INDEX([1]List!$A:$A,MATCH(B29,[1]List!$B:$B,0))</f>
        <v>O000136</v>
      </c>
      <c r="B29" s="10" t="s">
        <v>148</v>
      </c>
      <c r="C29" s="11" t="s">
        <v>137</v>
      </c>
      <c r="D29" s="5" t="s">
        <v>45</v>
      </c>
      <c r="E29" s="5" t="s">
        <v>107</v>
      </c>
      <c r="F29" s="5" t="s">
        <v>25</v>
      </c>
      <c r="G29" s="6"/>
      <c r="H29" s="6">
        <v>42523</v>
      </c>
      <c r="I29" s="6"/>
      <c r="J29" s="6">
        <v>42591</v>
      </c>
      <c r="K29" s="36" t="s">
        <v>35</v>
      </c>
      <c r="L29" s="36"/>
      <c r="M29" s="6"/>
      <c r="N29" s="36"/>
      <c r="O29" s="36"/>
      <c r="P29" s="8"/>
      <c r="Q29" s="6" t="s">
        <v>35</v>
      </c>
      <c r="R29" s="5"/>
      <c r="S29" s="5" t="s">
        <v>376</v>
      </c>
      <c r="T29" s="5"/>
      <c r="U29" s="5"/>
      <c r="V29" s="5"/>
      <c r="W29" s="5"/>
    </row>
    <row r="30" spans="1:23" ht="18" x14ac:dyDescent="0.35">
      <c r="A30" s="1" t="str">
        <f>INDEX([1]List!$A:$A,MATCH(B30,[1]List!$B:$B,0))</f>
        <v>O000152</v>
      </c>
      <c r="B30" s="10" t="s">
        <v>21</v>
      </c>
      <c r="C30" s="11" t="s">
        <v>137</v>
      </c>
      <c r="D30" s="5" t="s">
        <v>63</v>
      </c>
      <c r="E30" s="5" t="s">
        <v>107</v>
      </c>
      <c r="F30" s="5" t="s">
        <v>25</v>
      </c>
      <c r="G30" s="6" t="s">
        <v>35</v>
      </c>
      <c r="H30" s="6" t="s">
        <v>35</v>
      </c>
      <c r="J30" s="6">
        <v>42409</v>
      </c>
      <c r="K30" s="36">
        <v>42418</v>
      </c>
      <c r="L30" s="36"/>
      <c r="M30" s="6">
        <v>42430</v>
      </c>
      <c r="N30" s="36">
        <v>42437</v>
      </c>
      <c r="O30" s="47" t="s">
        <v>345</v>
      </c>
      <c r="P30" s="9">
        <v>42589</v>
      </c>
      <c r="Q30" s="6">
        <v>42614</v>
      </c>
      <c r="S30" s="5" t="s">
        <v>258</v>
      </c>
    </row>
    <row r="31" spans="1:23" s="10" customFormat="1" ht="18" x14ac:dyDescent="0.35">
      <c r="A31" s="1" t="e">
        <f>INDEX([1]List!$A:$A,MATCH(B31,[1]List!$B:$B,0))</f>
        <v>#N/A</v>
      </c>
      <c r="B31" s="10" t="s">
        <v>311</v>
      </c>
      <c r="C31" s="11" t="s">
        <v>138</v>
      </c>
      <c r="D31" s="5" t="s">
        <v>11</v>
      </c>
      <c r="E31" s="5" t="s">
        <v>107</v>
      </c>
      <c r="F31" s="5" t="s">
        <v>149</v>
      </c>
      <c r="G31" s="6">
        <v>42388</v>
      </c>
      <c r="H31" s="6">
        <v>42388</v>
      </c>
      <c r="I31" s="6"/>
      <c r="J31" s="6">
        <v>42458</v>
      </c>
      <c r="K31" s="36">
        <v>42466</v>
      </c>
      <c r="L31" s="36"/>
      <c r="M31" s="6">
        <v>42521</v>
      </c>
      <c r="N31" s="36">
        <v>42527</v>
      </c>
      <c r="O31" s="47" t="s">
        <v>344</v>
      </c>
      <c r="P31" s="9">
        <v>42589</v>
      </c>
      <c r="Q31" s="6">
        <v>42621</v>
      </c>
      <c r="R31" s="5"/>
      <c r="S31" s="11" t="s">
        <v>378</v>
      </c>
      <c r="T31" s="5"/>
      <c r="U31" s="5"/>
      <c r="V31" s="5"/>
      <c r="W31" s="5"/>
    </row>
    <row r="32" spans="1:23" s="10" customFormat="1" ht="18" x14ac:dyDescent="0.35">
      <c r="A32" s="1" t="str">
        <f>INDEX([1]List!$A:$A,MATCH(B32,[1]List!$B:$B,0))</f>
        <v>O000172</v>
      </c>
      <c r="B32" s="10" t="s">
        <v>19</v>
      </c>
      <c r="C32" s="11" t="s">
        <v>137</v>
      </c>
      <c r="D32" s="5" t="s">
        <v>63</v>
      </c>
      <c r="E32" s="5"/>
      <c r="F32" s="5" t="s">
        <v>51</v>
      </c>
      <c r="G32" s="6"/>
      <c r="H32" s="6"/>
      <c r="I32" s="6"/>
      <c r="J32" s="6"/>
      <c r="K32" s="36"/>
      <c r="L32" s="36"/>
      <c r="M32" s="6"/>
      <c r="N32" s="36"/>
      <c r="O32" s="36"/>
      <c r="P32" s="8"/>
      <c r="Q32" s="6" t="s">
        <v>35</v>
      </c>
      <c r="R32" s="5"/>
      <c r="S32" s="5"/>
      <c r="T32" s="5"/>
      <c r="U32" s="5"/>
      <c r="V32" s="5"/>
      <c r="W32" s="5"/>
    </row>
    <row r="33" spans="1:23" s="10" customFormat="1" ht="16.5" customHeight="1" x14ac:dyDescent="0.35">
      <c r="A33" s="1" t="str">
        <f>INDEX([1]List!$A:$A,MATCH(B33,[1]List!$B:$B,0))</f>
        <v>O000173</v>
      </c>
      <c r="B33" s="10" t="s">
        <v>198</v>
      </c>
      <c r="C33" s="11"/>
      <c r="D33" s="5"/>
      <c r="E33" s="5"/>
      <c r="F33" s="5"/>
      <c r="G33" s="6"/>
      <c r="H33" s="6" t="s">
        <v>220</v>
      </c>
      <c r="I33" s="6"/>
      <c r="J33" s="6"/>
      <c r="K33" s="36"/>
      <c r="L33" s="36"/>
      <c r="M33" s="6"/>
      <c r="N33" s="36"/>
      <c r="O33" s="36"/>
      <c r="P33" s="8"/>
      <c r="Q33" s="6"/>
      <c r="R33" s="5"/>
      <c r="S33" s="5" t="s">
        <v>196</v>
      </c>
      <c r="T33" s="5"/>
      <c r="U33" s="5"/>
      <c r="V33" s="5"/>
      <c r="W33" s="5"/>
    </row>
    <row r="34" spans="1:23" s="10" customFormat="1" ht="18" x14ac:dyDescent="0.35">
      <c r="A34" s="1" t="e">
        <f>INDEX([1]List!$A:$A,MATCH(B34,[1]List!$B:$B,0))</f>
        <v>#N/A</v>
      </c>
      <c r="B34" s="10" t="s">
        <v>254</v>
      </c>
      <c r="C34" s="11" t="s">
        <v>228</v>
      </c>
      <c r="D34" s="5" t="s">
        <v>62</v>
      </c>
      <c r="E34" s="5" t="s">
        <v>107</v>
      </c>
      <c r="F34" s="5" t="s">
        <v>342</v>
      </c>
      <c r="G34" s="6">
        <v>42559</v>
      </c>
      <c r="H34" s="6">
        <v>42562</v>
      </c>
      <c r="I34" s="6"/>
      <c r="J34" s="6">
        <v>42577</v>
      </c>
      <c r="K34" s="36">
        <v>42578</v>
      </c>
      <c r="L34" s="36"/>
      <c r="M34" s="6">
        <v>42584</v>
      </c>
      <c r="N34" s="36">
        <v>42584</v>
      </c>
      <c r="O34" s="36"/>
      <c r="P34" s="8"/>
      <c r="Q34" s="6"/>
      <c r="R34" s="5"/>
      <c r="S34" s="5" t="s">
        <v>170</v>
      </c>
      <c r="T34" s="5"/>
      <c r="U34" s="5"/>
      <c r="V34" s="5"/>
      <c r="W34" s="5"/>
    </row>
    <row r="35" spans="1:23" s="10" customFormat="1" ht="18" x14ac:dyDescent="0.35">
      <c r="A35" s="1" t="e">
        <f>INDEX([1]List!$A:$A,MATCH(B35,[1]List!$B:$B,0))</f>
        <v>#N/A</v>
      </c>
      <c r="B35" s="10" t="s">
        <v>348</v>
      </c>
      <c r="C35" s="11" t="s">
        <v>137</v>
      </c>
      <c r="D35" s="5" t="s">
        <v>44</v>
      </c>
      <c r="E35" s="5" t="s">
        <v>107</v>
      </c>
      <c r="F35" s="5" t="s">
        <v>25</v>
      </c>
      <c r="G35" s="6">
        <v>42591</v>
      </c>
      <c r="H35" s="6">
        <v>42591</v>
      </c>
      <c r="I35" s="6">
        <v>42593</v>
      </c>
      <c r="J35" s="6">
        <v>42648</v>
      </c>
      <c r="K35" s="36"/>
      <c r="L35" s="36"/>
      <c r="M35" s="6"/>
      <c r="N35" s="36"/>
      <c r="O35" s="36"/>
      <c r="P35" s="8"/>
      <c r="Q35" s="6"/>
      <c r="R35" s="5"/>
      <c r="S35" s="5" t="s">
        <v>205</v>
      </c>
      <c r="T35" s="5"/>
      <c r="U35" s="5"/>
      <c r="V35" s="5"/>
      <c r="W35" s="5"/>
    </row>
    <row r="36" spans="1:23" s="10" customFormat="1" ht="18" x14ac:dyDescent="0.35">
      <c r="A36" s="1" t="str">
        <f>INDEX([1]List!$A:$A,MATCH(B36,[1]List!$B:$B,0))</f>
        <v>O000185</v>
      </c>
      <c r="B36" s="10" t="s">
        <v>43</v>
      </c>
      <c r="C36" s="11" t="s">
        <v>137</v>
      </c>
      <c r="D36" s="5" t="s">
        <v>84</v>
      </c>
      <c r="E36" s="5" t="s">
        <v>107</v>
      </c>
      <c r="F36" s="5" t="s">
        <v>25</v>
      </c>
      <c r="G36" s="6">
        <v>42436</v>
      </c>
      <c r="H36" s="6"/>
      <c r="I36" s="6"/>
      <c r="J36" s="6">
        <v>42451</v>
      </c>
      <c r="K36" s="36">
        <v>42460</v>
      </c>
      <c r="L36" s="36"/>
      <c r="M36" s="6">
        <v>42472</v>
      </c>
      <c r="N36" s="36">
        <v>42473</v>
      </c>
      <c r="O36" s="36"/>
      <c r="P36" s="8"/>
      <c r="Q36" s="6"/>
      <c r="R36" s="5"/>
      <c r="S36" s="5" t="s">
        <v>258</v>
      </c>
      <c r="T36" s="5"/>
      <c r="U36" s="5"/>
      <c r="V36" s="5"/>
      <c r="W36" s="5"/>
    </row>
    <row r="37" spans="1:23" s="10" customFormat="1" ht="18" x14ac:dyDescent="0.35">
      <c r="A37" s="1" t="str">
        <f>INDEX([1]List!$A:$A,MATCH(B37,[1]List!$B:$B,0))</f>
        <v>O000200</v>
      </c>
      <c r="B37" s="10" t="s">
        <v>161</v>
      </c>
      <c r="C37" s="11" t="s">
        <v>275</v>
      </c>
      <c r="D37" s="5" t="s">
        <v>62</v>
      </c>
      <c r="E37" s="5" t="s">
        <v>141</v>
      </c>
      <c r="F37" s="5" t="s">
        <v>149</v>
      </c>
      <c r="G37" s="6">
        <v>42530</v>
      </c>
      <c r="H37" s="6">
        <v>42531</v>
      </c>
      <c r="I37" s="6"/>
      <c r="J37" s="6">
        <v>42604</v>
      </c>
      <c r="K37" s="36">
        <v>42605</v>
      </c>
      <c r="L37" s="36"/>
      <c r="M37" s="6"/>
      <c r="N37" s="36"/>
      <c r="O37" s="36"/>
      <c r="P37" s="8"/>
      <c r="Q37" s="6"/>
      <c r="R37" s="5"/>
      <c r="S37" s="5" t="s">
        <v>257</v>
      </c>
      <c r="T37" s="5"/>
      <c r="U37" s="5"/>
      <c r="V37" s="5"/>
      <c r="W37" s="5"/>
    </row>
    <row r="38" spans="1:23" s="10" customFormat="1" ht="18" x14ac:dyDescent="0.35">
      <c r="A38" s="1" t="e">
        <f>INDEX([1]List!$A:$A,MATCH(B38,[1]List!$B:$B,0))</f>
        <v>#N/A</v>
      </c>
      <c r="B38" s="10" t="s">
        <v>284</v>
      </c>
      <c r="C38" s="11" t="s">
        <v>228</v>
      </c>
      <c r="D38" s="5" t="s">
        <v>62</v>
      </c>
      <c r="E38" s="5" t="s">
        <v>105</v>
      </c>
      <c r="F38" s="5" t="s">
        <v>342</v>
      </c>
      <c r="G38" s="6">
        <v>42566</v>
      </c>
      <c r="H38" s="6">
        <v>42570</v>
      </c>
      <c r="I38" s="6" t="s">
        <v>364</v>
      </c>
      <c r="J38" s="6">
        <v>42614</v>
      </c>
      <c r="K38" s="36"/>
      <c r="L38" s="36"/>
      <c r="M38" s="6"/>
      <c r="N38" s="36"/>
      <c r="O38" s="36"/>
      <c r="P38" s="8"/>
      <c r="Q38" s="6"/>
      <c r="R38" s="5"/>
      <c r="S38" s="5"/>
      <c r="T38" s="5"/>
      <c r="U38" s="5"/>
      <c r="V38" s="5"/>
      <c r="W38" s="5"/>
    </row>
    <row r="39" spans="1:23" s="10" customFormat="1" ht="18" x14ac:dyDescent="0.35">
      <c r="A39" s="1" t="str">
        <f>INDEX([1]List!$A:$A,MATCH(B39,[1]List!$B:$B,0))</f>
        <v>O000203</v>
      </c>
      <c r="B39" s="10" t="s">
        <v>156</v>
      </c>
      <c r="C39" s="11" t="s">
        <v>138</v>
      </c>
      <c r="D39" s="5" t="s">
        <v>8</v>
      </c>
      <c r="E39" s="5" t="s">
        <v>107</v>
      </c>
      <c r="F39" s="5" t="s">
        <v>149</v>
      </c>
      <c r="G39" s="6">
        <v>42422</v>
      </c>
      <c r="H39" s="6">
        <v>42424</v>
      </c>
      <c r="I39" s="6"/>
      <c r="J39" s="6">
        <v>42444</v>
      </c>
      <c r="K39" s="36">
        <v>42457</v>
      </c>
      <c r="L39" s="36"/>
      <c r="M39" s="6" t="s">
        <v>154</v>
      </c>
      <c r="N39" s="36"/>
      <c r="O39" s="36"/>
      <c r="P39" s="8"/>
      <c r="Q39" s="6"/>
      <c r="R39" s="5"/>
      <c r="S39" s="5" t="s">
        <v>166</v>
      </c>
      <c r="T39" s="5"/>
      <c r="U39" s="5"/>
      <c r="V39" s="5"/>
      <c r="W39" s="5"/>
    </row>
    <row r="40" spans="1:23" ht="18" x14ac:dyDescent="0.35">
      <c r="A40" s="1" t="str">
        <f>INDEX([1]List!$A:$A,MATCH(B40,[1]List!$B:$B,0))</f>
        <v>O000211</v>
      </c>
      <c r="B40" s="10" t="s">
        <v>76</v>
      </c>
      <c r="C40" s="11" t="s">
        <v>138</v>
      </c>
      <c r="D40" s="5" t="s">
        <v>243</v>
      </c>
      <c r="E40" s="5" t="s">
        <v>107</v>
      </c>
      <c r="F40" s="5" t="s">
        <v>149</v>
      </c>
      <c r="G40" s="6">
        <v>42558</v>
      </c>
      <c r="H40" s="6">
        <v>42558</v>
      </c>
      <c r="J40" s="6">
        <v>42613</v>
      </c>
      <c r="K40" s="36"/>
      <c r="L40" s="36"/>
      <c r="M40" s="6"/>
      <c r="N40" s="36"/>
      <c r="O40" s="36"/>
      <c r="S40" s="5" t="s">
        <v>166</v>
      </c>
    </row>
    <row r="41" spans="1:23" ht="18" x14ac:dyDescent="0.35">
      <c r="A41" s="1" t="e">
        <f>INDEX([1]List!$A:$A,MATCH(B41,[1]List!$B:$B,0))</f>
        <v>#N/A</v>
      </c>
      <c r="B41" s="43" t="s">
        <v>308</v>
      </c>
      <c r="C41" s="11" t="s">
        <v>137</v>
      </c>
      <c r="D41" s="5" t="s">
        <v>44</v>
      </c>
      <c r="E41" s="5" t="s">
        <v>107</v>
      </c>
      <c r="F41" s="5" t="s">
        <v>107</v>
      </c>
      <c r="G41" s="6">
        <v>42516</v>
      </c>
      <c r="H41" s="6">
        <v>42516</v>
      </c>
      <c r="J41" s="6" t="s">
        <v>35</v>
      </c>
      <c r="K41" s="36">
        <v>42516</v>
      </c>
      <c r="L41" s="36"/>
      <c r="M41" s="6">
        <v>42521</v>
      </c>
      <c r="N41" s="36">
        <v>42522</v>
      </c>
      <c r="O41" s="36"/>
      <c r="S41" s="5" t="s">
        <v>168</v>
      </c>
    </row>
    <row r="42" spans="1:23" ht="18" x14ac:dyDescent="0.35">
      <c r="A42" s="1" t="str">
        <f>INDEX([1]List!$A:$A,MATCH(B42,[1]List!$B:$B,0))</f>
        <v>O000218</v>
      </c>
      <c r="B42" s="10" t="s">
        <v>207</v>
      </c>
      <c r="C42" s="11" t="s">
        <v>137</v>
      </c>
      <c r="D42" s="5" t="s">
        <v>63</v>
      </c>
      <c r="E42" s="5" t="s">
        <v>208</v>
      </c>
      <c r="F42" s="5" t="s">
        <v>25</v>
      </c>
      <c r="G42" s="6">
        <v>42538</v>
      </c>
      <c r="H42" s="6">
        <v>42538</v>
      </c>
      <c r="J42" s="6">
        <v>42548</v>
      </c>
      <c r="K42" s="49">
        <v>42549</v>
      </c>
      <c r="L42" s="44">
        <v>42590</v>
      </c>
      <c r="M42" s="6"/>
      <c r="N42" s="36"/>
      <c r="O42" s="36"/>
      <c r="S42" s="5" t="s">
        <v>164</v>
      </c>
    </row>
    <row r="43" spans="1:23" ht="18" x14ac:dyDescent="0.35">
      <c r="A43" s="1" t="e">
        <f>INDEX([1]List!$A:$A,MATCH(B43,[1]List!$B:$B,0))</f>
        <v>#N/A</v>
      </c>
      <c r="B43" s="10" t="s">
        <v>375</v>
      </c>
      <c r="C43" s="11" t="s">
        <v>228</v>
      </c>
      <c r="D43" s="5" t="s">
        <v>62</v>
      </c>
      <c r="E43" s="5" t="s">
        <v>105</v>
      </c>
      <c r="F43" s="5" t="s">
        <v>342</v>
      </c>
      <c r="G43" s="6">
        <v>42585</v>
      </c>
      <c r="H43" s="6">
        <v>42608</v>
      </c>
      <c r="J43" s="6"/>
      <c r="K43" s="36"/>
      <c r="L43" s="36"/>
      <c r="M43" s="6"/>
      <c r="N43" s="36"/>
      <c r="O43" s="36"/>
    </row>
    <row r="44" spans="1:23" ht="18" x14ac:dyDescent="0.35">
      <c r="A44" s="1" t="e">
        <f>INDEX([1]List!$A:$A,MATCH(B44,[1]List!$B:$B,0))</f>
        <v>#N/A</v>
      </c>
      <c r="B44" s="10" t="s">
        <v>372</v>
      </c>
      <c r="C44" s="11"/>
      <c r="D44" s="5" t="s">
        <v>371</v>
      </c>
      <c r="E44" s="5" t="s">
        <v>105</v>
      </c>
      <c r="F44" s="5" t="s">
        <v>25</v>
      </c>
      <c r="G44" s="6">
        <v>42605</v>
      </c>
      <c r="H44" s="6">
        <v>42606</v>
      </c>
      <c r="I44" s="6">
        <v>42597</v>
      </c>
      <c r="J44" s="6">
        <v>42654</v>
      </c>
      <c r="K44" s="36"/>
      <c r="L44" s="36"/>
      <c r="M44" s="6"/>
      <c r="N44" s="36"/>
      <c r="O44" s="36"/>
    </row>
    <row r="45" spans="1:23" ht="18" x14ac:dyDescent="0.35">
      <c r="A45" s="1" t="e">
        <f>INDEX([1]List!$A:$A,MATCH(B45,[1]List!$B:$B,0))</f>
        <v>#N/A</v>
      </c>
      <c r="B45" s="10" t="s">
        <v>286</v>
      </c>
      <c r="C45" s="11" t="s">
        <v>137</v>
      </c>
      <c r="F45" s="5" t="s">
        <v>25</v>
      </c>
      <c r="G45" s="6" t="s">
        <v>35</v>
      </c>
      <c r="H45" s="6" t="s">
        <v>35</v>
      </c>
      <c r="J45" s="6">
        <v>42514</v>
      </c>
      <c r="K45" s="36">
        <v>42523</v>
      </c>
      <c r="L45" s="44">
        <v>42570</v>
      </c>
      <c r="M45" s="6"/>
      <c r="N45" s="36"/>
      <c r="O45" s="36"/>
      <c r="Q45" s="29"/>
      <c r="S45" s="5" t="s">
        <v>269</v>
      </c>
    </row>
    <row r="46" spans="1:23" ht="18" x14ac:dyDescent="0.35">
      <c r="A46" s="1" t="e">
        <f>INDEX([1]List!$A:$A,MATCH(B46,[1]List!$B:$B,0))</f>
        <v>#N/A</v>
      </c>
      <c r="B46" s="10" t="s">
        <v>287</v>
      </c>
      <c r="C46" s="11" t="s">
        <v>137</v>
      </c>
      <c r="D46" s="5" t="s">
        <v>64</v>
      </c>
      <c r="E46" s="5" t="s">
        <v>107</v>
      </c>
      <c r="F46" s="5" t="s">
        <v>120</v>
      </c>
      <c r="G46" s="6">
        <v>42352</v>
      </c>
      <c r="H46" s="6">
        <v>42359</v>
      </c>
      <c r="J46" s="6">
        <v>42367</v>
      </c>
      <c r="K46" s="36">
        <v>42373</v>
      </c>
      <c r="L46" s="36"/>
      <c r="M46" s="6">
        <v>42380</v>
      </c>
      <c r="N46" s="36">
        <v>42382</v>
      </c>
      <c r="O46" s="36"/>
      <c r="Q46" s="29">
        <v>42514</v>
      </c>
      <c r="S46" s="5" t="s">
        <v>269</v>
      </c>
    </row>
    <row r="47" spans="1:23" ht="18" x14ac:dyDescent="0.35">
      <c r="A47" s="1" t="str">
        <f>INDEX([1]List!$A:$A,MATCH(B47,[1]List!$B:$B,0))</f>
        <v>O000230</v>
      </c>
      <c r="B47" s="10" t="s">
        <v>217</v>
      </c>
      <c r="C47" s="11" t="s">
        <v>137</v>
      </c>
      <c r="D47" s="5" t="s">
        <v>218</v>
      </c>
      <c r="E47" s="5" t="s">
        <v>107</v>
      </c>
      <c r="F47" s="5" t="s">
        <v>120</v>
      </c>
      <c r="G47" s="6" t="s">
        <v>219</v>
      </c>
      <c r="H47" s="6">
        <v>42545</v>
      </c>
      <c r="J47" s="6">
        <v>42578</v>
      </c>
      <c r="K47" s="36">
        <v>42583</v>
      </c>
      <c r="L47" s="36"/>
      <c r="M47" s="6"/>
      <c r="N47" s="36"/>
      <c r="O47" s="36"/>
      <c r="S47" s="5" t="s">
        <v>166</v>
      </c>
    </row>
    <row r="48" spans="1:23" ht="18" x14ac:dyDescent="0.35">
      <c r="A48" s="1" t="e">
        <f>INDEX([1]List!$A:$A,MATCH(B48,[1]List!$B:$B,0))</f>
        <v>#N/A</v>
      </c>
      <c r="B48" s="10" t="s">
        <v>305</v>
      </c>
      <c r="C48" s="11" t="s">
        <v>137</v>
      </c>
      <c r="D48" s="5" t="s">
        <v>45</v>
      </c>
      <c r="E48" s="5" t="s">
        <v>107</v>
      </c>
      <c r="F48" s="5" t="s">
        <v>120</v>
      </c>
      <c r="G48" s="6" t="s">
        <v>35</v>
      </c>
      <c r="H48" s="6" t="s">
        <v>35</v>
      </c>
      <c r="J48" s="6">
        <v>42437</v>
      </c>
      <c r="K48" s="36">
        <v>42450</v>
      </c>
      <c r="L48" s="36"/>
      <c r="M48" s="6">
        <v>42503</v>
      </c>
      <c r="N48" s="36">
        <v>42503</v>
      </c>
      <c r="O48" s="36"/>
      <c r="P48" s="9">
        <v>42578</v>
      </c>
      <c r="S48" s="5" t="s">
        <v>169</v>
      </c>
    </row>
    <row r="49" spans="1:19" ht="18" x14ac:dyDescent="0.35">
      <c r="A49" s="1" t="e">
        <f>INDEX([1]List!$A:$A,MATCH(B49,[1]List!$B:$B,0))</f>
        <v>#N/A</v>
      </c>
      <c r="B49" s="4" t="s">
        <v>298</v>
      </c>
      <c r="C49" s="11" t="s">
        <v>228</v>
      </c>
      <c r="D49" s="5" t="s">
        <v>62</v>
      </c>
      <c r="E49" s="5" t="s">
        <v>107</v>
      </c>
      <c r="F49" s="5" t="s">
        <v>342</v>
      </c>
      <c r="G49" s="6">
        <v>42436</v>
      </c>
      <c r="H49" s="6">
        <v>42436</v>
      </c>
      <c r="J49" s="6">
        <v>42444</v>
      </c>
      <c r="K49" s="36">
        <v>42452</v>
      </c>
      <c r="L49" s="36"/>
      <c r="M49" s="6">
        <v>42460</v>
      </c>
      <c r="N49" s="36">
        <v>42461</v>
      </c>
      <c r="O49" s="47" t="s">
        <v>344</v>
      </c>
      <c r="P49" s="9">
        <v>42589</v>
      </c>
      <c r="S49" s="5" t="s">
        <v>166</v>
      </c>
    </row>
    <row r="50" spans="1:19" ht="18" x14ac:dyDescent="0.35">
      <c r="A50" s="1" t="e">
        <f>INDEX([1]List!$A:$A,MATCH(B50,[1]List!$B:$B,0))</f>
        <v>#N/A</v>
      </c>
      <c r="B50" s="4" t="s">
        <v>355</v>
      </c>
      <c r="C50" s="11" t="s">
        <v>137</v>
      </c>
      <c r="D50" s="5" t="s">
        <v>356</v>
      </c>
      <c r="E50" s="5" t="s">
        <v>107</v>
      </c>
      <c r="F50" s="5" t="s">
        <v>25</v>
      </c>
      <c r="G50" s="6">
        <v>42592</v>
      </c>
      <c r="H50" s="6">
        <v>42592</v>
      </c>
      <c r="J50" s="6">
        <v>42634</v>
      </c>
      <c r="K50" s="36"/>
      <c r="L50" s="36"/>
      <c r="M50" s="6"/>
      <c r="N50" s="36"/>
      <c r="O50" s="47"/>
      <c r="P50" s="9"/>
      <c r="S50" s="56" t="s">
        <v>357</v>
      </c>
    </row>
    <row r="51" spans="1:19" ht="18" x14ac:dyDescent="0.35">
      <c r="A51" s="1" t="str">
        <f>INDEX([1]List!$A:$A,MATCH(B51,[1]List!$B:$B,0))</f>
        <v>O000237</v>
      </c>
      <c r="B51" s="10" t="s">
        <v>9</v>
      </c>
      <c r="C51" s="11" t="s">
        <v>137</v>
      </c>
      <c r="D51" s="5" t="s">
        <v>7</v>
      </c>
      <c r="E51" s="5" t="s">
        <v>107</v>
      </c>
      <c r="F51" s="5" t="s">
        <v>25</v>
      </c>
      <c r="G51" s="6">
        <v>42374</v>
      </c>
      <c r="H51" s="6">
        <v>42374</v>
      </c>
      <c r="J51" s="6">
        <v>42383</v>
      </c>
      <c r="K51" s="36">
        <v>42391</v>
      </c>
      <c r="L51" s="36"/>
      <c r="M51" s="6" t="s">
        <v>132</v>
      </c>
      <c r="N51" s="40"/>
      <c r="O51" s="36"/>
      <c r="S51" s="14" t="s">
        <v>171</v>
      </c>
    </row>
    <row r="52" spans="1:19" ht="18" x14ac:dyDescent="0.35">
      <c r="A52" s="1" t="e">
        <f>INDEX([1]List!$A:$A,MATCH(B52,[1]List!$B:$B,0))</f>
        <v>#N/A</v>
      </c>
      <c r="B52" s="10" t="s">
        <v>247</v>
      </c>
      <c r="C52" s="11" t="s">
        <v>275</v>
      </c>
      <c r="D52" s="5" t="s">
        <v>62</v>
      </c>
      <c r="E52" s="5" t="s">
        <v>248</v>
      </c>
      <c r="F52" s="5" t="s">
        <v>149</v>
      </c>
      <c r="G52" s="6">
        <v>42558</v>
      </c>
      <c r="H52" s="6">
        <v>42559</v>
      </c>
      <c r="J52" s="6">
        <v>42585</v>
      </c>
      <c r="K52" s="36">
        <v>42586</v>
      </c>
      <c r="L52" s="36"/>
      <c r="M52" s="6">
        <v>42601</v>
      </c>
      <c r="N52" s="40" t="s">
        <v>365</v>
      </c>
      <c r="O52" s="36"/>
      <c r="S52" s="5" t="s">
        <v>166</v>
      </c>
    </row>
    <row r="53" spans="1:19" ht="18" x14ac:dyDescent="0.35">
      <c r="A53" s="1" t="e">
        <f>INDEX([1]List!$A:$A,MATCH(B53,[1]List!$B:$B,0))</f>
        <v>#N/A</v>
      </c>
      <c r="B53" s="10" t="s">
        <v>303</v>
      </c>
      <c r="C53" s="11" t="s">
        <v>228</v>
      </c>
      <c r="D53" s="5" t="s">
        <v>62</v>
      </c>
      <c r="E53" s="5" t="s">
        <v>107</v>
      </c>
      <c r="F53" s="5" t="s">
        <v>342</v>
      </c>
      <c r="G53" s="6">
        <v>42460</v>
      </c>
      <c r="H53" s="6">
        <v>42461</v>
      </c>
      <c r="J53" s="6">
        <v>42479</v>
      </c>
      <c r="K53" s="36">
        <v>42485</v>
      </c>
      <c r="L53" s="36" t="s">
        <v>341</v>
      </c>
      <c r="M53" s="6">
        <v>42488</v>
      </c>
      <c r="N53" s="36">
        <v>42488</v>
      </c>
      <c r="O53" s="36"/>
      <c r="S53" s="5" t="s">
        <v>170</v>
      </c>
    </row>
    <row r="54" spans="1:19" ht="18" x14ac:dyDescent="0.35">
      <c r="A54" s="1" t="str">
        <f>INDEX([1]List!$A:$A,MATCH(B54,[1]List!$B:$B,0))</f>
        <v>O000244</v>
      </c>
      <c r="B54" s="10" t="s">
        <v>190</v>
      </c>
      <c r="C54" s="11" t="s">
        <v>191</v>
      </c>
      <c r="D54" s="5" t="s">
        <v>62</v>
      </c>
      <c r="E54" s="5" t="s">
        <v>192</v>
      </c>
      <c r="F54" s="5" t="s">
        <v>25</v>
      </c>
      <c r="G54" s="6">
        <v>42531</v>
      </c>
      <c r="H54" s="6">
        <v>42534</v>
      </c>
      <c r="J54" s="6">
        <v>42577</v>
      </c>
      <c r="K54" s="36">
        <v>42579</v>
      </c>
      <c r="L54" s="36">
        <v>42605</v>
      </c>
      <c r="M54" s="6"/>
      <c r="N54" s="36"/>
      <c r="O54" s="36"/>
      <c r="S54" s="5" t="s">
        <v>328</v>
      </c>
    </row>
    <row r="55" spans="1:19" ht="18" x14ac:dyDescent="0.35">
      <c r="A55" s="1" t="str">
        <f>INDEX([1]List!$A:$A,MATCH(B55,[1]List!$B:$B,0))</f>
        <v>O000245</v>
      </c>
      <c r="B55" s="10" t="s">
        <v>128</v>
      </c>
      <c r="C55" s="11" t="s">
        <v>137</v>
      </c>
      <c r="D55" s="5" t="s">
        <v>62</v>
      </c>
      <c r="E55" s="5" t="s">
        <v>130</v>
      </c>
      <c r="F55" s="5" t="s">
        <v>120</v>
      </c>
      <c r="G55" s="6">
        <v>42508</v>
      </c>
      <c r="H55" s="6">
        <v>42509</v>
      </c>
      <c r="J55" s="6">
        <v>42550</v>
      </c>
      <c r="K55" s="36">
        <v>42551</v>
      </c>
      <c r="L55" s="46">
        <v>42570</v>
      </c>
      <c r="M55" s="6">
        <v>42576</v>
      </c>
      <c r="N55" s="36">
        <v>42576</v>
      </c>
      <c r="O55" s="36"/>
      <c r="S55" s="5" t="s">
        <v>329</v>
      </c>
    </row>
    <row r="56" spans="1:19" ht="18" x14ac:dyDescent="0.35">
      <c r="A56" s="1" t="str">
        <f>INDEX([1]List!$A:$A,MATCH(B56,[1]List!$B:$B,0))</f>
        <v>O000246</v>
      </c>
      <c r="B56" s="10" t="s">
        <v>230</v>
      </c>
      <c r="C56" s="11" t="s">
        <v>228</v>
      </c>
      <c r="D56" s="5" t="s">
        <v>62</v>
      </c>
      <c r="E56" s="5" t="s">
        <v>107</v>
      </c>
      <c r="F56" s="5" t="s">
        <v>342</v>
      </c>
      <c r="G56" s="6">
        <v>42552</v>
      </c>
      <c r="H56" s="6">
        <v>42556</v>
      </c>
      <c r="J56" s="6">
        <v>42620</v>
      </c>
      <c r="K56" s="36"/>
      <c r="L56" s="36"/>
      <c r="M56" s="6"/>
      <c r="N56" s="36"/>
      <c r="O56" s="36"/>
      <c r="S56" s="5" t="s">
        <v>257</v>
      </c>
    </row>
    <row r="57" spans="1:19" ht="18" x14ac:dyDescent="0.35">
      <c r="A57" s="1" t="str">
        <f>INDEX([1]List!$A:$A,MATCH(B57,[1]List!$B:$B,0))</f>
        <v>O000251</v>
      </c>
      <c r="B57" s="10" t="s">
        <v>143</v>
      </c>
      <c r="C57" s="11" t="s">
        <v>275</v>
      </c>
      <c r="D57" s="5" t="s">
        <v>62</v>
      </c>
      <c r="E57" s="5" t="s">
        <v>105</v>
      </c>
      <c r="F57" s="5" t="s">
        <v>149</v>
      </c>
      <c r="G57" s="6">
        <v>42516</v>
      </c>
      <c r="H57" s="6">
        <v>42521</v>
      </c>
      <c r="J57" s="6">
        <v>42564</v>
      </c>
      <c r="K57" s="36">
        <v>42565</v>
      </c>
      <c r="L57" s="36"/>
      <c r="M57" s="6">
        <v>42569</v>
      </c>
      <c r="N57" s="36">
        <v>42569</v>
      </c>
      <c r="O57" s="36"/>
      <c r="S57" s="5" t="s">
        <v>274</v>
      </c>
    </row>
    <row r="58" spans="1:19" ht="18" x14ac:dyDescent="0.35">
      <c r="A58" s="1" t="str">
        <f>INDEX([1]List!$A:$A,MATCH(B58,[1]List!$B:$B,0))</f>
        <v>O000256</v>
      </c>
      <c r="B58" s="10" t="s">
        <v>118</v>
      </c>
      <c r="C58" s="11" t="s">
        <v>228</v>
      </c>
      <c r="D58" s="5" t="s">
        <v>62</v>
      </c>
      <c r="E58" s="5" t="s">
        <v>105</v>
      </c>
      <c r="F58" s="5" t="s">
        <v>342</v>
      </c>
      <c r="G58" s="6">
        <v>42500</v>
      </c>
      <c r="H58" s="6">
        <v>42500</v>
      </c>
      <c r="J58" s="6">
        <v>42543</v>
      </c>
      <c r="K58" s="36">
        <v>42545</v>
      </c>
      <c r="L58" s="44">
        <v>42570</v>
      </c>
      <c r="M58" s="6"/>
      <c r="N58" s="36"/>
      <c r="O58" s="36"/>
      <c r="S58" s="5" t="s">
        <v>213</v>
      </c>
    </row>
    <row r="59" spans="1:19" ht="18" x14ac:dyDescent="0.35">
      <c r="A59" s="1" t="e">
        <f>INDEX([1]List!$A:$A,MATCH(B59,[1]List!$B:$B,0))</f>
        <v>#N/A</v>
      </c>
      <c r="B59" s="10" t="s">
        <v>278</v>
      </c>
      <c r="C59" s="11" t="s">
        <v>228</v>
      </c>
      <c r="D59" s="5" t="s">
        <v>62</v>
      </c>
      <c r="E59" s="5" t="s">
        <v>107</v>
      </c>
      <c r="F59" s="5" t="s">
        <v>342</v>
      </c>
      <c r="G59" s="6">
        <v>42564</v>
      </c>
      <c r="H59" s="6">
        <v>42565</v>
      </c>
      <c r="J59" s="6">
        <v>42606</v>
      </c>
      <c r="K59" s="36"/>
      <c r="L59" s="36"/>
      <c r="M59" s="6"/>
      <c r="N59" s="36"/>
      <c r="O59" s="36"/>
    </row>
    <row r="60" spans="1:19" ht="18" x14ac:dyDescent="0.35">
      <c r="A60" s="1" t="e">
        <f>INDEX([1]List!$A:$A,MATCH(B60,[1]List!$B:$B,0))</f>
        <v>#N/A</v>
      </c>
      <c r="B60" s="10" t="s">
        <v>151</v>
      </c>
      <c r="C60" s="11" t="s">
        <v>137</v>
      </c>
      <c r="D60" s="5" t="s">
        <v>152</v>
      </c>
      <c r="E60" s="5" t="s">
        <v>141</v>
      </c>
      <c r="F60" s="5" t="s">
        <v>25</v>
      </c>
      <c r="G60" s="6">
        <v>42527</v>
      </c>
      <c r="H60" s="42" t="s">
        <v>280</v>
      </c>
      <c r="I60" s="42"/>
      <c r="J60" s="6"/>
      <c r="K60" s="36"/>
      <c r="L60" s="36"/>
      <c r="M60" s="6"/>
      <c r="N60" s="36"/>
      <c r="O60" s="36"/>
      <c r="S60" s="5" t="s">
        <v>199</v>
      </c>
    </row>
    <row r="61" spans="1:19" ht="18" x14ac:dyDescent="0.35">
      <c r="A61" s="1" t="str">
        <f>INDEX([1]List!$A:$A,MATCH(B61,[1]List!$B:$B,0))</f>
        <v>O000266</v>
      </c>
      <c r="B61" s="10" t="s">
        <v>227</v>
      </c>
      <c r="C61" s="11" t="s">
        <v>228</v>
      </c>
      <c r="D61" s="5" t="s">
        <v>62</v>
      </c>
      <c r="E61" s="5" t="s">
        <v>107</v>
      </c>
      <c r="F61" s="5" t="s">
        <v>342</v>
      </c>
      <c r="G61" s="6">
        <v>42552</v>
      </c>
      <c r="H61" s="9">
        <v>42556</v>
      </c>
      <c r="I61" s="9"/>
      <c r="J61" s="6">
        <v>42612</v>
      </c>
      <c r="K61" s="36"/>
      <c r="L61" s="36"/>
      <c r="M61" s="6"/>
      <c r="N61" s="36"/>
      <c r="O61" s="36"/>
    </row>
    <row r="62" spans="1:19" ht="18" x14ac:dyDescent="0.35">
      <c r="A62" s="1" t="e">
        <f>INDEX([1]List!$A:$A,MATCH(B62,[1]List!$B:$B,0))</f>
        <v>#N/A</v>
      </c>
      <c r="B62" s="10" t="s">
        <v>289</v>
      </c>
      <c r="C62" s="11" t="s">
        <v>137</v>
      </c>
      <c r="D62" s="5" t="s">
        <v>8</v>
      </c>
      <c r="E62" s="5" t="s">
        <v>107</v>
      </c>
      <c r="F62" s="5" t="s">
        <v>25</v>
      </c>
      <c r="G62" s="6">
        <v>42354</v>
      </c>
      <c r="H62" s="6">
        <v>42354</v>
      </c>
      <c r="J62" s="6" t="s">
        <v>381</v>
      </c>
      <c r="K62" s="36">
        <v>42390</v>
      </c>
      <c r="L62" s="36"/>
      <c r="M62" s="6">
        <v>42405</v>
      </c>
      <c r="N62" s="36">
        <v>42417</v>
      </c>
      <c r="O62" s="36"/>
      <c r="S62" s="5" t="s">
        <v>171</v>
      </c>
    </row>
    <row r="63" spans="1:19" ht="18" x14ac:dyDescent="0.35">
      <c r="A63" s="1" t="str">
        <f>INDEX([1]List!$A:$A,MATCH(B63,[1]List!$B:$B,0))</f>
        <v>O000293</v>
      </c>
      <c r="B63" s="10" t="s">
        <v>10</v>
      </c>
      <c r="C63" s="11" t="s">
        <v>275</v>
      </c>
      <c r="D63" s="5" t="s">
        <v>11</v>
      </c>
      <c r="E63" s="5" t="s">
        <v>107</v>
      </c>
      <c r="F63" s="5" t="s">
        <v>149</v>
      </c>
      <c r="G63" s="6">
        <v>42376</v>
      </c>
      <c r="H63" s="6">
        <v>42376</v>
      </c>
      <c r="J63" s="6">
        <v>42394</v>
      </c>
      <c r="K63" s="36">
        <v>42395</v>
      </c>
      <c r="L63" s="36"/>
      <c r="M63" s="6">
        <v>42402</v>
      </c>
      <c r="N63" s="36">
        <v>42419</v>
      </c>
      <c r="O63" s="36"/>
      <c r="S63" s="5" t="s">
        <v>172</v>
      </c>
    </row>
    <row r="64" spans="1:19" ht="18" x14ac:dyDescent="0.35">
      <c r="A64" s="1" t="str">
        <f>INDEX([1]List!$A:$A,MATCH(B64,[1]List!$B:$B,0))</f>
        <v>O000294</v>
      </c>
      <c r="B64" s="10" t="s">
        <v>238</v>
      </c>
      <c r="C64" s="11" t="s">
        <v>137</v>
      </c>
      <c r="D64" s="5" t="s">
        <v>239</v>
      </c>
      <c r="E64" s="5" t="s">
        <v>107</v>
      </c>
      <c r="F64" s="5" t="s">
        <v>35</v>
      </c>
      <c r="G64" s="6">
        <v>42552</v>
      </c>
      <c r="H64" s="6" t="s">
        <v>35</v>
      </c>
      <c r="J64" s="6" t="s">
        <v>35</v>
      </c>
      <c r="K64" s="36">
        <v>42556</v>
      </c>
      <c r="L64" s="36"/>
      <c r="M64" s="6"/>
      <c r="N64" s="36"/>
      <c r="O64" s="36"/>
      <c r="S64" s="5" t="s">
        <v>259</v>
      </c>
    </row>
    <row r="65" spans="1:23" ht="18" x14ac:dyDescent="0.35">
      <c r="A65" s="1" t="str">
        <f>INDEX([1]List!$A:$A,MATCH(B65,[1]List!$B:$B,0))</f>
        <v>O000311</v>
      </c>
      <c r="B65" s="10" t="s">
        <v>55</v>
      </c>
      <c r="C65" s="11" t="s">
        <v>137</v>
      </c>
      <c r="D65" s="5" t="s">
        <v>226</v>
      </c>
      <c r="E65" s="5" t="s">
        <v>35</v>
      </c>
      <c r="F65" s="5" t="s">
        <v>120</v>
      </c>
      <c r="G65" s="6">
        <v>42450</v>
      </c>
      <c r="H65" s="6" t="s">
        <v>35</v>
      </c>
      <c r="J65" s="6" t="s">
        <v>35</v>
      </c>
      <c r="K65" s="6" t="s">
        <v>35</v>
      </c>
      <c r="L65" s="6"/>
      <c r="M65" s="6" t="s">
        <v>35</v>
      </c>
      <c r="N65" s="36" t="s">
        <v>35</v>
      </c>
      <c r="O65" s="36"/>
      <c r="S65" s="5" t="s">
        <v>200</v>
      </c>
    </row>
    <row r="66" spans="1:23" ht="18" x14ac:dyDescent="0.35">
      <c r="A66" s="1" t="str">
        <f>INDEX([1]List!$A:$A,MATCH(B66,[1]List!$B:$B,0))</f>
        <v>O000313</v>
      </c>
      <c r="B66" s="10" t="s">
        <v>34</v>
      </c>
      <c r="C66" s="11" t="s">
        <v>138</v>
      </c>
      <c r="D66" s="5" t="s">
        <v>44</v>
      </c>
      <c r="E66" s="5" t="s">
        <v>107</v>
      </c>
      <c r="F66" s="5" t="s">
        <v>149</v>
      </c>
      <c r="G66" s="6">
        <v>42396</v>
      </c>
      <c r="H66" s="6">
        <v>42396</v>
      </c>
      <c r="J66" s="6">
        <v>42430</v>
      </c>
      <c r="K66" s="36">
        <v>42436</v>
      </c>
      <c r="L66" s="36"/>
      <c r="M66" s="6">
        <v>42492</v>
      </c>
      <c r="N66" s="36">
        <v>42492</v>
      </c>
      <c r="O66" s="47" t="s">
        <v>344</v>
      </c>
      <c r="P66" s="9">
        <v>42589</v>
      </c>
      <c r="S66" s="5" t="s">
        <v>175</v>
      </c>
    </row>
    <row r="67" spans="1:23" ht="18" x14ac:dyDescent="0.35">
      <c r="A67" s="1" t="str">
        <f>INDEX([1]List!$A:$A,MATCH(B67,[1]List!$B:$B,0))</f>
        <v>O000316</v>
      </c>
      <c r="B67" s="10" t="s">
        <v>129</v>
      </c>
      <c r="C67" s="11" t="s">
        <v>137</v>
      </c>
      <c r="E67" s="5" t="s">
        <v>107</v>
      </c>
      <c r="F67" s="5" t="s">
        <v>107</v>
      </c>
      <c r="G67" s="6">
        <v>42508</v>
      </c>
      <c r="H67" s="6" t="s">
        <v>35</v>
      </c>
      <c r="J67" s="6" t="s">
        <v>35</v>
      </c>
      <c r="K67" s="36">
        <v>42523</v>
      </c>
      <c r="L67" s="36"/>
      <c r="M67" s="6">
        <v>42552</v>
      </c>
      <c r="N67" s="36">
        <v>42556</v>
      </c>
      <c r="O67" s="36"/>
      <c r="S67" s="5" t="s">
        <v>168</v>
      </c>
    </row>
    <row r="68" spans="1:23" ht="18" x14ac:dyDescent="0.35">
      <c r="A68" s="1" t="e">
        <f>INDEX([1]List!$A:$A,MATCH(B68,[1]List!$B:$B,0))</f>
        <v>#N/A</v>
      </c>
      <c r="B68" s="10" t="s">
        <v>292</v>
      </c>
      <c r="C68" s="11" t="s">
        <v>139</v>
      </c>
      <c r="D68" s="5" t="s">
        <v>44</v>
      </c>
      <c r="E68" s="5" t="s">
        <v>107</v>
      </c>
      <c r="F68" s="5" t="s">
        <v>25</v>
      </c>
      <c r="G68" s="6">
        <v>42374</v>
      </c>
      <c r="H68" s="6">
        <v>42374</v>
      </c>
      <c r="J68" s="6">
        <v>42382</v>
      </c>
      <c r="K68" s="36">
        <v>42390</v>
      </c>
      <c r="L68" s="36"/>
      <c r="M68" s="6">
        <v>42422</v>
      </c>
      <c r="N68" s="36">
        <v>42425</v>
      </c>
      <c r="O68" s="36"/>
      <c r="S68" s="5" t="s">
        <v>173</v>
      </c>
    </row>
    <row r="69" spans="1:23" ht="18" x14ac:dyDescent="0.35">
      <c r="A69" s="1" t="str">
        <f>INDEX([1]List!$A:$A,MATCH(B69,[1]List!$B:$B,0))</f>
        <v>O000146</v>
      </c>
      <c r="B69" s="10" t="s">
        <v>209</v>
      </c>
      <c r="C69" s="11" t="s">
        <v>228</v>
      </c>
      <c r="D69" s="5" t="s">
        <v>62</v>
      </c>
      <c r="E69" s="5" t="s">
        <v>141</v>
      </c>
      <c r="F69" s="5" t="s">
        <v>342</v>
      </c>
      <c r="G69" s="6">
        <v>42538</v>
      </c>
      <c r="H69" s="6">
        <v>42538</v>
      </c>
      <c r="J69" s="6">
        <v>42571</v>
      </c>
      <c r="K69" s="47" t="s">
        <v>341</v>
      </c>
      <c r="L69" s="36"/>
      <c r="M69" s="6"/>
      <c r="N69" s="36"/>
      <c r="O69" s="36"/>
      <c r="S69" s="5" t="s">
        <v>213</v>
      </c>
    </row>
    <row r="70" spans="1:23" ht="18" x14ac:dyDescent="0.35">
      <c r="A70" s="1" t="str">
        <f>INDEX([1]List!$A:$A,MATCH(B70,[1]List!$B:$B,0))</f>
        <v>O000341</v>
      </c>
      <c r="B70" s="10" t="s">
        <v>74</v>
      </c>
      <c r="C70" s="11" t="s">
        <v>337</v>
      </c>
      <c r="D70" s="5" t="s">
        <v>11</v>
      </c>
      <c r="E70" s="5" t="s">
        <v>223</v>
      </c>
      <c r="F70" s="5" t="s">
        <v>51</v>
      </c>
      <c r="G70" s="6" t="s">
        <v>35</v>
      </c>
      <c r="H70" s="6" t="s">
        <v>35</v>
      </c>
      <c r="J70" s="6" t="s">
        <v>35</v>
      </c>
      <c r="K70" s="6" t="s">
        <v>35</v>
      </c>
      <c r="L70" s="6"/>
      <c r="M70" s="6" t="s">
        <v>35</v>
      </c>
      <c r="N70" s="36" t="s">
        <v>35</v>
      </c>
      <c r="O70" s="36"/>
      <c r="S70" s="11" t="s">
        <v>378</v>
      </c>
    </row>
    <row r="71" spans="1:23" ht="18" x14ac:dyDescent="0.35">
      <c r="A71" s="1" t="e">
        <f>INDEX([1]List!$A:$A,MATCH(B71,[1]List!$B:$B,0))</f>
        <v>#N/A</v>
      </c>
      <c r="B71" s="10" t="s">
        <v>315</v>
      </c>
      <c r="C71" s="11" t="s">
        <v>228</v>
      </c>
      <c r="D71" s="5" t="s">
        <v>11</v>
      </c>
      <c r="E71" s="5" t="s">
        <v>141</v>
      </c>
      <c r="F71" s="5" t="s">
        <v>342</v>
      </c>
      <c r="G71" s="6">
        <v>42516</v>
      </c>
      <c r="H71" s="6">
        <v>42517</v>
      </c>
      <c r="J71" s="6">
        <v>42522</v>
      </c>
      <c r="K71" s="45">
        <v>42523</v>
      </c>
      <c r="L71" s="6"/>
      <c r="M71" s="6">
        <v>42548</v>
      </c>
      <c r="N71" s="36">
        <v>42548</v>
      </c>
      <c r="O71" s="36"/>
      <c r="S71" s="5" t="s">
        <v>166</v>
      </c>
    </row>
    <row r="72" spans="1:23" ht="18" x14ac:dyDescent="0.35">
      <c r="A72" s="1" t="e">
        <f>INDEX([1]List!$A:$A,MATCH(B72,[1]List!$B:$B,0))</f>
        <v>#N/A</v>
      </c>
      <c r="B72" s="10" t="s">
        <v>368</v>
      </c>
      <c r="C72" s="11" t="s">
        <v>137</v>
      </c>
      <c r="D72" s="5" t="s">
        <v>8</v>
      </c>
      <c r="E72" s="5" t="s">
        <v>105</v>
      </c>
      <c r="F72" s="5" t="s">
        <v>25</v>
      </c>
      <c r="G72" s="6">
        <v>42605</v>
      </c>
      <c r="H72" s="6">
        <v>42606</v>
      </c>
      <c r="I72" s="6">
        <v>42607</v>
      </c>
      <c r="J72" s="6">
        <v>42640</v>
      </c>
      <c r="K72" s="45"/>
      <c r="L72" s="6"/>
      <c r="M72" s="6"/>
      <c r="N72" s="36"/>
      <c r="O72" s="36"/>
    </row>
    <row r="73" spans="1:23" ht="18" x14ac:dyDescent="0.35">
      <c r="A73" s="1" t="e">
        <f>INDEX([1]List!$A:$A,MATCH(B73,[1]List!$B:$B,0))</f>
        <v>#N/A</v>
      </c>
      <c r="B73" s="10" t="s">
        <v>358</v>
      </c>
      <c r="C73" s="11" t="s">
        <v>228</v>
      </c>
      <c r="D73" s="5" t="s">
        <v>62</v>
      </c>
      <c r="E73" s="5" t="s">
        <v>105</v>
      </c>
      <c r="F73" s="5" t="s">
        <v>342</v>
      </c>
      <c r="G73" s="6">
        <v>42592</v>
      </c>
      <c r="H73" s="6">
        <v>42594</v>
      </c>
      <c r="J73" s="6"/>
      <c r="K73" s="45"/>
      <c r="L73" s="6"/>
      <c r="M73" s="6"/>
      <c r="N73" s="36"/>
      <c r="O73" s="36"/>
      <c r="S73" s="55" t="s">
        <v>359</v>
      </c>
    </row>
    <row r="74" spans="1:23" ht="18" x14ac:dyDescent="0.35">
      <c r="A74" s="1" t="e">
        <f>INDEX([1]List!$A:$A,MATCH(B74,[1]List!$B:$B,0))</f>
        <v>#N/A</v>
      </c>
      <c r="B74" s="10" t="s">
        <v>253</v>
      </c>
      <c r="C74" s="11" t="s">
        <v>137</v>
      </c>
      <c r="D74" s="5" t="s">
        <v>62</v>
      </c>
      <c r="E74" s="5" t="s">
        <v>130</v>
      </c>
      <c r="F74" s="5" t="s">
        <v>25</v>
      </c>
      <c r="G74" s="6">
        <v>42559</v>
      </c>
      <c r="H74" s="6">
        <v>42563</v>
      </c>
      <c r="J74" s="6">
        <v>42593</v>
      </c>
      <c r="K74" s="45">
        <v>42597</v>
      </c>
      <c r="L74" s="6"/>
      <c r="M74" s="6"/>
      <c r="N74" s="36"/>
      <c r="O74" s="36"/>
      <c r="S74" s="14" t="s">
        <v>257</v>
      </c>
    </row>
    <row r="75" spans="1:23" ht="18" x14ac:dyDescent="0.35">
      <c r="A75" s="1" t="e">
        <f>INDEX([1]List!$A:$A,MATCH(B75,[1]List!$B:$B,0))</f>
        <v>#N/A</v>
      </c>
      <c r="B75" s="10" t="s">
        <v>201</v>
      </c>
      <c r="C75" s="11"/>
      <c r="J75" s="6"/>
      <c r="K75" s="45"/>
      <c r="L75" s="6"/>
      <c r="M75" s="6"/>
      <c r="N75" s="36"/>
      <c r="O75" s="36"/>
      <c r="S75" s="5" t="s">
        <v>196</v>
      </c>
    </row>
    <row r="76" spans="1:23" ht="18" x14ac:dyDescent="0.35">
      <c r="A76" s="1" t="e">
        <f>INDEX([1]List!$A:$A,MATCH(B76,[1]List!$B:$B,0))</f>
        <v>#N/A</v>
      </c>
      <c r="B76" s="10" t="s">
        <v>102</v>
      </c>
      <c r="C76" s="11" t="s">
        <v>137</v>
      </c>
      <c r="D76" s="5" t="s">
        <v>8</v>
      </c>
      <c r="E76" s="5" t="s">
        <v>107</v>
      </c>
      <c r="F76" s="5" t="s">
        <v>120</v>
      </c>
      <c r="G76" s="6">
        <v>42473</v>
      </c>
      <c r="H76" s="6">
        <v>42473</v>
      </c>
      <c r="J76" s="6">
        <v>42487</v>
      </c>
      <c r="K76" s="36" t="s">
        <v>347</v>
      </c>
      <c r="L76" s="6"/>
      <c r="M76" s="6"/>
      <c r="N76" s="36"/>
      <c r="O76" s="36"/>
    </row>
    <row r="77" spans="1:23" ht="18" x14ac:dyDescent="0.35">
      <c r="A77" s="1" t="str">
        <f>INDEX([1]List!$A:$A,MATCH(B77,[1]List!$B:$B,0))</f>
        <v>O000377</v>
      </c>
      <c r="B77" s="10" t="s">
        <v>233</v>
      </c>
      <c r="C77" s="11" t="s">
        <v>137</v>
      </c>
      <c r="D77" s="5" t="s">
        <v>42</v>
      </c>
      <c r="E77" s="5" t="s">
        <v>130</v>
      </c>
      <c r="F77" s="5" t="s">
        <v>25</v>
      </c>
      <c r="G77" s="6">
        <v>42552</v>
      </c>
      <c r="H77" s="6">
        <v>42558</v>
      </c>
      <c r="J77" s="6" t="s">
        <v>367</v>
      </c>
      <c r="K77" s="45"/>
      <c r="L77" s="6"/>
      <c r="M77" s="6"/>
      <c r="N77" s="36"/>
      <c r="O77" s="36"/>
      <c r="S77" s="5" t="s">
        <v>257</v>
      </c>
    </row>
    <row r="78" spans="1:23" ht="18" x14ac:dyDescent="0.35">
      <c r="A78" s="1" t="str">
        <f>INDEX([1]List!$A:$A,MATCH(B78,[1]List!$B:$B,0))</f>
        <v>O000395</v>
      </c>
      <c r="B78" s="10" t="s">
        <v>59</v>
      </c>
      <c r="C78" s="11" t="s">
        <v>137</v>
      </c>
      <c r="D78" s="5" t="s">
        <v>44</v>
      </c>
      <c r="E78" s="5" t="s">
        <v>107</v>
      </c>
      <c r="F78" s="5" t="s">
        <v>25</v>
      </c>
      <c r="G78" s="6">
        <v>42445</v>
      </c>
      <c r="H78" s="6">
        <v>42445</v>
      </c>
      <c r="J78" s="6">
        <v>42472</v>
      </c>
      <c r="K78" s="36">
        <v>42478</v>
      </c>
      <c r="L78" s="36"/>
      <c r="M78" s="6">
        <v>42557</v>
      </c>
      <c r="N78" s="36">
        <v>42558</v>
      </c>
      <c r="O78" s="36"/>
      <c r="S78" s="5" t="s">
        <v>174</v>
      </c>
    </row>
    <row r="79" spans="1:23" ht="18" x14ac:dyDescent="0.35">
      <c r="A79" s="1" t="e">
        <f>INDEX([1]List!$A:$A,MATCH(B79,[1]List!$B:$B,0))</f>
        <v>#N/A</v>
      </c>
      <c r="B79" s="10" t="s">
        <v>295</v>
      </c>
      <c r="C79" s="11" t="s">
        <v>137</v>
      </c>
      <c r="D79" s="5" t="s">
        <v>44</v>
      </c>
      <c r="E79" s="5" t="s">
        <v>107</v>
      </c>
      <c r="F79" s="5" t="s">
        <v>25</v>
      </c>
      <c r="G79" s="6">
        <v>42390</v>
      </c>
      <c r="H79" s="6">
        <v>42408</v>
      </c>
      <c r="J79" s="6">
        <v>42424</v>
      </c>
      <c r="K79" s="36">
        <v>42432</v>
      </c>
      <c r="L79" s="36"/>
      <c r="M79" s="6">
        <v>42433</v>
      </c>
      <c r="N79" s="36">
        <v>42438</v>
      </c>
      <c r="O79" s="36"/>
      <c r="P79" s="8" t="s">
        <v>158</v>
      </c>
      <c r="S79" s="5" t="s">
        <v>205</v>
      </c>
      <c r="T79" s="11"/>
      <c r="U79" s="11"/>
      <c r="V79" s="11"/>
      <c r="W79" s="11"/>
    </row>
    <row r="80" spans="1:23" ht="18" x14ac:dyDescent="0.35">
      <c r="A80" s="1" t="str">
        <f>INDEX([1]List!$A:$A,MATCH(B80,[1]List!$B:$B,0))</f>
        <v>O000439</v>
      </c>
      <c r="B80" s="10" t="s">
        <v>124</v>
      </c>
      <c r="C80" s="11" t="s">
        <v>137</v>
      </c>
      <c r="D80" s="11" t="s">
        <v>63</v>
      </c>
      <c r="E80" s="11" t="s">
        <v>107</v>
      </c>
      <c r="F80" s="5" t="s">
        <v>25</v>
      </c>
      <c r="G80" s="12">
        <v>42353</v>
      </c>
      <c r="H80" s="12">
        <v>42353</v>
      </c>
      <c r="I80" s="12"/>
      <c r="J80" s="6">
        <v>42380</v>
      </c>
      <c r="K80" s="36">
        <v>42391</v>
      </c>
      <c r="L80" s="36"/>
      <c r="M80" s="6">
        <v>42405</v>
      </c>
      <c r="N80" s="36">
        <v>42408</v>
      </c>
      <c r="O80" s="36"/>
      <c r="Q80" s="12" t="s">
        <v>35</v>
      </c>
      <c r="R80" s="11"/>
      <c r="S80" s="11" t="s">
        <v>258</v>
      </c>
      <c r="T80" s="11"/>
      <c r="U80" s="11"/>
      <c r="V80" s="11"/>
      <c r="W80" s="11"/>
    </row>
    <row r="81" spans="1:23" ht="18" x14ac:dyDescent="0.35">
      <c r="A81" s="1" t="str">
        <f>INDEX([1]List!$A:$A,MATCH(B81,[1]List!$B:$B,0))</f>
        <v>O000439</v>
      </c>
      <c r="B81" s="10" t="s">
        <v>125</v>
      </c>
      <c r="C81" s="11" t="s">
        <v>137</v>
      </c>
      <c r="D81" s="11" t="s">
        <v>63</v>
      </c>
      <c r="E81" s="11" t="s">
        <v>107</v>
      </c>
      <c r="F81" s="5" t="s">
        <v>25</v>
      </c>
      <c r="G81" s="6" t="s">
        <v>35</v>
      </c>
      <c r="H81" s="6" t="s">
        <v>35</v>
      </c>
      <c r="J81" s="6">
        <v>42450</v>
      </c>
      <c r="K81" s="36">
        <v>42480</v>
      </c>
      <c r="L81" s="36"/>
      <c r="M81" s="6">
        <v>42499</v>
      </c>
      <c r="N81" s="36">
        <v>42502</v>
      </c>
      <c r="O81" s="36"/>
      <c r="Q81" s="12"/>
      <c r="R81" s="11"/>
      <c r="S81" s="11" t="s">
        <v>258</v>
      </c>
      <c r="T81" s="11"/>
      <c r="U81" s="11"/>
      <c r="V81" s="11"/>
      <c r="W81" s="11"/>
    </row>
    <row r="82" spans="1:23" ht="18" x14ac:dyDescent="0.35">
      <c r="A82" s="1" t="str">
        <f>INDEX([1]List!$A:$A,MATCH(B82,[1]List!$B:$B,0))</f>
        <v>O000439</v>
      </c>
      <c r="B82" s="10" t="s">
        <v>126</v>
      </c>
      <c r="C82" s="11" t="s">
        <v>221</v>
      </c>
      <c r="D82" s="11" t="s">
        <v>63</v>
      </c>
      <c r="E82" s="11" t="s">
        <v>107</v>
      </c>
      <c r="F82" s="5" t="s">
        <v>25</v>
      </c>
      <c r="G82" s="6" t="s">
        <v>35</v>
      </c>
      <c r="H82" s="6" t="s">
        <v>35</v>
      </c>
      <c r="J82" s="6">
        <v>42480</v>
      </c>
      <c r="K82" s="36">
        <v>42502</v>
      </c>
      <c r="L82" s="36"/>
      <c r="M82" s="6">
        <v>42502</v>
      </c>
      <c r="N82" s="36" t="s">
        <v>131</v>
      </c>
      <c r="O82" s="36"/>
      <c r="Q82" s="12"/>
      <c r="R82" s="11"/>
      <c r="S82" s="11" t="s">
        <v>258</v>
      </c>
    </row>
    <row r="83" spans="1:23" ht="18" x14ac:dyDescent="0.35">
      <c r="A83" s="1" t="str">
        <f>INDEX([1]List!$A:$A,MATCH(B83,[1]List!$B:$B,0))</f>
        <v>O000439</v>
      </c>
      <c r="B83" s="10" t="s">
        <v>135</v>
      </c>
      <c r="C83" s="11" t="s">
        <v>221</v>
      </c>
      <c r="D83" s="5" t="s">
        <v>63</v>
      </c>
      <c r="E83" s="5" t="s">
        <v>105</v>
      </c>
      <c r="F83" s="5" t="s">
        <v>25</v>
      </c>
      <c r="G83" s="6" t="s">
        <v>35</v>
      </c>
      <c r="H83" s="6" t="s">
        <v>35</v>
      </c>
      <c r="J83" s="6">
        <v>42509</v>
      </c>
      <c r="K83" s="36">
        <v>42516</v>
      </c>
      <c r="L83" s="36"/>
      <c r="M83" s="6">
        <v>42534</v>
      </c>
      <c r="N83" s="36">
        <v>42534</v>
      </c>
      <c r="O83" s="36"/>
      <c r="S83" s="5" t="s">
        <v>258</v>
      </c>
    </row>
    <row r="84" spans="1:23" ht="18" x14ac:dyDescent="0.35">
      <c r="A84" s="1" t="str">
        <f>INDEX([1]List!$A:$A,MATCH(B84,[1]List!$B:$B,0))</f>
        <v>O000439</v>
      </c>
      <c r="B84" s="10" t="s">
        <v>33</v>
      </c>
      <c r="C84" s="11" t="s">
        <v>137</v>
      </c>
      <c r="D84" s="5" t="s">
        <v>84</v>
      </c>
      <c r="E84" s="5" t="s">
        <v>107</v>
      </c>
      <c r="F84" s="5" t="s">
        <v>25</v>
      </c>
      <c r="G84" s="6">
        <v>42396</v>
      </c>
      <c r="H84" s="6">
        <v>42396</v>
      </c>
      <c r="J84" s="6">
        <v>42431</v>
      </c>
      <c r="K84" s="36">
        <v>42450</v>
      </c>
      <c r="L84" s="36"/>
      <c r="M84" s="6">
        <v>42478</v>
      </c>
      <c r="N84" s="36">
        <v>42481</v>
      </c>
      <c r="O84" s="36"/>
      <c r="S84" s="5" t="s">
        <v>258</v>
      </c>
    </row>
    <row r="85" spans="1:23" ht="18" x14ac:dyDescent="0.35">
      <c r="A85" s="1" t="str">
        <f>INDEX([1]List!$A:$A,MATCH(B85,[1]List!$B:$B,0))</f>
        <v>O000441</v>
      </c>
      <c r="B85" s="10" t="s">
        <v>142</v>
      </c>
      <c r="C85" s="11" t="s">
        <v>138</v>
      </c>
      <c r="D85" s="5" t="s">
        <v>11</v>
      </c>
      <c r="E85" s="5" t="s">
        <v>107</v>
      </c>
      <c r="F85" s="5" t="s">
        <v>149</v>
      </c>
      <c r="G85" s="6">
        <v>42360</v>
      </c>
      <c r="H85" s="6">
        <v>42361</v>
      </c>
      <c r="J85" s="6">
        <v>42397</v>
      </c>
      <c r="K85" s="36">
        <v>42397</v>
      </c>
      <c r="L85" s="36"/>
      <c r="M85" s="6">
        <v>42422</v>
      </c>
      <c r="N85" s="36">
        <v>42419</v>
      </c>
      <c r="O85" s="36" t="s">
        <v>344</v>
      </c>
      <c r="P85" s="9">
        <v>42589</v>
      </c>
      <c r="S85" s="5" t="s">
        <v>205</v>
      </c>
    </row>
    <row r="86" spans="1:23" ht="18" x14ac:dyDescent="0.35">
      <c r="A86" s="1" t="e">
        <f>INDEX([1]List!$A:$A,MATCH(B86,[1]List!$B:$B,0))</f>
        <v>#N/A</v>
      </c>
      <c r="B86" s="10" t="s">
        <v>299</v>
      </c>
      <c r="C86" s="11" t="s">
        <v>137</v>
      </c>
      <c r="D86" s="5" t="s">
        <v>63</v>
      </c>
      <c r="E86" s="5" t="s">
        <v>107</v>
      </c>
      <c r="F86" s="5" t="s">
        <v>25</v>
      </c>
      <c r="G86" s="6">
        <v>42051</v>
      </c>
      <c r="H86" s="6">
        <v>42416</v>
      </c>
      <c r="J86" s="6">
        <v>42437</v>
      </c>
      <c r="K86" s="36">
        <v>42445</v>
      </c>
      <c r="L86" s="36"/>
      <c r="M86" s="6">
        <v>42464</v>
      </c>
      <c r="N86" s="36">
        <v>42464</v>
      </c>
      <c r="O86" s="47"/>
      <c r="S86" s="5" t="s">
        <v>258</v>
      </c>
    </row>
    <row r="87" spans="1:23" ht="18" x14ac:dyDescent="0.35">
      <c r="A87" s="1" t="str">
        <f>INDEX([1]List!$A:$A,MATCH(B87,[1]List!$B:$B,0))</f>
        <v>O000444</v>
      </c>
      <c r="B87" s="10" t="s">
        <v>65</v>
      </c>
      <c r="C87" s="11" t="s">
        <v>137</v>
      </c>
      <c r="D87" s="5" t="s">
        <v>8</v>
      </c>
      <c r="E87" s="5" t="s">
        <v>107</v>
      </c>
      <c r="F87" s="5" t="s">
        <v>120</v>
      </c>
      <c r="G87" s="6">
        <v>42452</v>
      </c>
      <c r="H87" s="6">
        <v>42452</v>
      </c>
      <c r="J87" s="6">
        <v>42459</v>
      </c>
      <c r="K87" s="36">
        <v>42467</v>
      </c>
      <c r="L87" s="36"/>
      <c r="M87" s="6" t="s">
        <v>132</v>
      </c>
      <c r="N87" s="36"/>
      <c r="O87" s="36"/>
      <c r="S87" s="5" t="s">
        <v>175</v>
      </c>
    </row>
    <row r="88" spans="1:23" ht="18" x14ac:dyDescent="0.35">
      <c r="A88" s="1" t="e">
        <f>INDEX([1]List!$A:$A,MATCH(B88,[1]List!$B:$B,0))</f>
        <v>#N/A</v>
      </c>
      <c r="B88" s="10" t="s">
        <v>323</v>
      </c>
      <c r="C88" s="11" t="s">
        <v>228</v>
      </c>
      <c r="D88" s="5" t="s">
        <v>62</v>
      </c>
      <c r="E88" s="5" t="s">
        <v>107</v>
      </c>
      <c r="F88" s="5" t="s">
        <v>342</v>
      </c>
      <c r="G88" s="6">
        <v>42576</v>
      </c>
      <c r="H88" s="6">
        <v>42576</v>
      </c>
      <c r="I88" s="6">
        <v>42578</v>
      </c>
      <c r="J88" s="6">
        <v>42640</v>
      </c>
      <c r="K88" s="36"/>
      <c r="L88" s="36"/>
      <c r="M88" s="6"/>
      <c r="N88" s="36"/>
      <c r="O88" s="36"/>
      <c r="S88" s="5" t="s">
        <v>363</v>
      </c>
    </row>
    <row r="89" spans="1:23" ht="18" x14ac:dyDescent="0.35">
      <c r="A89" s="1" t="str">
        <f>INDEX([1]List!$A:$A,MATCH(B89,[1]List!$B:$B,0))</f>
        <v>O000447</v>
      </c>
      <c r="B89" s="10" t="s">
        <v>242</v>
      </c>
      <c r="C89" s="11" t="s">
        <v>137</v>
      </c>
      <c r="D89" s="5" t="s">
        <v>62</v>
      </c>
      <c r="E89" s="5" t="s">
        <v>130</v>
      </c>
      <c r="F89" s="5" t="s">
        <v>25</v>
      </c>
      <c r="G89" s="6">
        <v>42552</v>
      </c>
      <c r="H89" s="6">
        <v>42558</v>
      </c>
      <c r="J89" s="6">
        <v>42584</v>
      </c>
      <c r="K89" s="36">
        <v>42586</v>
      </c>
      <c r="L89" s="36" t="s">
        <v>341</v>
      </c>
      <c r="M89" s="6"/>
      <c r="N89" s="36"/>
      <c r="O89" s="36"/>
    </row>
    <row r="90" spans="1:23" ht="18" x14ac:dyDescent="0.35">
      <c r="A90" s="1" t="e">
        <f>INDEX([1]List!$A:$A,MATCH(B90,[1]List!$B:$B,0))</f>
        <v>#N/A</v>
      </c>
      <c r="B90" s="10" t="s">
        <v>313</v>
      </c>
      <c r="C90" s="11" t="s">
        <v>137</v>
      </c>
      <c r="D90" s="5" t="s">
        <v>106</v>
      </c>
      <c r="E90" s="5" t="s">
        <v>105</v>
      </c>
      <c r="F90" s="5" t="s">
        <v>120</v>
      </c>
      <c r="G90" s="6">
        <v>42439</v>
      </c>
      <c r="H90" s="6">
        <v>42481</v>
      </c>
      <c r="J90" s="9">
        <v>42507</v>
      </c>
      <c r="K90" s="36">
        <v>42508</v>
      </c>
      <c r="L90" s="36"/>
      <c r="M90" s="6">
        <v>42541</v>
      </c>
      <c r="N90" s="36">
        <v>42541</v>
      </c>
      <c r="O90" s="36"/>
    </row>
    <row r="91" spans="1:23" ht="18" x14ac:dyDescent="0.35">
      <c r="A91" s="1" t="e">
        <f>INDEX([1]List!$A:$A,MATCH(B91,[1]List!$B:$B,0))</f>
        <v>#N/A</v>
      </c>
      <c r="B91" s="10" t="s">
        <v>300</v>
      </c>
      <c r="C91" s="11" t="s">
        <v>137</v>
      </c>
      <c r="D91" s="5" t="s">
        <v>44</v>
      </c>
      <c r="E91" s="5" t="s">
        <v>107</v>
      </c>
      <c r="F91" s="5" t="s">
        <v>120</v>
      </c>
      <c r="G91" s="6">
        <v>42382</v>
      </c>
      <c r="H91" s="6">
        <v>42417</v>
      </c>
      <c r="J91" s="6">
        <v>42437</v>
      </c>
      <c r="K91" s="51">
        <v>42450</v>
      </c>
      <c r="L91" s="36"/>
      <c r="M91" s="6">
        <v>42460</v>
      </c>
      <c r="N91" s="36">
        <v>42466</v>
      </c>
      <c r="O91" s="36"/>
      <c r="S91" s="5" t="s">
        <v>172</v>
      </c>
    </row>
    <row r="92" spans="1:23" ht="18" x14ac:dyDescent="0.35">
      <c r="A92" s="1" t="str">
        <f>INDEX([1]List!$A:$A,MATCH(B92,[1]List!$B:$B,0))</f>
        <v>O000458</v>
      </c>
      <c r="B92" s="10" t="s">
        <v>202</v>
      </c>
      <c r="C92" s="11"/>
      <c r="J92" s="6"/>
      <c r="K92" s="36"/>
      <c r="L92" s="36"/>
      <c r="M92" s="6"/>
      <c r="N92" s="36"/>
      <c r="O92" s="36"/>
      <c r="S92" s="5" t="s">
        <v>168</v>
      </c>
    </row>
    <row r="93" spans="1:23" ht="18" x14ac:dyDescent="0.35">
      <c r="A93" s="1" t="str">
        <f>INDEX([1]List!$A:$A,MATCH(B93,[1]List!$B:$B,0))</f>
        <v>O000460</v>
      </c>
      <c r="B93" s="10" t="s">
        <v>343</v>
      </c>
      <c r="C93" s="11" t="s">
        <v>228</v>
      </c>
      <c r="D93" s="5" t="s">
        <v>62</v>
      </c>
      <c r="E93" s="5" t="s">
        <v>141</v>
      </c>
      <c r="F93" s="5" t="s">
        <v>342</v>
      </c>
      <c r="G93" s="6">
        <v>42517</v>
      </c>
      <c r="H93" s="6">
        <v>42521</v>
      </c>
      <c r="J93" s="12">
        <v>42584</v>
      </c>
      <c r="K93" s="36">
        <v>42586</v>
      </c>
      <c r="L93" s="36">
        <v>42605</v>
      </c>
      <c r="M93" s="6"/>
      <c r="N93" s="36"/>
      <c r="O93" s="36"/>
      <c r="S93" s="5" t="s">
        <v>183</v>
      </c>
    </row>
    <row r="94" spans="1:23" ht="18" x14ac:dyDescent="0.35">
      <c r="A94" s="1" t="str">
        <f>INDEX([1]List!$A:$A,MATCH(B94,[1]List!$B:$B,0))</f>
        <v>O000463</v>
      </c>
      <c r="B94" s="10" t="s">
        <v>96</v>
      </c>
      <c r="C94" s="11" t="s">
        <v>275</v>
      </c>
      <c r="D94" s="5" t="s">
        <v>62</v>
      </c>
      <c r="E94" s="5" t="s">
        <v>105</v>
      </c>
      <c r="F94" s="5" t="s">
        <v>149</v>
      </c>
      <c r="G94" s="6">
        <v>42465</v>
      </c>
      <c r="H94" s="6">
        <v>42481</v>
      </c>
      <c r="J94" s="6">
        <v>42521</v>
      </c>
      <c r="K94" s="36">
        <v>42523</v>
      </c>
      <c r="L94" s="36"/>
      <c r="M94" s="6">
        <v>42541</v>
      </c>
      <c r="N94" s="36">
        <v>42541</v>
      </c>
      <c r="O94" s="36"/>
      <c r="S94" s="5" t="s">
        <v>176</v>
      </c>
    </row>
    <row r="95" spans="1:23" ht="18" x14ac:dyDescent="0.35">
      <c r="A95" s="1" t="e">
        <f>INDEX([1]List!$A:$A,MATCH(B95,[1]List!$B:$B,0))</f>
        <v>#N/A</v>
      </c>
      <c r="B95" s="10" t="s">
        <v>281</v>
      </c>
      <c r="C95" s="11" t="s">
        <v>137</v>
      </c>
      <c r="D95" s="5" t="s">
        <v>62</v>
      </c>
      <c r="E95" s="5" t="s">
        <v>105</v>
      </c>
      <c r="F95" s="5" t="s">
        <v>120</v>
      </c>
      <c r="G95" s="6">
        <v>42566</v>
      </c>
      <c r="H95" s="6">
        <v>42570</v>
      </c>
      <c r="J95" s="6">
        <v>42640</v>
      </c>
      <c r="K95" s="36"/>
      <c r="L95" s="36"/>
      <c r="M95" s="6"/>
      <c r="N95" s="36"/>
      <c r="O95" s="36"/>
    </row>
    <row r="96" spans="1:23" ht="18" x14ac:dyDescent="0.35">
      <c r="A96" s="1" t="str">
        <f>INDEX([1]List!$A:$A,MATCH(B96,[1]List!$B:$B,0))</f>
        <v>O000473</v>
      </c>
      <c r="B96" s="10" t="s">
        <v>60</v>
      </c>
      <c r="C96" s="11" t="s">
        <v>137</v>
      </c>
      <c r="D96" s="5" t="s">
        <v>17</v>
      </c>
      <c r="E96" s="5" t="s">
        <v>107</v>
      </c>
      <c r="F96" s="5" t="s">
        <v>120</v>
      </c>
      <c r="G96" s="6">
        <v>42453</v>
      </c>
      <c r="H96" s="6" t="s">
        <v>35</v>
      </c>
      <c r="J96" s="6" t="s">
        <v>35</v>
      </c>
      <c r="K96" s="6" t="s">
        <v>35</v>
      </c>
      <c r="L96" s="6"/>
      <c r="M96" s="6" t="s">
        <v>35</v>
      </c>
      <c r="N96" s="36" t="s">
        <v>35</v>
      </c>
      <c r="O96" s="36"/>
      <c r="S96" s="5" t="s">
        <v>203</v>
      </c>
    </row>
    <row r="97" spans="1:23" ht="18" x14ac:dyDescent="0.35">
      <c r="A97" s="1" t="e">
        <f>INDEX([1]List!$A:$A,MATCH(B97,[1]List!$B:$B,0))</f>
        <v>#N/A</v>
      </c>
      <c r="B97" s="10" t="s">
        <v>252</v>
      </c>
      <c r="C97" s="11" t="s">
        <v>228</v>
      </c>
      <c r="D97" s="5" t="s">
        <v>62</v>
      </c>
      <c r="E97" s="5" t="s">
        <v>107</v>
      </c>
      <c r="F97" s="5" t="s">
        <v>342</v>
      </c>
      <c r="G97" s="6">
        <v>42559</v>
      </c>
      <c r="H97" s="6">
        <v>42562</v>
      </c>
      <c r="J97" s="6">
        <v>42606</v>
      </c>
      <c r="K97" s="6">
        <v>42611</v>
      </c>
      <c r="L97" s="6"/>
      <c r="M97" s="6"/>
      <c r="N97" s="36"/>
      <c r="O97" s="36"/>
      <c r="S97" s="5" t="s">
        <v>373</v>
      </c>
    </row>
    <row r="98" spans="1:23" ht="18" x14ac:dyDescent="0.35">
      <c r="A98" s="1" t="str">
        <f>INDEX([1]List!$A:$A,MATCH(B98,[1]List!$B:$B,0))</f>
        <v>O000506</v>
      </c>
      <c r="B98" s="10" t="s">
        <v>100</v>
      </c>
      <c r="C98" s="11" t="s">
        <v>275</v>
      </c>
      <c r="D98" s="5" t="s">
        <v>62</v>
      </c>
      <c r="E98" s="5" t="s">
        <v>105</v>
      </c>
      <c r="F98" s="5" t="s">
        <v>149</v>
      </c>
      <c r="G98" s="6">
        <v>42482</v>
      </c>
      <c r="H98" s="6">
        <v>42482</v>
      </c>
      <c r="J98" s="6">
        <v>42571</v>
      </c>
      <c r="K98" s="36">
        <v>42572</v>
      </c>
      <c r="L98" s="44">
        <v>42590</v>
      </c>
      <c r="M98" s="6"/>
      <c r="N98" s="36"/>
      <c r="O98" s="36"/>
      <c r="S98" s="5" t="s">
        <v>261</v>
      </c>
    </row>
    <row r="99" spans="1:23" ht="18" x14ac:dyDescent="0.35">
      <c r="A99" s="1" t="str">
        <f>INDEX([1]List!$A:$A,MATCH(B99,[1]List!$B:$B,0))</f>
        <v>O000701</v>
      </c>
      <c r="B99" s="10" t="s">
        <v>119</v>
      </c>
      <c r="C99" s="11" t="s">
        <v>224</v>
      </c>
      <c r="D99" s="5" t="s">
        <v>7</v>
      </c>
      <c r="E99" s="5" t="s">
        <v>107</v>
      </c>
      <c r="F99" s="5" t="s">
        <v>120</v>
      </c>
      <c r="G99" s="6">
        <v>42461</v>
      </c>
      <c r="H99" s="6">
        <v>42461</v>
      </c>
      <c r="J99" s="6">
        <v>42486</v>
      </c>
      <c r="K99" s="36">
        <v>42500</v>
      </c>
      <c r="L99" s="36"/>
      <c r="M99" s="6"/>
      <c r="N99" s="36"/>
      <c r="O99" s="36"/>
      <c r="S99" s="5" t="s">
        <v>258</v>
      </c>
    </row>
    <row r="100" spans="1:23" ht="18" x14ac:dyDescent="0.35">
      <c r="A100" s="1" t="str">
        <f>INDEX([1]List!$A:$A,MATCH(B100,[1]List!$B:$B,0))</f>
        <v>O000535</v>
      </c>
      <c r="B100" s="10" t="s">
        <v>46</v>
      </c>
      <c r="C100" s="11" t="s">
        <v>137</v>
      </c>
      <c r="D100" s="5" t="s">
        <v>17</v>
      </c>
      <c r="E100" s="5" t="s">
        <v>107</v>
      </c>
      <c r="F100" s="5" t="s">
        <v>26</v>
      </c>
      <c r="G100" s="6" t="s">
        <v>35</v>
      </c>
      <c r="H100" s="6" t="s">
        <v>35</v>
      </c>
      <c r="J100" s="6">
        <v>42443</v>
      </c>
      <c r="K100" s="36" t="s">
        <v>35</v>
      </c>
      <c r="L100" s="36"/>
      <c r="M100" s="6" t="s">
        <v>35</v>
      </c>
      <c r="N100" s="36" t="s">
        <v>35</v>
      </c>
      <c r="O100" s="36"/>
      <c r="Q100" s="6" t="s">
        <v>35</v>
      </c>
    </row>
    <row r="101" spans="1:23" ht="18" x14ac:dyDescent="0.35">
      <c r="A101" s="1" t="e">
        <f>INDEX([1]List!$A:$A,MATCH(B101,[1]List!$B:$B,0))</f>
        <v>#N/A</v>
      </c>
      <c r="B101" s="10" t="s">
        <v>339</v>
      </c>
      <c r="C101" s="11" t="s">
        <v>228</v>
      </c>
      <c r="D101" s="5" t="s">
        <v>62</v>
      </c>
      <c r="E101" s="5" t="s">
        <v>141</v>
      </c>
      <c r="F101" s="5" t="s">
        <v>342</v>
      </c>
      <c r="G101" s="6">
        <v>42531</v>
      </c>
      <c r="H101" s="6">
        <v>42534</v>
      </c>
      <c r="J101" s="6">
        <v>42557</v>
      </c>
      <c r="K101" s="36">
        <v>42573</v>
      </c>
      <c r="L101" s="36"/>
      <c r="M101" s="6">
        <v>42578</v>
      </c>
      <c r="N101" s="36">
        <v>42578</v>
      </c>
      <c r="O101" s="36"/>
      <c r="S101" s="5" t="s">
        <v>206</v>
      </c>
    </row>
    <row r="102" spans="1:23" ht="18" x14ac:dyDescent="0.35">
      <c r="A102" s="1" t="e">
        <f>INDEX([1]List!$A:$A,MATCH(B102,[1]List!$B:$B,0))</f>
        <v>#N/A</v>
      </c>
      <c r="B102" s="10" t="s">
        <v>338</v>
      </c>
      <c r="C102" s="11" t="s">
        <v>138</v>
      </c>
      <c r="D102" s="5" t="s">
        <v>62</v>
      </c>
      <c r="E102" s="5" t="s">
        <v>141</v>
      </c>
      <c r="F102" s="5" t="s">
        <v>149</v>
      </c>
      <c r="G102" s="6">
        <v>42530</v>
      </c>
      <c r="H102" s="6">
        <v>42531</v>
      </c>
      <c r="J102" s="54" t="s">
        <v>333</v>
      </c>
      <c r="K102" s="45"/>
      <c r="L102" s="36"/>
      <c r="M102" s="6"/>
      <c r="N102" s="36"/>
      <c r="O102" s="36"/>
      <c r="S102" s="5" t="s">
        <v>260</v>
      </c>
    </row>
    <row r="103" spans="1:23" ht="18" x14ac:dyDescent="0.35">
      <c r="A103" s="1" t="str">
        <f>INDEX([1]List!$A:$A,MATCH(B103,[1]List!$B:$B,0))</f>
        <v>O000547</v>
      </c>
      <c r="B103" s="10" t="s">
        <v>97</v>
      </c>
      <c r="C103" s="11" t="s">
        <v>137</v>
      </c>
      <c r="D103" s="5" t="s">
        <v>17</v>
      </c>
      <c r="E103" s="5" t="s">
        <v>105</v>
      </c>
      <c r="F103" s="5" t="s">
        <v>120</v>
      </c>
      <c r="G103" s="6">
        <v>42474</v>
      </c>
      <c r="H103" s="6">
        <v>42474</v>
      </c>
      <c r="J103" s="6">
        <v>42515</v>
      </c>
      <c r="K103" s="36" t="s">
        <v>346</v>
      </c>
      <c r="L103" s="36"/>
      <c r="M103" s="6"/>
      <c r="N103" s="36"/>
      <c r="O103" s="36"/>
      <c r="S103" s="5" t="s">
        <v>204</v>
      </c>
    </row>
    <row r="104" spans="1:23" ht="18" x14ac:dyDescent="0.35">
      <c r="A104" s="1" t="str">
        <f>INDEX([1]List!$A:$A,MATCH(B104,[1]List!$B:$B,0))</f>
        <v>O000559</v>
      </c>
      <c r="B104" s="10" t="s">
        <v>117</v>
      </c>
      <c r="C104" s="11" t="s">
        <v>228</v>
      </c>
      <c r="D104" s="5" t="s">
        <v>62</v>
      </c>
      <c r="E104" s="5" t="s">
        <v>105</v>
      </c>
      <c r="F104" s="5" t="s">
        <v>342</v>
      </c>
      <c r="G104" s="6">
        <v>42500</v>
      </c>
      <c r="H104" s="6">
        <v>42500</v>
      </c>
      <c r="J104" s="6">
        <v>42530</v>
      </c>
      <c r="K104" s="36">
        <v>42535</v>
      </c>
      <c r="L104" s="46">
        <v>42570</v>
      </c>
      <c r="M104" s="6">
        <v>42570</v>
      </c>
      <c r="N104" s="36">
        <v>42570</v>
      </c>
      <c r="O104" s="36"/>
      <c r="S104" s="5" t="s">
        <v>216</v>
      </c>
    </row>
    <row r="105" spans="1:23" ht="18" x14ac:dyDescent="0.35">
      <c r="A105" s="1" t="e">
        <f>INDEX([1]List!$A:$A,MATCH(B105,[1]List!$B:$B,0))</f>
        <v>#N/A</v>
      </c>
      <c r="B105" s="10" t="s">
        <v>374</v>
      </c>
      <c r="C105" s="11" t="s">
        <v>138</v>
      </c>
      <c r="D105" s="5" t="s">
        <v>62</v>
      </c>
      <c r="E105" s="5" t="s">
        <v>105</v>
      </c>
      <c r="F105" s="5" t="s">
        <v>149</v>
      </c>
      <c r="G105" s="6">
        <v>42606</v>
      </c>
      <c r="H105" s="6">
        <v>42611</v>
      </c>
      <c r="J105" s="6"/>
      <c r="K105" s="36"/>
      <c r="L105" s="46"/>
      <c r="M105" s="6"/>
      <c r="N105" s="36"/>
      <c r="O105" s="36"/>
    </row>
    <row r="106" spans="1:23" ht="18" x14ac:dyDescent="0.35">
      <c r="A106" s="1" t="e">
        <f>INDEX([1]List!$A:$A,MATCH(B106,[1]List!$B:$B,0))</f>
        <v>#N/A</v>
      </c>
      <c r="B106" s="10" t="s">
        <v>250</v>
      </c>
      <c r="C106" s="11" t="s">
        <v>228</v>
      </c>
      <c r="D106" s="5" t="s">
        <v>45</v>
      </c>
      <c r="E106" s="5" t="s">
        <v>107</v>
      </c>
      <c r="F106" s="5" t="s">
        <v>342</v>
      </c>
      <c r="G106" s="6">
        <v>42552</v>
      </c>
      <c r="H106" s="6">
        <v>42556</v>
      </c>
      <c r="J106" s="6">
        <v>42627</v>
      </c>
      <c r="K106" s="36"/>
      <c r="L106" s="36"/>
      <c r="M106" s="6"/>
      <c r="N106" s="36"/>
      <c r="O106" s="36"/>
      <c r="S106" s="5" t="s">
        <v>213</v>
      </c>
    </row>
    <row r="107" spans="1:23" ht="18" x14ac:dyDescent="0.35">
      <c r="A107" s="1" t="str">
        <f>INDEX([1]List!$A:$A,MATCH(B107,[1]List!$B:$B,0))</f>
        <v>O000577</v>
      </c>
      <c r="B107" s="10" t="s">
        <v>75</v>
      </c>
      <c r="C107" s="11" t="s">
        <v>228</v>
      </c>
      <c r="D107" s="5" t="s">
        <v>11</v>
      </c>
      <c r="E107" s="5" t="s">
        <v>107</v>
      </c>
      <c r="F107" s="5" t="s">
        <v>342</v>
      </c>
      <c r="G107" s="6">
        <v>42539</v>
      </c>
      <c r="H107" s="6">
        <v>42541</v>
      </c>
      <c r="J107" s="6">
        <v>42563</v>
      </c>
      <c r="K107" s="36">
        <v>42565</v>
      </c>
      <c r="L107" s="44">
        <v>42583</v>
      </c>
      <c r="M107" s="6"/>
      <c r="N107" s="36"/>
      <c r="O107" s="36"/>
      <c r="S107" s="5" t="s">
        <v>175</v>
      </c>
    </row>
    <row r="108" spans="1:23" ht="18" x14ac:dyDescent="0.35">
      <c r="A108" s="1" t="str">
        <f>INDEX([1]List!$A:$A,MATCH(B108,[1]List!$B:$B,0))</f>
        <v>O000578</v>
      </c>
      <c r="B108" s="10" t="s">
        <v>140</v>
      </c>
      <c r="C108" s="11" t="s">
        <v>275</v>
      </c>
      <c r="D108" s="5" t="s">
        <v>62</v>
      </c>
      <c r="E108" s="5" t="s">
        <v>141</v>
      </c>
      <c r="F108" s="5" t="s">
        <v>149</v>
      </c>
      <c r="G108" s="6">
        <v>42515</v>
      </c>
      <c r="H108" s="6">
        <v>42516</v>
      </c>
      <c r="J108" s="6">
        <v>42536</v>
      </c>
      <c r="K108" s="50">
        <v>42541</v>
      </c>
      <c r="L108" s="46">
        <v>42570</v>
      </c>
      <c r="M108" s="6">
        <v>42583</v>
      </c>
      <c r="N108" s="36">
        <v>42583</v>
      </c>
      <c r="O108" s="36"/>
      <c r="S108" s="11" t="s">
        <v>378</v>
      </c>
    </row>
    <row r="109" spans="1:23" ht="18" x14ac:dyDescent="0.35">
      <c r="A109" s="1" t="str">
        <f>INDEX([1]List!$A:$A,MATCH(B109,[1]List!$B:$B,0))</f>
        <v>O000582</v>
      </c>
      <c r="B109" s="10" t="s">
        <v>91</v>
      </c>
      <c r="C109" s="11" t="s">
        <v>137</v>
      </c>
      <c r="D109" s="5" t="s">
        <v>64</v>
      </c>
      <c r="E109" s="5" t="s">
        <v>107</v>
      </c>
      <c r="F109" s="5" t="s">
        <v>51</v>
      </c>
      <c r="G109" s="6">
        <v>42411</v>
      </c>
      <c r="H109" s="6">
        <v>42411</v>
      </c>
      <c r="J109" s="6">
        <v>42438</v>
      </c>
      <c r="K109" s="36">
        <v>42450</v>
      </c>
      <c r="L109" s="36"/>
      <c r="M109" s="6">
        <v>42522</v>
      </c>
      <c r="N109" s="36"/>
      <c r="O109" s="36"/>
      <c r="S109" s="5" t="s">
        <v>262</v>
      </c>
    </row>
    <row r="110" spans="1:23" ht="18" x14ac:dyDescent="0.35">
      <c r="A110" s="1" t="str">
        <f>INDEX([1]List!$A:$A,MATCH(B110,[1]List!$B:$B,0))</f>
        <v>O000583</v>
      </c>
      <c r="B110" s="10" t="s">
        <v>81</v>
      </c>
      <c r="C110" s="11" t="s">
        <v>137</v>
      </c>
      <c r="D110" s="5" t="s">
        <v>63</v>
      </c>
      <c r="F110" s="5" t="s">
        <v>25</v>
      </c>
      <c r="J110" s="6"/>
      <c r="K110" s="36"/>
      <c r="L110" s="36"/>
      <c r="M110" s="6"/>
      <c r="N110" s="36"/>
      <c r="O110" s="36"/>
      <c r="S110" s="5" t="s">
        <v>258</v>
      </c>
    </row>
    <row r="111" spans="1:23" ht="18" x14ac:dyDescent="0.35">
      <c r="A111" s="1" t="str">
        <f>INDEX([1]List!$A:$A,MATCH(B111,[1]List!$B:$B,0))</f>
        <v>O000587</v>
      </c>
      <c r="B111" s="10" t="s">
        <v>27</v>
      </c>
      <c r="C111" s="11" t="s">
        <v>137</v>
      </c>
      <c r="D111" s="5" t="s">
        <v>11</v>
      </c>
      <c r="F111" s="5" t="s">
        <v>25</v>
      </c>
      <c r="J111" s="6"/>
      <c r="K111" s="36"/>
      <c r="L111" s="36"/>
      <c r="M111" s="6"/>
      <c r="N111" s="36"/>
      <c r="O111" s="36"/>
      <c r="S111" s="5" t="s">
        <v>166</v>
      </c>
    </row>
    <row r="112" spans="1:23" ht="18" x14ac:dyDescent="0.35">
      <c r="A112" s="1" t="str">
        <f>INDEX([1]List!$A:$A,MATCH(B112,[1]List!$B:$B,0))</f>
        <v>O000601</v>
      </c>
      <c r="B112" s="10" t="s">
        <v>20</v>
      </c>
      <c r="C112" s="11" t="s">
        <v>137</v>
      </c>
      <c r="D112" s="5" t="s">
        <v>44</v>
      </c>
      <c r="F112" s="5" t="s">
        <v>25</v>
      </c>
      <c r="J112" s="6"/>
      <c r="K112" s="36"/>
      <c r="L112" s="36"/>
      <c r="M112" s="6"/>
      <c r="N112" s="36"/>
      <c r="O112" s="36"/>
      <c r="Q112" s="6" t="s">
        <v>35</v>
      </c>
      <c r="T112" s="11"/>
      <c r="U112" s="11"/>
      <c r="V112" s="11"/>
      <c r="W112" s="11"/>
    </row>
    <row r="113" spans="1:23" ht="18" x14ac:dyDescent="0.35">
      <c r="A113" s="1" t="e">
        <f>INDEX([1]List!$A:$A,MATCH(B113,[1]List!$B:$B,0))</f>
        <v>#N/A</v>
      </c>
      <c r="B113" s="10" t="s">
        <v>291</v>
      </c>
      <c r="C113" s="11" t="s">
        <v>137</v>
      </c>
      <c r="D113" s="11" t="s">
        <v>44</v>
      </c>
      <c r="E113" s="11" t="s">
        <v>107</v>
      </c>
      <c r="F113" s="5" t="s">
        <v>120</v>
      </c>
      <c r="G113" s="12">
        <v>42360</v>
      </c>
      <c r="H113" s="12">
        <v>42361</v>
      </c>
      <c r="I113" s="12"/>
      <c r="J113" s="6">
        <v>42375</v>
      </c>
      <c r="K113" s="36">
        <v>42390</v>
      </c>
      <c r="L113" s="36"/>
      <c r="M113" s="6">
        <v>42405</v>
      </c>
      <c r="N113" s="36">
        <v>42419</v>
      </c>
      <c r="O113" s="36"/>
      <c r="Q113" s="12"/>
      <c r="R113" s="11"/>
      <c r="S113" s="11" t="s">
        <v>172</v>
      </c>
    </row>
    <row r="114" spans="1:23" ht="18" x14ac:dyDescent="0.35">
      <c r="A114" s="1" t="str">
        <f>INDEX([1]List!$A:$A,MATCH(B114,[1]List!$B:$B,0))</f>
        <v>O000611</v>
      </c>
      <c r="B114" s="10" t="s">
        <v>234</v>
      </c>
      <c r="C114" s="11" t="s">
        <v>228</v>
      </c>
      <c r="D114" s="11" t="s">
        <v>62</v>
      </c>
      <c r="E114" s="11" t="s">
        <v>130</v>
      </c>
      <c r="F114" s="5" t="s">
        <v>342</v>
      </c>
      <c r="G114" s="12">
        <v>42552</v>
      </c>
      <c r="H114" s="12">
        <v>42558</v>
      </c>
      <c r="I114" s="12"/>
      <c r="J114" s="6">
        <v>42633</v>
      </c>
      <c r="K114" s="36"/>
      <c r="L114" s="36"/>
      <c r="M114" s="6"/>
      <c r="N114" s="32"/>
      <c r="O114" s="36"/>
      <c r="Q114" s="12"/>
      <c r="R114" s="11"/>
      <c r="S114" s="11" t="s">
        <v>167</v>
      </c>
    </row>
    <row r="115" spans="1:23" ht="18" x14ac:dyDescent="0.35">
      <c r="A115" s="1" t="str">
        <f>INDEX([1]List!$A:$A,MATCH(B115,[1]List!$B:$B,0))</f>
        <v>O000612</v>
      </c>
      <c r="B115" s="10" t="s">
        <v>82</v>
      </c>
      <c r="C115" s="11" t="s">
        <v>137</v>
      </c>
      <c r="D115" s="5" t="s">
        <v>63</v>
      </c>
      <c r="F115" s="5" t="s">
        <v>25</v>
      </c>
      <c r="J115" s="6"/>
      <c r="K115" s="36"/>
      <c r="L115" s="36"/>
      <c r="M115" s="6"/>
      <c r="N115" s="36"/>
      <c r="O115" s="36"/>
      <c r="S115" s="5" t="s">
        <v>258</v>
      </c>
    </row>
    <row r="116" spans="1:23" ht="18" x14ac:dyDescent="0.35">
      <c r="A116" s="1" t="str">
        <f>INDEX([1]List!$A:$A,MATCH(B116,[1]List!$B:$B,0))</f>
        <v>O000613</v>
      </c>
      <c r="B116" s="10" t="s">
        <v>83</v>
      </c>
      <c r="C116" s="11" t="s">
        <v>137</v>
      </c>
      <c r="D116" s="5" t="s">
        <v>84</v>
      </c>
      <c r="F116" s="5" t="s">
        <v>25</v>
      </c>
      <c r="J116" s="6"/>
      <c r="K116" s="36"/>
      <c r="L116" s="36"/>
      <c r="M116" s="6"/>
      <c r="N116" s="36"/>
      <c r="O116" s="36"/>
      <c r="S116" s="5" t="s">
        <v>258</v>
      </c>
      <c r="T116" s="11"/>
      <c r="U116" s="11"/>
      <c r="V116" s="11"/>
      <c r="W116" s="11"/>
    </row>
    <row r="117" spans="1:23" ht="18" x14ac:dyDescent="0.35">
      <c r="A117" s="1" t="str">
        <f>INDEX([1]List!$A:$A,MATCH(B117,[1]List!$B:$B,0))</f>
        <v>O000621</v>
      </c>
      <c r="B117" s="10" t="s">
        <v>52</v>
      </c>
      <c r="C117" s="11" t="s">
        <v>275</v>
      </c>
      <c r="D117" s="11" t="s">
        <v>17</v>
      </c>
      <c r="E117" s="11" t="s">
        <v>107</v>
      </c>
      <c r="F117" s="5" t="s">
        <v>149</v>
      </c>
      <c r="G117" s="6" t="s">
        <v>35</v>
      </c>
      <c r="H117" s="6" t="s">
        <v>35</v>
      </c>
      <c r="J117" s="6">
        <v>42422</v>
      </c>
      <c r="K117" s="36">
        <v>42432</v>
      </c>
      <c r="L117" s="36"/>
      <c r="M117" s="6" t="s">
        <v>132</v>
      </c>
      <c r="N117" s="40"/>
      <c r="O117" s="47"/>
      <c r="Q117" s="12"/>
      <c r="R117" s="11"/>
      <c r="S117" s="11" t="s">
        <v>168</v>
      </c>
    </row>
    <row r="118" spans="1:23" ht="18" x14ac:dyDescent="0.35">
      <c r="A118" s="1" t="e">
        <f>INDEX([1]List!$A:$A,MATCH(B118,[1]List!$B:$B,0))</f>
        <v>#N/A</v>
      </c>
      <c r="B118" s="10" t="s">
        <v>349</v>
      </c>
      <c r="C118" s="11" t="s">
        <v>228</v>
      </c>
      <c r="D118" s="5" t="s">
        <v>62</v>
      </c>
      <c r="E118" s="5" t="s">
        <v>107</v>
      </c>
      <c r="F118" s="5" t="s">
        <v>342</v>
      </c>
      <c r="G118" s="6">
        <v>42591</v>
      </c>
      <c r="H118" s="6">
        <v>42591</v>
      </c>
      <c r="I118" s="6">
        <v>42597</v>
      </c>
      <c r="J118" s="6">
        <v>42632</v>
      </c>
      <c r="K118" s="36"/>
      <c r="L118" s="44">
        <v>42606</v>
      </c>
      <c r="M118" s="6"/>
      <c r="N118" s="36"/>
      <c r="O118" s="36"/>
    </row>
    <row r="119" spans="1:23" ht="18" x14ac:dyDescent="0.35">
      <c r="A119" s="1" t="e">
        <f>INDEX([1]List!$A:$A,MATCH(B119,[1]List!$B:$B,0))</f>
        <v>#N/A</v>
      </c>
      <c r="B119" s="10" t="s">
        <v>312</v>
      </c>
      <c r="C119" s="11" t="s">
        <v>137</v>
      </c>
      <c r="D119" s="5" t="s">
        <v>17</v>
      </c>
      <c r="E119" s="5" t="s">
        <v>107</v>
      </c>
      <c r="F119" s="5" t="s">
        <v>26</v>
      </c>
      <c r="G119" s="6" t="s">
        <v>35</v>
      </c>
      <c r="H119" s="6" t="s">
        <v>35</v>
      </c>
      <c r="J119" s="6">
        <v>42424</v>
      </c>
      <c r="K119" s="36">
        <v>42436</v>
      </c>
      <c r="L119" s="36"/>
      <c r="M119" s="6">
        <v>42527</v>
      </c>
      <c r="N119" s="40">
        <v>42529</v>
      </c>
      <c r="O119" s="36" t="s">
        <v>344</v>
      </c>
      <c r="P119" s="9">
        <v>42589</v>
      </c>
      <c r="Q119" s="6">
        <v>42626</v>
      </c>
      <c r="S119" s="5" t="s">
        <v>169</v>
      </c>
    </row>
    <row r="120" spans="1:23" ht="18" x14ac:dyDescent="0.35">
      <c r="A120" s="1" t="str">
        <f>INDEX([1]List!$A:$A,MATCH(B120,[1]List!$B:$B,0))</f>
        <v>O000637</v>
      </c>
      <c r="B120" s="10" t="s">
        <v>32</v>
      </c>
      <c r="C120" s="11" t="s">
        <v>138</v>
      </c>
      <c r="D120" s="5" t="s">
        <v>11</v>
      </c>
      <c r="E120" s="5" t="s">
        <v>107</v>
      </c>
      <c r="F120" s="5" t="s">
        <v>149</v>
      </c>
      <c r="G120" s="6">
        <v>42432</v>
      </c>
      <c r="J120" s="6">
        <v>42452</v>
      </c>
      <c r="K120" s="36">
        <v>42460</v>
      </c>
      <c r="L120" s="36"/>
      <c r="M120" s="6" t="s">
        <v>87</v>
      </c>
      <c r="N120" s="4"/>
      <c r="O120" s="36"/>
      <c r="S120" s="5" t="s">
        <v>205</v>
      </c>
    </row>
    <row r="121" spans="1:23" ht="18" x14ac:dyDescent="0.35">
      <c r="A121" s="1" t="str">
        <f>INDEX([1]List!$A:$A,MATCH(B121,[1]List!$B:$B,0))</f>
        <v>O000638</v>
      </c>
      <c r="B121" s="10" t="s">
        <v>66</v>
      </c>
      <c r="C121" s="11" t="s">
        <v>137</v>
      </c>
      <c r="D121" s="5" t="s">
        <v>8</v>
      </c>
      <c r="E121" s="5" t="s">
        <v>107</v>
      </c>
      <c r="F121" s="5" t="s">
        <v>51</v>
      </c>
      <c r="G121" s="6">
        <v>42452</v>
      </c>
      <c r="H121" s="6">
        <v>42461</v>
      </c>
      <c r="J121" s="6">
        <v>42487</v>
      </c>
      <c r="K121" s="36">
        <v>42495</v>
      </c>
      <c r="L121" s="36"/>
      <c r="M121" s="6">
        <v>42521</v>
      </c>
      <c r="N121" s="36">
        <v>42536</v>
      </c>
      <c r="O121" s="36"/>
      <c r="S121" s="5" t="s">
        <v>177</v>
      </c>
    </row>
    <row r="122" spans="1:23" ht="18" x14ac:dyDescent="0.35">
      <c r="A122" s="1" t="str">
        <f>INDEX([1]List!$A:$A,MATCH(B122,[1]List!$B:$B,0))</f>
        <v>O000676</v>
      </c>
      <c r="B122" s="10" t="s">
        <v>67</v>
      </c>
      <c r="C122" s="11" t="s">
        <v>137</v>
      </c>
      <c r="D122" s="5" t="s">
        <v>17</v>
      </c>
      <c r="F122" s="5" t="s">
        <v>26</v>
      </c>
      <c r="J122" s="6"/>
      <c r="K122" s="36"/>
      <c r="L122" s="36"/>
      <c r="M122" s="6"/>
      <c r="N122" s="36"/>
      <c r="O122" s="36"/>
    </row>
    <row r="123" spans="1:23" ht="18" x14ac:dyDescent="0.35">
      <c r="A123" s="1" t="str">
        <f>INDEX([1]List!$A:$A,MATCH(B123,[1]List!$B:$B,0))</f>
        <v>O000648</v>
      </c>
      <c r="B123" s="10" t="s">
        <v>157</v>
      </c>
      <c r="C123" s="11" t="s">
        <v>138</v>
      </c>
      <c r="D123" s="5" t="s">
        <v>62</v>
      </c>
      <c r="E123" s="5" t="s">
        <v>141</v>
      </c>
      <c r="F123" s="5" t="s">
        <v>149</v>
      </c>
      <c r="G123" s="6">
        <v>42529</v>
      </c>
      <c r="H123" s="6">
        <v>42529</v>
      </c>
      <c r="J123" s="6">
        <v>42558</v>
      </c>
      <c r="K123" s="36">
        <v>42559</v>
      </c>
      <c r="L123" s="46">
        <v>42583</v>
      </c>
      <c r="M123" s="6">
        <v>42587</v>
      </c>
      <c r="N123" s="36">
        <v>42590</v>
      </c>
      <c r="O123" s="36"/>
      <c r="S123" s="5" t="s">
        <v>183</v>
      </c>
    </row>
    <row r="124" spans="1:23" ht="18" x14ac:dyDescent="0.35">
      <c r="A124" s="1" t="str">
        <f>INDEX([1]List!$A:$A,MATCH(B124,[1]List!$B:$B,0))</f>
        <v>O000649</v>
      </c>
      <c r="B124" s="10" t="s">
        <v>31</v>
      </c>
      <c r="C124" s="11" t="s">
        <v>275</v>
      </c>
      <c r="D124" s="5" t="s">
        <v>11</v>
      </c>
      <c r="E124" s="5" t="s">
        <v>107</v>
      </c>
      <c r="F124" s="5" t="s">
        <v>149</v>
      </c>
      <c r="G124" s="6">
        <v>42443</v>
      </c>
      <c r="H124" s="6">
        <v>42450</v>
      </c>
      <c r="J124" s="6">
        <v>42459</v>
      </c>
      <c r="K124" s="36">
        <v>42466</v>
      </c>
      <c r="L124" s="36"/>
      <c r="M124" s="6">
        <v>42486</v>
      </c>
      <c r="N124" s="36"/>
      <c r="O124" s="36"/>
      <c r="S124" s="5" t="s">
        <v>178</v>
      </c>
    </row>
    <row r="125" spans="1:23" ht="18" x14ac:dyDescent="0.35">
      <c r="A125" s="1" t="str">
        <f>INDEX([1]List!$A:$A,MATCH(B125,[1]List!$B:$B,0))</f>
        <v>O000652</v>
      </c>
      <c r="B125" s="10" t="s">
        <v>103</v>
      </c>
      <c r="C125" s="11" t="s">
        <v>228</v>
      </c>
      <c r="D125" s="5" t="s">
        <v>62</v>
      </c>
      <c r="E125" s="5" t="s">
        <v>105</v>
      </c>
      <c r="F125" s="5" t="s">
        <v>342</v>
      </c>
      <c r="G125" s="6">
        <v>42492</v>
      </c>
      <c r="H125" s="6">
        <v>42496</v>
      </c>
      <c r="J125" s="6">
        <v>42528</v>
      </c>
      <c r="K125" s="36">
        <v>42579</v>
      </c>
      <c r="L125" s="36"/>
      <c r="M125" s="6">
        <v>42586</v>
      </c>
      <c r="N125" s="36">
        <v>42586</v>
      </c>
      <c r="O125" s="36"/>
      <c r="S125" s="5" t="s">
        <v>167</v>
      </c>
    </row>
    <row r="126" spans="1:23" ht="18" x14ac:dyDescent="0.35">
      <c r="A126" s="1" t="e">
        <f>INDEX([1]List!$A:$A,MATCH(B126,[1]List!$B:$B,0))</f>
        <v>#N/A</v>
      </c>
      <c r="B126" s="10" t="s">
        <v>251</v>
      </c>
      <c r="C126" s="11" t="s">
        <v>228</v>
      </c>
      <c r="D126" s="5" t="s">
        <v>62</v>
      </c>
      <c r="E126" s="5" t="s">
        <v>130</v>
      </c>
      <c r="F126" s="5" t="s">
        <v>342</v>
      </c>
      <c r="G126" s="6">
        <v>42559</v>
      </c>
      <c r="H126" s="6">
        <v>42562</v>
      </c>
      <c r="J126" s="42" t="s">
        <v>333</v>
      </c>
      <c r="K126" s="36"/>
      <c r="L126" s="36"/>
      <c r="M126" s="6"/>
      <c r="N126" s="36"/>
      <c r="O126" s="36"/>
      <c r="S126" s="5" t="s">
        <v>256</v>
      </c>
    </row>
    <row r="127" spans="1:23" ht="18" x14ac:dyDescent="0.35">
      <c r="A127" s="1" t="str">
        <f>INDEX([1]List!$A:$A,MATCH(B127,[1]List!$B:$B,0))</f>
        <v>O000659</v>
      </c>
      <c r="B127" s="10" t="s">
        <v>12</v>
      </c>
      <c r="C127" s="11" t="s">
        <v>137</v>
      </c>
      <c r="D127" s="5" t="s">
        <v>44</v>
      </c>
      <c r="E127" s="5" t="s">
        <v>107</v>
      </c>
      <c r="F127" s="5" t="s">
        <v>25</v>
      </c>
      <c r="G127" s="6">
        <v>42354</v>
      </c>
      <c r="J127" s="6">
        <v>42401</v>
      </c>
      <c r="K127" s="36">
        <v>42403</v>
      </c>
      <c r="L127" s="36"/>
      <c r="M127" s="6">
        <v>42405</v>
      </c>
      <c r="N127" s="36">
        <v>42405</v>
      </c>
      <c r="O127" s="36"/>
      <c r="P127" s="9">
        <v>42507</v>
      </c>
      <c r="Q127" s="6">
        <v>42535</v>
      </c>
      <c r="S127" s="5" t="s">
        <v>166</v>
      </c>
    </row>
    <row r="128" spans="1:23" ht="18" x14ac:dyDescent="0.35">
      <c r="A128" s="1" t="e">
        <f>INDEX([1]List!$A:$A,MATCH(B128,[1]List!$B:$B,0))</f>
        <v>#N/A</v>
      </c>
      <c r="B128" s="10" t="s">
        <v>325</v>
      </c>
      <c r="C128" s="11" t="s">
        <v>137</v>
      </c>
      <c r="D128" s="5" t="s">
        <v>42</v>
      </c>
      <c r="E128" s="5" t="s">
        <v>105</v>
      </c>
      <c r="F128" s="5" t="s">
        <v>25</v>
      </c>
      <c r="G128" s="6">
        <v>42576</v>
      </c>
      <c r="H128" s="6">
        <v>42576</v>
      </c>
      <c r="J128" s="6">
        <v>42619</v>
      </c>
      <c r="K128" s="36"/>
      <c r="L128" s="36"/>
      <c r="M128" s="6"/>
      <c r="N128" s="36"/>
      <c r="O128" s="36"/>
      <c r="P128" s="9"/>
      <c r="S128" s="5" t="s">
        <v>326</v>
      </c>
    </row>
    <row r="129" spans="1:23" ht="18" x14ac:dyDescent="0.35">
      <c r="A129" s="1" t="e">
        <f>INDEX([1]List!$A:$A,MATCH(B129,[1]List!$B:$B,0))</f>
        <v>#N/A</v>
      </c>
      <c r="B129" s="10" t="s">
        <v>229</v>
      </c>
      <c r="C129" s="11" t="s">
        <v>137</v>
      </c>
      <c r="D129" s="5" t="s">
        <v>44</v>
      </c>
      <c r="E129" s="5" t="s">
        <v>130</v>
      </c>
      <c r="F129" s="5" t="s">
        <v>25</v>
      </c>
      <c r="G129" s="6">
        <v>42552</v>
      </c>
      <c r="H129" s="6">
        <v>42558</v>
      </c>
      <c r="J129" s="6">
        <v>42620</v>
      </c>
      <c r="K129" s="36"/>
      <c r="L129" s="36"/>
      <c r="M129" s="6"/>
      <c r="N129" s="36"/>
      <c r="O129" s="36"/>
      <c r="P129" s="9"/>
      <c r="S129" s="5" t="s">
        <v>168</v>
      </c>
    </row>
    <row r="130" spans="1:23" ht="18" x14ac:dyDescent="0.35">
      <c r="A130" s="1" t="e">
        <f>INDEX([1]List!$A:$A,MATCH(B130,[1]List!$B:$B,0))</f>
        <v>#N/A</v>
      </c>
      <c r="B130" s="10" t="s">
        <v>301</v>
      </c>
      <c r="C130" s="11" t="s">
        <v>138</v>
      </c>
      <c r="D130" s="5" t="s">
        <v>11</v>
      </c>
      <c r="E130" s="5" t="s">
        <v>107</v>
      </c>
      <c r="F130" s="5" t="s">
        <v>149</v>
      </c>
      <c r="G130" s="6">
        <v>42339</v>
      </c>
      <c r="J130" s="6">
        <v>42439</v>
      </c>
      <c r="K130" s="36">
        <v>42450</v>
      </c>
      <c r="L130" s="36"/>
      <c r="M130" s="6">
        <v>42460</v>
      </c>
      <c r="N130" s="36">
        <v>42466</v>
      </c>
      <c r="O130" s="36"/>
      <c r="S130" s="5" t="s">
        <v>175</v>
      </c>
    </row>
    <row r="131" spans="1:23" ht="18" x14ac:dyDescent="0.35">
      <c r="A131" s="1" t="str">
        <f>INDEX([1]List!$A:$A,MATCH(B131,[1]List!$B:$B,0))</f>
        <v>O000684</v>
      </c>
      <c r="B131" s="10" t="s">
        <v>98</v>
      </c>
      <c r="C131" s="11" t="s">
        <v>138</v>
      </c>
      <c r="D131" s="5" t="s">
        <v>8</v>
      </c>
      <c r="E131" s="5" t="s">
        <v>105</v>
      </c>
      <c r="F131" s="5" t="s">
        <v>149</v>
      </c>
      <c r="G131" s="6">
        <v>42473</v>
      </c>
      <c r="J131" s="6">
        <v>42508</v>
      </c>
      <c r="K131" s="36">
        <v>42521</v>
      </c>
      <c r="L131" s="36"/>
      <c r="M131" s="6">
        <v>42551</v>
      </c>
      <c r="N131" s="36">
        <v>42551</v>
      </c>
      <c r="O131" s="36"/>
      <c r="S131" s="5" t="s">
        <v>166</v>
      </c>
    </row>
    <row r="132" spans="1:23" ht="18" x14ac:dyDescent="0.35">
      <c r="A132" s="1" t="str">
        <f>INDEX([1]List!$A:$A,MATCH(B132,[1]List!$B:$B,0))</f>
        <v>O000689</v>
      </c>
      <c r="B132" s="10" t="s">
        <v>153</v>
      </c>
      <c r="C132" s="11" t="s">
        <v>228</v>
      </c>
      <c r="D132" s="5" t="s">
        <v>8</v>
      </c>
      <c r="E132" s="5" t="s">
        <v>141</v>
      </c>
      <c r="F132" s="5" t="s">
        <v>342</v>
      </c>
      <c r="G132" s="6">
        <v>42527</v>
      </c>
      <c r="H132" s="6">
        <v>42528</v>
      </c>
      <c r="J132" s="6">
        <v>42557</v>
      </c>
      <c r="K132" s="36">
        <v>42566</v>
      </c>
      <c r="L132" s="44">
        <v>42583</v>
      </c>
      <c r="M132" s="6"/>
      <c r="N132" s="36"/>
      <c r="O132" s="36"/>
      <c r="S132" s="5" t="s">
        <v>263</v>
      </c>
    </row>
    <row r="133" spans="1:23" ht="18" x14ac:dyDescent="0.35">
      <c r="A133" s="1" t="str">
        <f>INDEX([1]List!$A:$A,MATCH(B133,[1]List!$B:$B,0))</f>
        <v>O000694</v>
      </c>
      <c r="B133" s="10" t="s">
        <v>110</v>
      </c>
      <c r="C133" s="11" t="s">
        <v>137</v>
      </c>
      <c r="E133" s="5" t="s">
        <v>109</v>
      </c>
      <c r="F133" s="5" t="s">
        <v>120</v>
      </c>
      <c r="G133" s="6">
        <v>42492</v>
      </c>
      <c r="H133" s="6">
        <v>42495</v>
      </c>
      <c r="J133" s="6">
        <v>42535</v>
      </c>
      <c r="K133" s="36">
        <v>42541</v>
      </c>
      <c r="L133" s="36"/>
      <c r="M133" s="6">
        <v>42550</v>
      </c>
      <c r="N133" s="36">
        <v>42558</v>
      </c>
      <c r="O133" s="36"/>
      <c r="S133" s="5" t="s">
        <v>257</v>
      </c>
    </row>
    <row r="134" spans="1:23" ht="18" x14ac:dyDescent="0.35">
      <c r="A134" s="1" t="str">
        <f>INDEX([1]List!$A:$A,MATCH(B134,[1]List!$B:$B,0))</f>
        <v>O000699</v>
      </c>
      <c r="B134" s="10" t="s">
        <v>210</v>
      </c>
      <c r="C134" s="11" t="s">
        <v>137</v>
      </c>
      <c r="D134" s="5" t="s">
        <v>62</v>
      </c>
      <c r="E134" s="5" t="s">
        <v>141</v>
      </c>
      <c r="F134" s="5" t="s">
        <v>25</v>
      </c>
      <c r="G134" s="6">
        <v>42538</v>
      </c>
      <c r="H134" s="6">
        <v>42538</v>
      </c>
      <c r="J134" s="6">
        <v>42570</v>
      </c>
      <c r="K134" s="36">
        <v>42573</v>
      </c>
      <c r="L134" s="44">
        <v>42590</v>
      </c>
      <c r="M134" s="6">
        <v>42601</v>
      </c>
      <c r="N134" s="36">
        <v>42602</v>
      </c>
      <c r="O134" s="36"/>
      <c r="S134" s="5" t="s">
        <v>167</v>
      </c>
      <c r="T134" s="11"/>
      <c r="U134" s="11"/>
      <c r="V134" s="11"/>
      <c r="W134" s="11"/>
    </row>
    <row r="135" spans="1:23" ht="18" x14ac:dyDescent="0.35">
      <c r="A135" s="1" t="str">
        <f>INDEX([1]List!$A:$A,MATCH(B135,[1]List!$B:$B,0))</f>
        <v>O000700</v>
      </c>
      <c r="B135" s="10" t="s">
        <v>5</v>
      </c>
      <c r="C135" s="11" t="s">
        <v>137</v>
      </c>
      <c r="D135" s="11" t="s">
        <v>44</v>
      </c>
      <c r="E135" s="11" t="s">
        <v>107</v>
      </c>
      <c r="F135" s="5" t="s">
        <v>25</v>
      </c>
      <c r="G135" s="12">
        <v>42355</v>
      </c>
      <c r="H135" s="12">
        <v>42359</v>
      </c>
      <c r="I135" s="12"/>
      <c r="J135" s="6">
        <v>42381</v>
      </c>
      <c r="K135" s="36">
        <v>42390</v>
      </c>
      <c r="L135" s="36"/>
      <c r="M135" s="6">
        <v>42398</v>
      </c>
      <c r="N135" s="36">
        <v>42409</v>
      </c>
      <c r="O135" s="36"/>
      <c r="Q135" s="12"/>
      <c r="R135" s="11"/>
      <c r="S135" s="11" t="s">
        <v>264</v>
      </c>
    </row>
    <row r="136" spans="1:23" ht="18" x14ac:dyDescent="0.35">
      <c r="A136" s="1" t="str">
        <f>INDEX([1]List!$A:$A,MATCH(B136,[1]List!$B:$B,0))</f>
        <v>O000701</v>
      </c>
      <c r="B136" s="10" t="s">
        <v>47</v>
      </c>
      <c r="C136" s="11" t="s">
        <v>137</v>
      </c>
      <c r="D136" s="5" t="s">
        <v>7</v>
      </c>
      <c r="E136" s="5" t="s">
        <v>107</v>
      </c>
      <c r="F136" s="5" t="s">
        <v>120</v>
      </c>
      <c r="G136" s="6">
        <v>42353</v>
      </c>
      <c r="H136" s="6">
        <v>42353</v>
      </c>
      <c r="J136" s="6">
        <v>42361</v>
      </c>
      <c r="K136" s="36">
        <v>42368</v>
      </c>
      <c r="L136" s="36"/>
      <c r="M136" s="6">
        <v>42376</v>
      </c>
      <c r="N136" s="36">
        <v>42401</v>
      </c>
      <c r="O136" s="36"/>
      <c r="Q136" s="6">
        <v>42339</v>
      </c>
      <c r="S136" s="5" t="s">
        <v>258</v>
      </c>
      <c r="T136" s="11"/>
      <c r="U136" s="11"/>
      <c r="V136" s="11"/>
      <c r="W136" s="11"/>
    </row>
    <row r="137" spans="1:23" ht="18" x14ac:dyDescent="0.35">
      <c r="A137" s="1" t="str">
        <f>INDEX([1]List!$A:$A,MATCH(B137,[1]List!$B:$B,0))</f>
        <v>O000708</v>
      </c>
      <c r="B137" s="10" t="s">
        <v>48</v>
      </c>
      <c r="C137" s="11" t="s">
        <v>137</v>
      </c>
      <c r="D137" s="11" t="s">
        <v>44</v>
      </c>
      <c r="E137" s="11" t="s">
        <v>107</v>
      </c>
      <c r="F137" s="5" t="s">
        <v>25</v>
      </c>
      <c r="G137" s="12">
        <v>42374</v>
      </c>
      <c r="H137" s="12">
        <v>42374</v>
      </c>
      <c r="I137" s="12"/>
      <c r="J137" s="6">
        <v>42383</v>
      </c>
      <c r="K137" s="36">
        <v>42405</v>
      </c>
      <c r="L137" s="36"/>
      <c r="M137" s="6">
        <v>42412</v>
      </c>
      <c r="N137" s="36">
        <v>42460</v>
      </c>
      <c r="O137" s="36"/>
      <c r="Q137" s="12"/>
      <c r="R137" s="11"/>
      <c r="S137" s="11" t="s">
        <v>179</v>
      </c>
      <c r="T137" s="11"/>
      <c r="U137" s="11"/>
      <c r="V137" s="11"/>
      <c r="W137" s="11"/>
    </row>
    <row r="138" spans="1:23" ht="18" x14ac:dyDescent="0.35">
      <c r="A138" s="1" t="str">
        <f>INDEX([1]List!$A:$A,MATCH(B138,[1]List!$B:$B,0))</f>
        <v>O000714</v>
      </c>
      <c r="B138" s="10" t="s">
        <v>114</v>
      </c>
      <c r="C138" s="11" t="s">
        <v>137</v>
      </c>
      <c r="D138" s="11" t="s">
        <v>115</v>
      </c>
      <c r="E138" s="11" t="s">
        <v>130</v>
      </c>
      <c r="F138" s="5" t="s">
        <v>120</v>
      </c>
      <c r="G138" s="12">
        <v>42488</v>
      </c>
      <c r="H138" s="12">
        <v>42495</v>
      </c>
      <c r="I138" s="12"/>
      <c r="J138" s="6">
        <v>42542</v>
      </c>
      <c r="K138" s="36">
        <v>42545</v>
      </c>
      <c r="L138" s="46" t="s">
        <v>332</v>
      </c>
      <c r="M138" s="6" t="s">
        <v>340</v>
      </c>
      <c r="N138" s="36"/>
      <c r="O138" s="36"/>
      <c r="Q138" s="12"/>
      <c r="R138" s="11"/>
      <c r="S138" s="11" t="s">
        <v>215</v>
      </c>
      <c r="T138" s="11"/>
      <c r="U138" s="11"/>
      <c r="V138" s="11"/>
      <c r="W138" s="11"/>
    </row>
    <row r="139" spans="1:23" ht="18" x14ac:dyDescent="0.35">
      <c r="A139" s="1" t="str">
        <f>INDEX([1]List!$A:$A,MATCH(B139,[1]List!$B:$B,0))</f>
        <v>O000721</v>
      </c>
      <c r="B139" s="10" t="s">
        <v>159</v>
      </c>
      <c r="C139" s="11" t="s">
        <v>275</v>
      </c>
      <c r="D139" s="11" t="s">
        <v>62</v>
      </c>
      <c r="E139" s="11" t="s">
        <v>192</v>
      </c>
      <c r="F139" s="5" t="s">
        <v>149</v>
      </c>
      <c r="G139" s="12">
        <v>42530</v>
      </c>
      <c r="H139" s="12">
        <v>42531</v>
      </c>
      <c r="I139" s="12"/>
      <c r="J139" s="6">
        <v>42549</v>
      </c>
      <c r="K139" s="36">
        <v>42559</v>
      </c>
      <c r="L139" s="46">
        <v>42590</v>
      </c>
      <c r="M139" s="6">
        <v>42594</v>
      </c>
      <c r="N139" s="36">
        <v>42594</v>
      </c>
      <c r="O139" s="36"/>
      <c r="Q139" s="12"/>
      <c r="R139" s="11"/>
      <c r="S139" s="11" t="s">
        <v>378</v>
      </c>
      <c r="T139" s="11"/>
      <c r="U139" s="11"/>
      <c r="V139" s="11"/>
      <c r="W139" s="11"/>
    </row>
    <row r="140" spans="1:23" ht="18" x14ac:dyDescent="0.35">
      <c r="A140" s="1" t="e">
        <f>INDEX([1]List!$A:$A,MATCH(B140,[1]List!$B:$B,0))</f>
        <v>#N/A</v>
      </c>
      <c r="B140" s="10" t="s">
        <v>321</v>
      </c>
      <c r="C140" s="11" t="s">
        <v>228</v>
      </c>
      <c r="D140" s="11" t="s">
        <v>62</v>
      </c>
      <c r="E140" s="11" t="s">
        <v>105</v>
      </c>
      <c r="F140" s="5" t="s">
        <v>342</v>
      </c>
      <c r="G140" s="12">
        <v>42482</v>
      </c>
      <c r="H140" s="12">
        <v>42482</v>
      </c>
      <c r="I140" s="12"/>
      <c r="J140" s="6">
        <v>42507</v>
      </c>
      <c r="K140" s="36">
        <v>42513</v>
      </c>
      <c r="L140" s="36"/>
      <c r="M140" s="6">
        <v>42527</v>
      </c>
      <c r="N140" s="36">
        <v>42529</v>
      </c>
      <c r="O140" s="36" t="s">
        <v>322</v>
      </c>
      <c r="Q140" s="12"/>
      <c r="R140" s="11"/>
      <c r="S140" s="11" t="s">
        <v>166</v>
      </c>
      <c r="T140" s="11"/>
      <c r="U140" s="11"/>
      <c r="V140" s="11"/>
      <c r="W140" s="11"/>
    </row>
    <row r="141" spans="1:23" ht="18" x14ac:dyDescent="0.35">
      <c r="A141" s="1" t="e">
        <f>INDEX([1]List!$A:$A,MATCH(B141,[1]List!$B:$B,0))</f>
        <v>#N/A</v>
      </c>
      <c r="B141" s="10" t="s">
        <v>283</v>
      </c>
      <c r="C141" s="11" t="s">
        <v>228</v>
      </c>
      <c r="D141" s="11" t="s">
        <v>62</v>
      </c>
      <c r="E141" s="11" t="s">
        <v>107</v>
      </c>
      <c r="F141" s="5" t="s">
        <v>342</v>
      </c>
      <c r="G141" s="12">
        <v>42566</v>
      </c>
      <c r="H141" s="12">
        <v>42569</v>
      </c>
      <c r="I141" s="12"/>
      <c r="J141" s="6">
        <v>42591</v>
      </c>
      <c r="K141" s="36">
        <v>42592</v>
      </c>
      <c r="L141" s="36"/>
      <c r="M141" s="6">
        <v>42608</v>
      </c>
      <c r="N141" s="36"/>
      <c r="O141" s="36"/>
      <c r="Q141" s="12"/>
      <c r="R141" s="11"/>
      <c r="S141" s="11" t="s">
        <v>330</v>
      </c>
      <c r="T141" s="11"/>
      <c r="U141" s="11"/>
      <c r="V141" s="11"/>
      <c r="W141" s="11"/>
    </row>
    <row r="142" spans="1:23" ht="18" x14ac:dyDescent="0.35">
      <c r="A142" s="1" t="str">
        <f>INDEX([1]List!$A:$A,MATCH(B142,[1]List!$B:$B,0))</f>
        <v>O000749</v>
      </c>
      <c r="B142" s="10" t="s">
        <v>73</v>
      </c>
      <c r="C142" s="11" t="s">
        <v>138</v>
      </c>
      <c r="D142" s="11" t="s">
        <v>17</v>
      </c>
      <c r="E142" s="11" t="s">
        <v>35</v>
      </c>
      <c r="F142" s="5" t="s">
        <v>149</v>
      </c>
      <c r="G142" s="12" t="s">
        <v>35</v>
      </c>
      <c r="H142" s="12" t="s">
        <v>35</v>
      </c>
      <c r="I142" s="12"/>
      <c r="J142" s="12" t="s">
        <v>35</v>
      </c>
      <c r="K142" s="12" t="s">
        <v>35</v>
      </c>
      <c r="L142" s="12"/>
      <c r="M142" s="6" t="s">
        <v>35</v>
      </c>
      <c r="N142" s="36" t="s">
        <v>35</v>
      </c>
      <c r="O142" s="36"/>
      <c r="Q142" s="12"/>
      <c r="R142" s="11"/>
      <c r="S142" s="11" t="s">
        <v>164</v>
      </c>
    </row>
    <row r="143" spans="1:23" ht="18" x14ac:dyDescent="0.35">
      <c r="A143" s="1" t="str">
        <f>INDEX([1]List!$A:$A,MATCH(B143,[1]List!$B:$B,0))</f>
        <v>O000754</v>
      </c>
      <c r="B143" s="10" t="s">
        <v>80</v>
      </c>
      <c r="C143" s="11" t="s">
        <v>137</v>
      </c>
      <c r="D143" s="5" t="s">
        <v>63</v>
      </c>
      <c r="E143" s="5" t="s">
        <v>107</v>
      </c>
      <c r="F143" s="5" t="s">
        <v>51</v>
      </c>
      <c r="G143" s="6">
        <v>42417</v>
      </c>
      <c r="J143" s="6">
        <v>42422</v>
      </c>
      <c r="K143" s="36">
        <v>42423</v>
      </c>
      <c r="L143" s="36"/>
      <c r="M143" s="6">
        <v>42430</v>
      </c>
      <c r="N143" s="36">
        <v>42436</v>
      </c>
      <c r="O143" s="47"/>
      <c r="S143" s="5" t="s">
        <v>258</v>
      </c>
    </row>
    <row r="144" spans="1:23" ht="18" x14ac:dyDescent="0.35">
      <c r="A144" s="1" t="e">
        <f>INDEX([1]List!$A:$A,MATCH(B144,[1]List!$B:$B,0))</f>
        <v>#N/A</v>
      </c>
      <c r="B144" s="10" t="s">
        <v>277</v>
      </c>
      <c r="C144" s="11" t="s">
        <v>138</v>
      </c>
      <c r="D144" s="5" t="s">
        <v>44</v>
      </c>
      <c r="E144" s="5" t="s">
        <v>105</v>
      </c>
      <c r="F144" s="5" t="s">
        <v>149</v>
      </c>
      <c r="G144" s="6">
        <v>42564</v>
      </c>
      <c r="H144" s="6">
        <v>42566</v>
      </c>
      <c r="J144" s="6">
        <v>42607</v>
      </c>
      <c r="K144" s="36">
        <v>42608</v>
      </c>
      <c r="L144" s="36"/>
      <c r="M144" s="6"/>
      <c r="N144" s="36"/>
      <c r="O144" s="36"/>
    </row>
    <row r="145" spans="1:23" ht="18" x14ac:dyDescent="0.35">
      <c r="A145" s="1" t="str">
        <f>INDEX([1]List!$A:$A,MATCH(B145,[1]List!$B:$B,0))</f>
        <v>O000957</v>
      </c>
      <c r="B145" s="10" t="s">
        <v>99</v>
      </c>
      <c r="C145" s="11" t="s">
        <v>137</v>
      </c>
      <c r="D145" s="5" t="s">
        <v>44</v>
      </c>
      <c r="E145" s="5" t="s">
        <v>141</v>
      </c>
      <c r="F145" s="5" t="s">
        <v>25</v>
      </c>
      <c r="G145" s="6">
        <v>42479</v>
      </c>
      <c r="H145" s="6">
        <v>42480</v>
      </c>
      <c r="J145" s="6">
        <v>42514</v>
      </c>
      <c r="K145" s="36">
        <v>42523</v>
      </c>
      <c r="L145" s="36"/>
      <c r="M145" s="6">
        <v>42531</v>
      </c>
      <c r="N145" s="36">
        <v>42531</v>
      </c>
      <c r="O145" s="36"/>
      <c r="S145" s="5" t="s">
        <v>166</v>
      </c>
    </row>
    <row r="146" spans="1:23" ht="18" x14ac:dyDescent="0.35">
      <c r="A146" s="1" t="e">
        <f>INDEX([1]List!$A:$A,MATCH(B146,[1]List!$B:$B,0))</f>
        <v>#N/A</v>
      </c>
      <c r="B146" s="10" t="s">
        <v>361</v>
      </c>
      <c r="C146" s="11" t="s">
        <v>350</v>
      </c>
      <c r="D146" s="5" t="s">
        <v>8</v>
      </c>
      <c r="E146" s="5" t="s">
        <v>351</v>
      </c>
      <c r="F146" s="5" t="s">
        <v>25</v>
      </c>
      <c r="G146" s="6">
        <v>42592</v>
      </c>
      <c r="H146" s="6">
        <v>42592</v>
      </c>
      <c r="I146" s="6">
        <v>42594</v>
      </c>
      <c r="J146" s="6">
        <v>42614</v>
      </c>
      <c r="K146" s="36"/>
      <c r="L146" s="36"/>
      <c r="M146" s="6"/>
      <c r="N146" s="36"/>
      <c r="O146" s="36"/>
    </row>
    <row r="147" spans="1:23" ht="18" x14ac:dyDescent="0.35">
      <c r="A147" s="1" t="e">
        <f>INDEX([1]List!$A:$A,MATCH(B147,[1]List!$B:$B,0))</f>
        <v>#N/A</v>
      </c>
      <c r="B147" s="10" t="s">
        <v>290</v>
      </c>
      <c r="C147" s="11" t="s">
        <v>137</v>
      </c>
      <c r="D147" s="5" t="s">
        <v>64</v>
      </c>
      <c r="E147" s="5" t="s">
        <v>107</v>
      </c>
      <c r="F147" s="5" t="s">
        <v>25</v>
      </c>
      <c r="G147" s="6">
        <v>42361</v>
      </c>
      <c r="H147" s="6">
        <v>42361</v>
      </c>
      <c r="J147" s="6">
        <v>42396</v>
      </c>
      <c r="K147" s="36">
        <v>42397</v>
      </c>
      <c r="L147" s="36"/>
      <c r="M147" s="6">
        <v>42416</v>
      </c>
      <c r="N147" s="36">
        <v>42417</v>
      </c>
      <c r="O147" s="36"/>
      <c r="Q147" s="6" t="s">
        <v>35</v>
      </c>
      <c r="S147" s="5" t="s">
        <v>265</v>
      </c>
    </row>
    <row r="148" spans="1:23" ht="14.4" customHeight="1" x14ac:dyDescent="0.35">
      <c r="A148" s="1" t="str">
        <f>INDEX([1]List!$A:$A,MATCH(B148,[1]List!$B:$B,0))</f>
        <v>O000763</v>
      </c>
      <c r="B148" s="10" t="s">
        <v>294</v>
      </c>
      <c r="C148" s="11" t="s">
        <v>137</v>
      </c>
      <c r="D148" s="6" t="s">
        <v>8</v>
      </c>
      <c r="E148" s="6" t="s">
        <v>107</v>
      </c>
      <c r="F148" s="5" t="s">
        <v>120</v>
      </c>
      <c r="G148" s="6">
        <v>42373</v>
      </c>
      <c r="H148" s="6">
        <v>42373</v>
      </c>
      <c r="J148" s="6">
        <v>42389</v>
      </c>
      <c r="K148" s="36">
        <v>42391</v>
      </c>
      <c r="L148" s="36"/>
      <c r="M148" s="6">
        <v>42416</v>
      </c>
      <c r="N148" s="36">
        <v>42437</v>
      </c>
      <c r="O148" s="36"/>
      <c r="S148" s="5" t="s">
        <v>172</v>
      </c>
      <c r="T148" s="8"/>
      <c r="U148" s="8"/>
      <c r="V148" s="8"/>
      <c r="W148" s="8"/>
    </row>
    <row r="149" spans="1:23" ht="14.4" customHeight="1" x14ac:dyDescent="0.35">
      <c r="A149" s="1" t="str">
        <f>INDEX([1]List!$A:$A,MATCH(B149,[1]List!$B:$B,0))</f>
        <v>O000765</v>
      </c>
      <c r="B149" s="10" t="s">
        <v>4</v>
      </c>
      <c r="C149" s="11" t="s">
        <v>137</v>
      </c>
      <c r="D149" s="8" t="s">
        <v>8</v>
      </c>
      <c r="E149" s="8" t="s">
        <v>107</v>
      </c>
      <c r="F149" s="5" t="s">
        <v>120</v>
      </c>
      <c r="G149" s="9">
        <v>42359</v>
      </c>
      <c r="H149" s="9">
        <v>42359</v>
      </c>
      <c r="I149" s="9"/>
      <c r="J149" s="6">
        <v>42373</v>
      </c>
      <c r="K149" s="36">
        <v>42402</v>
      </c>
      <c r="L149" s="36"/>
      <c r="M149" s="6">
        <v>42404</v>
      </c>
      <c r="N149" s="40" t="s">
        <v>132</v>
      </c>
      <c r="O149" s="36"/>
      <c r="Q149" s="9"/>
      <c r="R149" s="8"/>
      <c r="S149" s="8" t="s">
        <v>172</v>
      </c>
    </row>
    <row r="150" spans="1:23" ht="18" x14ac:dyDescent="0.35">
      <c r="A150" s="1" t="str">
        <f>INDEX([1]List!$A:$A,MATCH(B150,[1]List!$B:$B,0))</f>
        <v>O000767</v>
      </c>
      <c r="B150" s="10" t="s">
        <v>235</v>
      </c>
      <c r="C150" s="11" t="s">
        <v>228</v>
      </c>
      <c r="D150" s="8" t="s">
        <v>62</v>
      </c>
      <c r="E150" s="8" t="s">
        <v>107</v>
      </c>
      <c r="F150" s="5" t="s">
        <v>342</v>
      </c>
      <c r="G150" s="9">
        <v>42552</v>
      </c>
      <c r="H150" s="9">
        <v>42556</v>
      </c>
      <c r="I150" s="9"/>
      <c r="J150" s="6">
        <v>42606</v>
      </c>
      <c r="K150" s="36"/>
      <c r="L150" s="36"/>
      <c r="M150" s="6"/>
      <c r="N150" s="40"/>
      <c r="O150" s="36"/>
      <c r="Q150" s="9"/>
      <c r="R150" s="8"/>
      <c r="S150" s="8"/>
    </row>
    <row r="151" spans="1:23" ht="18" x14ac:dyDescent="0.35">
      <c r="A151" s="1" t="str">
        <f>INDEX([1]List!$A:$A,MATCH(B151,[1]List!$B:$B,0))</f>
        <v>O000772</v>
      </c>
      <c r="B151" s="10" t="s">
        <v>14</v>
      </c>
      <c r="C151" s="11" t="s">
        <v>137</v>
      </c>
      <c r="D151" s="5" t="s">
        <v>44</v>
      </c>
      <c r="E151" s="5" t="s">
        <v>107</v>
      </c>
      <c r="F151" s="5" t="s">
        <v>25</v>
      </c>
      <c r="G151" s="6">
        <v>42384</v>
      </c>
      <c r="H151" s="6">
        <v>42384</v>
      </c>
      <c r="J151" s="6">
        <v>42403</v>
      </c>
      <c r="K151" s="36">
        <v>42402</v>
      </c>
      <c r="L151" s="36"/>
      <c r="M151" s="6">
        <v>42405</v>
      </c>
      <c r="N151" s="36">
        <v>42405</v>
      </c>
      <c r="O151" s="36"/>
      <c r="S151" s="5" t="s">
        <v>180</v>
      </c>
    </row>
    <row r="152" spans="1:23" ht="18" x14ac:dyDescent="0.35">
      <c r="A152" s="1" t="e">
        <f>INDEX([1]List!$A:$A,MATCH(B152,[1]List!$B:$B,0))</f>
        <v>#N/A</v>
      </c>
      <c r="B152" s="10" t="s">
        <v>285</v>
      </c>
      <c r="C152" s="11" t="s">
        <v>228</v>
      </c>
      <c r="D152" s="5" t="s">
        <v>62</v>
      </c>
      <c r="E152" s="5" t="s">
        <v>105</v>
      </c>
      <c r="F152" s="5" t="s">
        <v>342</v>
      </c>
      <c r="G152" s="6">
        <v>42569</v>
      </c>
      <c r="H152" s="6">
        <v>42570</v>
      </c>
      <c r="J152" s="6">
        <v>42628</v>
      </c>
      <c r="K152" s="36"/>
      <c r="L152" s="36"/>
      <c r="M152" s="6"/>
      <c r="N152" s="36"/>
      <c r="O152" s="36"/>
    </row>
    <row r="153" spans="1:23" ht="18" x14ac:dyDescent="0.35">
      <c r="A153" s="1" t="str">
        <f>INDEX([1]List!$A:$A,MATCH(B153,[1]List!$B:$B,0))</f>
        <v>O000805</v>
      </c>
      <c r="B153" s="10" t="s">
        <v>134</v>
      </c>
      <c r="C153" s="11" t="s">
        <v>228</v>
      </c>
      <c r="D153" s="5" t="s">
        <v>62</v>
      </c>
      <c r="E153" s="5" t="s">
        <v>141</v>
      </c>
      <c r="F153" s="5" t="s">
        <v>342</v>
      </c>
      <c r="G153" s="6">
        <v>42516</v>
      </c>
      <c r="H153" s="6">
        <v>42521</v>
      </c>
      <c r="J153" s="12">
        <v>42563</v>
      </c>
      <c r="K153" s="36">
        <v>42565</v>
      </c>
      <c r="L153" s="52"/>
      <c r="M153" s="6">
        <v>42590</v>
      </c>
      <c r="N153" s="36">
        <v>42590</v>
      </c>
      <c r="O153" s="36"/>
      <c r="S153" s="5" t="s">
        <v>330</v>
      </c>
    </row>
    <row r="154" spans="1:23" ht="18" x14ac:dyDescent="0.35">
      <c r="A154" s="1" t="str">
        <f>INDEX([1]List!$A:$A,MATCH(B154,[1]List!$B:$B,0))</f>
        <v>O000808</v>
      </c>
      <c r="B154" s="10" t="s">
        <v>23</v>
      </c>
      <c r="C154" s="11" t="s">
        <v>137</v>
      </c>
      <c r="D154" s="5" t="s">
        <v>49</v>
      </c>
      <c r="E154" s="5" t="s">
        <v>107</v>
      </c>
      <c r="F154" s="5" t="s">
        <v>25</v>
      </c>
      <c r="G154" s="6" t="s">
        <v>35</v>
      </c>
      <c r="H154" s="6" t="s">
        <v>35</v>
      </c>
      <c r="J154" s="6">
        <v>42410</v>
      </c>
      <c r="K154" s="36">
        <v>42418</v>
      </c>
      <c r="L154" s="36"/>
      <c r="M154" s="6" t="s">
        <v>37</v>
      </c>
      <c r="N154" s="36" t="s">
        <v>37</v>
      </c>
      <c r="O154" s="36"/>
      <c r="S154" s="5" t="s">
        <v>166</v>
      </c>
    </row>
    <row r="155" spans="1:23" ht="18" x14ac:dyDescent="0.35">
      <c r="A155" s="1" t="str">
        <f>INDEX([1]List!$A:$A,MATCH(B155,[1]List!$B:$B,0))</f>
        <v>O000818</v>
      </c>
      <c r="B155" s="10" t="s">
        <v>61</v>
      </c>
      <c r="C155" s="11" t="s">
        <v>137</v>
      </c>
      <c r="D155" s="5" t="s">
        <v>64</v>
      </c>
      <c r="E155" s="5" t="s">
        <v>105</v>
      </c>
      <c r="F155" s="5" t="s">
        <v>25</v>
      </c>
      <c r="G155" s="6">
        <v>42450</v>
      </c>
      <c r="H155" s="6">
        <v>42472</v>
      </c>
      <c r="J155" s="6">
        <v>42493</v>
      </c>
      <c r="K155" s="36">
        <v>42499</v>
      </c>
      <c r="L155" s="46">
        <v>42570</v>
      </c>
      <c r="M155" s="6">
        <v>42570</v>
      </c>
      <c r="N155" s="36">
        <v>42576</v>
      </c>
      <c r="O155" s="36"/>
      <c r="S155" s="5" t="s">
        <v>181</v>
      </c>
    </row>
    <row r="156" spans="1:23" ht="18" x14ac:dyDescent="0.35">
      <c r="A156" s="1" t="str">
        <f>INDEX([1]List!$A:$A,MATCH(B156,[1]List!$B:$B,0))</f>
        <v>O000819</v>
      </c>
      <c r="B156" s="10" t="s">
        <v>150</v>
      </c>
      <c r="C156" s="11" t="s">
        <v>137</v>
      </c>
      <c r="D156" s="5" t="s">
        <v>62</v>
      </c>
      <c r="E156" s="5" t="s">
        <v>107</v>
      </c>
      <c r="F156" s="5" t="s">
        <v>25</v>
      </c>
      <c r="G156" s="6">
        <v>42527</v>
      </c>
      <c r="H156" s="6">
        <v>42528</v>
      </c>
      <c r="J156" s="6">
        <v>42543</v>
      </c>
      <c r="K156" s="36">
        <v>42548</v>
      </c>
      <c r="L156" s="36"/>
      <c r="M156" s="6">
        <v>42565</v>
      </c>
      <c r="N156" s="36">
        <v>42565</v>
      </c>
      <c r="O156" s="36"/>
      <c r="S156" s="5" t="s">
        <v>214</v>
      </c>
    </row>
    <row r="157" spans="1:23" ht="18" x14ac:dyDescent="0.35">
      <c r="A157" s="1" t="str">
        <f>INDEX([1]List!$A:$A,MATCH(B157,[1]List!$B:$B,0))</f>
        <v>O000833</v>
      </c>
      <c r="B157" s="10" t="s">
        <v>16</v>
      </c>
      <c r="C157" s="11" t="s">
        <v>137</v>
      </c>
      <c r="D157" s="5" t="s">
        <v>44</v>
      </c>
      <c r="E157" s="5" t="s">
        <v>107</v>
      </c>
      <c r="F157" s="5" t="s">
        <v>26</v>
      </c>
      <c r="G157" s="6">
        <v>42387</v>
      </c>
      <c r="H157" s="6">
        <v>42481</v>
      </c>
      <c r="J157" s="41" t="s">
        <v>154</v>
      </c>
      <c r="K157" s="36"/>
      <c r="L157" s="36"/>
      <c r="M157" s="6"/>
      <c r="N157" s="36"/>
      <c r="O157" s="36"/>
      <c r="S157" s="5" t="s">
        <v>266</v>
      </c>
    </row>
    <row r="158" spans="1:23" ht="18" x14ac:dyDescent="0.35">
      <c r="A158" s="1" t="str">
        <f>INDEX([1]List!$A:$A,MATCH(B158,[1]List!$B:$B,0))</f>
        <v>O000839</v>
      </c>
      <c r="B158" s="10" t="s">
        <v>13</v>
      </c>
      <c r="C158" s="11" t="s">
        <v>137</v>
      </c>
      <c r="D158" s="5" t="s">
        <v>44</v>
      </c>
      <c r="E158" s="5" t="s">
        <v>107</v>
      </c>
      <c r="F158" s="5" t="s">
        <v>25</v>
      </c>
      <c r="G158" s="6">
        <v>42384</v>
      </c>
      <c r="J158" s="6">
        <v>42404</v>
      </c>
      <c r="K158" s="36">
        <v>42405</v>
      </c>
      <c r="L158" s="36"/>
      <c r="M158" s="6">
        <v>42417</v>
      </c>
      <c r="N158" s="36">
        <v>42417</v>
      </c>
      <c r="O158" s="36"/>
      <c r="P158" s="9">
        <v>42502</v>
      </c>
      <c r="S158" s="5" t="s">
        <v>205</v>
      </c>
    </row>
    <row r="159" spans="1:23" ht="18" x14ac:dyDescent="0.35">
      <c r="A159" s="1" t="str">
        <f>INDEX([1]List!$A:$A,MATCH(B159,[1]List!$B:$B,0))</f>
        <v>O000840</v>
      </c>
      <c r="B159" s="10" t="s">
        <v>241</v>
      </c>
      <c r="C159" s="11" t="s">
        <v>137</v>
      </c>
      <c r="D159" s="5" t="s">
        <v>62</v>
      </c>
      <c r="E159" s="5" t="s">
        <v>130</v>
      </c>
      <c r="F159" s="5" t="s">
        <v>25</v>
      </c>
      <c r="G159" s="6">
        <v>42552</v>
      </c>
      <c r="H159" s="6">
        <v>42558</v>
      </c>
      <c r="J159" s="6">
        <v>42598</v>
      </c>
      <c r="K159" s="36">
        <v>42602</v>
      </c>
      <c r="L159" s="36"/>
      <c r="M159" s="6"/>
      <c r="N159" s="36"/>
      <c r="O159" s="36"/>
      <c r="P159" s="9"/>
      <c r="S159" s="5" t="s">
        <v>363</v>
      </c>
    </row>
    <row r="160" spans="1:23" ht="18" x14ac:dyDescent="0.35">
      <c r="A160" s="1" t="str">
        <f>INDEX([1]List!$A:$A,MATCH(B160,[1]List!$B:$B,0))</f>
        <v>O000847</v>
      </c>
      <c r="B160" s="10" t="s">
        <v>54</v>
      </c>
      <c r="C160" s="11" t="s">
        <v>137</v>
      </c>
      <c r="D160" s="5" t="s">
        <v>42</v>
      </c>
      <c r="E160" s="5" t="s">
        <v>107</v>
      </c>
      <c r="F160" s="5" t="s">
        <v>51</v>
      </c>
      <c r="G160" s="6" t="s">
        <v>35</v>
      </c>
      <c r="H160" s="6" t="s">
        <v>35</v>
      </c>
      <c r="J160" s="6">
        <v>42467</v>
      </c>
      <c r="K160" s="36">
        <v>42474</v>
      </c>
      <c r="L160" s="36"/>
      <c r="M160" s="6">
        <v>42480</v>
      </c>
      <c r="N160" s="36">
        <v>42495</v>
      </c>
      <c r="O160" s="36"/>
      <c r="S160" s="5" t="s">
        <v>182</v>
      </c>
    </row>
    <row r="161" spans="1:19" ht="18" x14ac:dyDescent="0.35">
      <c r="A161" s="1" t="str">
        <f>INDEX([1]List!$A:$A,MATCH(B161,[1]List!$B:$B,0))</f>
        <v>O000881</v>
      </c>
      <c r="B161" s="10" t="s">
        <v>211</v>
      </c>
      <c r="C161" s="11" t="s">
        <v>137</v>
      </c>
      <c r="D161" s="5" t="s">
        <v>64</v>
      </c>
      <c r="E161" s="5" t="s">
        <v>141</v>
      </c>
      <c r="F161" s="5" t="s">
        <v>25</v>
      </c>
      <c r="G161" s="6">
        <v>42538</v>
      </c>
      <c r="H161" s="6">
        <v>42538</v>
      </c>
      <c r="J161" s="6">
        <v>42612</v>
      </c>
      <c r="K161" s="36"/>
      <c r="L161" s="36"/>
      <c r="M161" s="6"/>
      <c r="N161" s="36"/>
      <c r="O161" s="36"/>
    </row>
    <row r="162" spans="1:19" ht="18" x14ac:dyDescent="0.35">
      <c r="A162" s="1" t="str">
        <f>INDEX([1]List!$A:$A,MATCH(B162,[1]List!$B:$B,0))</f>
        <v>O000883</v>
      </c>
      <c r="B162" s="10" t="s">
        <v>236</v>
      </c>
      <c r="C162" s="11" t="s">
        <v>137</v>
      </c>
      <c r="D162" s="5" t="s">
        <v>44</v>
      </c>
      <c r="E162" s="5" t="s">
        <v>130</v>
      </c>
      <c r="F162" s="5" t="s">
        <v>25</v>
      </c>
      <c r="G162" s="6">
        <v>42552</v>
      </c>
      <c r="H162" s="6">
        <v>42558</v>
      </c>
      <c r="J162" s="6">
        <v>42593</v>
      </c>
      <c r="K162" s="36" t="s">
        <v>362</v>
      </c>
      <c r="L162" s="36"/>
      <c r="M162" s="6"/>
      <c r="N162" s="36"/>
      <c r="O162" s="36"/>
      <c r="S162" s="5" t="s">
        <v>166</v>
      </c>
    </row>
    <row r="163" spans="1:19" ht="18" x14ac:dyDescent="0.35">
      <c r="A163" s="1" t="str">
        <f>INDEX([1]List!$A:$A,MATCH(B163,[1]List!$B:$B,0))</f>
        <v>O000887</v>
      </c>
      <c r="B163" s="10" t="s">
        <v>116</v>
      </c>
      <c r="C163" s="11" t="s">
        <v>137</v>
      </c>
      <c r="D163" s="5" t="s">
        <v>44</v>
      </c>
      <c r="E163" s="5" t="s">
        <v>105</v>
      </c>
      <c r="F163" s="5" t="s">
        <v>127</v>
      </c>
      <c r="G163" s="6">
        <v>42478</v>
      </c>
      <c r="H163" s="6">
        <v>42478</v>
      </c>
      <c r="J163" s="6">
        <v>42536</v>
      </c>
      <c r="K163" s="36">
        <v>42541</v>
      </c>
      <c r="L163" s="46" t="s">
        <v>334</v>
      </c>
      <c r="M163" s="6" t="s">
        <v>335</v>
      </c>
      <c r="N163" s="36"/>
      <c r="O163" s="36"/>
      <c r="S163" s="5" t="s">
        <v>258</v>
      </c>
    </row>
    <row r="164" spans="1:19" ht="18" x14ac:dyDescent="0.35">
      <c r="A164" s="1" t="e">
        <f>INDEX([1]List!$A:$A,MATCH(B164,[1]List!$B:$B,0))</f>
        <v>#N/A</v>
      </c>
      <c r="B164" s="43" t="s">
        <v>310</v>
      </c>
      <c r="C164" s="11" t="s">
        <v>228</v>
      </c>
      <c r="D164" s="5" t="s">
        <v>62</v>
      </c>
      <c r="E164" s="5" t="s">
        <v>105</v>
      </c>
      <c r="F164" s="5" t="s">
        <v>342</v>
      </c>
      <c r="G164" s="6">
        <v>42444</v>
      </c>
      <c r="J164" s="6" t="s">
        <v>95</v>
      </c>
      <c r="K164" s="36">
        <v>42500</v>
      </c>
      <c r="L164" s="36"/>
      <c r="M164" s="6">
        <v>42523</v>
      </c>
      <c r="N164" s="36">
        <v>42523</v>
      </c>
      <c r="O164" s="36"/>
      <c r="S164" s="5" t="s">
        <v>166</v>
      </c>
    </row>
    <row r="165" spans="1:19" ht="18" x14ac:dyDescent="0.35">
      <c r="A165" s="1" t="str">
        <f>INDEX([1]List!$A:$A,MATCH(B165,[1]List!$B:$B,0))</f>
        <v>O000889</v>
      </c>
      <c r="B165" s="10" t="s">
        <v>58</v>
      </c>
      <c r="C165" s="11" t="s">
        <v>137</v>
      </c>
      <c r="D165" s="5" t="s">
        <v>8</v>
      </c>
      <c r="E165" s="5" t="s">
        <v>107</v>
      </c>
      <c r="F165" s="5" t="s">
        <v>26</v>
      </c>
      <c r="G165" s="6">
        <v>42390</v>
      </c>
      <c r="J165" s="6">
        <v>42416</v>
      </c>
      <c r="K165" s="36">
        <v>42425</v>
      </c>
      <c r="L165" s="36"/>
      <c r="M165" s="6" t="s">
        <v>132</v>
      </c>
      <c r="N165" s="40" t="s">
        <v>220</v>
      </c>
      <c r="O165" s="36"/>
      <c r="S165" s="5" t="s">
        <v>184</v>
      </c>
    </row>
    <row r="166" spans="1:19" ht="18" x14ac:dyDescent="0.35">
      <c r="A166" s="1" t="e">
        <f>INDEX([1]List!$A:$A,MATCH(B166,[1]List!$B:$B,0))</f>
        <v>#N/A</v>
      </c>
      <c r="B166" s="10" t="s">
        <v>316</v>
      </c>
      <c r="C166" s="11" t="s">
        <v>275</v>
      </c>
      <c r="D166" s="5" t="s">
        <v>62</v>
      </c>
      <c r="E166" s="5" t="s">
        <v>107</v>
      </c>
      <c r="F166" s="5" t="s">
        <v>149</v>
      </c>
      <c r="G166" s="6">
        <v>42460</v>
      </c>
      <c r="H166" s="6">
        <v>42461</v>
      </c>
      <c r="J166" s="6">
        <v>42480</v>
      </c>
      <c r="K166" s="36">
        <v>42486</v>
      </c>
      <c r="L166" s="36"/>
      <c r="M166" s="6">
        <v>42523</v>
      </c>
      <c r="N166" s="36">
        <v>42556</v>
      </c>
      <c r="O166" s="36"/>
      <c r="S166" s="5" t="s">
        <v>183</v>
      </c>
    </row>
    <row r="167" spans="1:19" ht="18" x14ac:dyDescent="0.35">
      <c r="A167" s="1" t="e">
        <f>INDEX([1]List!$A:$A,MATCH(B167,[1]List!$B:$B,0))</f>
        <v>#N/A</v>
      </c>
      <c r="B167" s="10" t="s">
        <v>249</v>
      </c>
      <c r="C167" s="11" t="s">
        <v>275</v>
      </c>
      <c r="D167" s="5" t="s">
        <v>62</v>
      </c>
      <c r="E167" s="5" t="s">
        <v>130</v>
      </c>
      <c r="F167" s="5" t="s">
        <v>149</v>
      </c>
      <c r="G167" s="6">
        <v>42558</v>
      </c>
      <c r="H167" s="6">
        <v>42559</v>
      </c>
      <c r="J167" s="6">
        <v>42598</v>
      </c>
      <c r="K167" s="36">
        <v>42602</v>
      </c>
      <c r="L167" s="36"/>
      <c r="M167" s="6"/>
      <c r="N167" s="36"/>
      <c r="O167" s="36"/>
      <c r="S167" s="5" t="s">
        <v>183</v>
      </c>
    </row>
    <row r="168" spans="1:19" ht="18" x14ac:dyDescent="0.35">
      <c r="A168" s="1" t="str">
        <f>INDEX([1]List!$A:$A,MATCH(B168,[1]List!$B:$B,0))</f>
        <v>O000904</v>
      </c>
      <c r="B168" s="10" t="s">
        <v>237</v>
      </c>
      <c r="C168" s="11" t="s">
        <v>228</v>
      </c>
      <c r="D168" s="5" t="s">
        <v>62</v>
      </c>
      <c r="E168" s="5" t="s">
        <v>107</v>
      </c>
      <c r="F168" s="5" t="s">
        <v>342</v>
      </c>
      <c r="G168" s="6">
        <v>42552</v>
      </c>
      <c r="H168" s="6">
        <v>42556</v>
      </c>
      <c r="J168" s="6">
        <v>42605</v>
      </c>
      <c r="K168" s="36"/>
      <c r="L168" s="36"/>
      <c r="M168" s="6"/>
      <c r="N168" s="36"/>
      <c r="O168" s="36"/>
      <c r="S168" s="5" t="s">
        <v>267</v>
      </c>
    </row>
    <row r="169" spans="1:19" ht="18" x14ac:dyDescent="0.35">
      <c r="A169" s="1" t="str">
        <f>INDEX([1]List!$A:$A,MATCH(B169,[1]List!$B:$B,0))</f>
        <v>O000907</v>
      </c>
      <c r="B169" s="10" t="s">
        <v>232</v>
      </c>
      <c r="C169" s="11" t="s">
        <v>138</v>
      </c>
      <c r="D169" s="5" t="s">
        <v>11</v>
      </c>
      <c r="E169" s="5" t="s">
        <v>107</v>
      </c>
      <c r="F169" s="5" t="s">
        <v>149</v>
      </c>
      <c r="G169" s="6">
        <v>42552</v>
      </c>
      <c r="H169" s="6">
        <v>42557</v>
      </c>
      <c r="J169" s="6">
        <v>42577</v>
      </c>
      <c r="K169" s="36">
        <v>42580</v>
      </c>
      <c r="L169" s="36">
        <v>42605</v>
      </c>
      <c r="M169" s="6"/>
      <c r="N169" s="36"/>
      <c r="O169" s="36"/>
      <c r="S169" s="5" t="s">
        <v>268</v>
      </c>
    </row>
    <row r="170" spans="1:19" ht="18" x14ac:dyDescent="0.35">
      <c r="A170" s="1" t="str">
        <f>INDEX([1]List!$A:$A,MATCH(B170,[1]List!$B:$B,0))</f>
        <v>O000924</v>
      </c>
      <c r="B170" s="10" t="s">
        <v>94</v>
      </c>
      <c r="C170" s="11" t="s">
        <v>137</v>
      </c>
      <c r="D170" s="5" t="s">
        <v>11</v>
      </c>
      <c r="E170" s="5" t="s">
        <v>107</v>
      </c>
      <c r="F170" s="5" t="s">
        <v>120</v>
      </c>
      <c r="G170" s="6">
        <v>42430</v>
      </c>
      <c r="J170" s="6">
        <v>42453</v>
      </c>
      <c r="K170" s="36">
        <v>42466</v>
      </c>
      <c r="L170" s="36"/>
      <c r="M170" s="6" t="s">
        <v>132</v>
      </c>
      <c r="N170" s="36"/>
      <c r="O170" s="36"/>
      <c r="S170" s="5" t="s">
        <v>185</v>
      </c>
    </row>
    <row r="171" spans="1:19" ht="18" x14ac:dyDescent="0.35">
      <c r="A171" s="1" t="str">
        <f>INDEX([1]List!$A:$A,MATCH(B171,[1]List!$B:$B,0))</f>
        <v>O000929</v>
      </c>
      <c r="B171" s="10" t="s">
        <v>39</v>
      </c>
      <c r="C171" s="11" t="s">
        <v>138</v>
      </c>
      <c r="D171" s="5" t="s">
        <v>11</v>
      </c>
      <c r="E171" s="5" t="s">
        <v>107</v>
      </c>
      <c r="F171" s="5" t="s">
        <v>149</v>
      </c>
      <c r="G171" s="6" t="s">
        <v>35</v>
      </c>
      <c r="H171" s="6" t="s">
        <v>35</v>
      </c>
      <c r="J171" s="6">
        <v>42410</v>
      </c>
      <c r="K171" s="36">
        <v>42418</v>
      </c>
      <c r="L171" s="36"/>
      <c r="M171" s="6">
        <v>42430</v>
      </c>
      <c r="N171" s="36">
        <v>42445</v>
      </c>
      <c r="O171" s="36"/>
      <c r="S171" s="5" t="s">
        <v>166</v>
      </c>
    </row>
    <row r="172" spans="1:19" ht="18" x14ac:dyDescent="0.35">
      <c r="A172" s="1" t="str">
        <f>INDEX([1]List!$A:$A,MATCH(B172,[1]List!$B:$B,0))</f>
        <v>O000943</v>
      </c>
      <c r="B172" s="10" t="s">
        <v>160</v>
      </c>
      <c r="C172" s="11" t="s">
        <v>275</v>
      </c>
      <c r="D172" s="5" t="s">
        <v>62</v>
      </c>
      <c r="E172" s="5" t="s">
        <v>141</v>
      </c>
      <c r="F172" s="5" t="s">
        <v>149</v>
      </c>
      <c r="G172" s="6">
        <v>42530</v>
      </c>
      <c r="H172" s="6">
        <v>42531</v>
      </c>
      <c r="J172" s="6">
        <v>42585</v>
      </c>
      <c r="K172" s="36">
        <v>42586</v>
      </c>
      <c r="L172" s="36">
        <v>42605</v>
      </c>
      <c r="M172" s="6">
        <v>42607</v>
      </c>
      <c r="N172" s="36">
        <v>42607</v>
      </c>
      <c r="O172" s="36"/>
      <c r="Q172" s="29"/>
      <c r="S172" s="5" t="s">
        <v>246</v>
      </c>
    </row>
    <row r="173" spans="1:19" ht="18" x14ac:dyDescent="0.35">
      <c r="A173" s="1" t="e">
        <f>INDEX([1]List!$A:$A,MATCH(B173,[1]List!$B:$B,0))</f>
        <v>#N/A</v>
      </c>
      <c r="B173" s="10" t="s">
        <v>324</v>
      </c>
      <c r="C173" s="11" t="s">
        <v>228</v>
      </c>
      <c r="D173" s="5" t="s">
        <v>62</v>
      </c>
      <c r="E173" s="5" t="s">
        <v>105</v>
      </c>
      <c r="F173" s="5" t="s">
        <v>342</v>
      </c>
      <c r="G173" s="6">
        <v>42576</v>
      </c>
      <c r="H173" s="6">
        <v>42576</v>
      </c>
      <c r="J173" s="6">
        <v>42619</v>
      </c>
      <c r="K173" s="36"/>
      <c r="L173" s="36"/>
      <c r="M173" s="6"/>
      <c r="N173" s="36"/>
      <c r="O173" s="36"/>
      <c r="Q173" s="29"/>
      <c r="S173" s="5" t="s">
        <v>327</v>
      </c>
    </row>
    <row r="174" spans="1:19" ht="18" x14ac:dyDescent="0.35">
      <c r="A174" s="1" t="e">
        <f>INDEX([1]List!$A:$A,MATCH(B174,[1]List!$B:$B,0))</f>
        <v>#N/A</v>
      </c>
      <c r="B174" s="10" t="s">
        <v>317</v>
      </c>
      <c r="C174" s="11" t="s">
        <v>222</v>
      </c>
      <c r="D174" s="5" t="s">
        <v>137</v>
      </c>
      <c r="E174" s="5" t="s">
        <v>107</v>
      </c>
      <c r="F174" s="5" t="s">
        <v>25</v>
      </c>
      <c r="G174" s="6">
        <v>42605</v>
      </c>
      <c r="H174" s="6">
        <v>42606</v>
      </c>
      <c r="J174" s="6" t="s">
        <v>220</v>
      </c>
      <c r="K174" s="46" t="s">
        <v>220</v>
      </c>
      <c r="L174" s="36"/>
      <c r="M174" s="6" t="s">
        <v>220</v>
      </c>
      <c r="N174" s="36" t="s">
        <v>35</v>
      </c>
      <c r="O174" s="36"/>
      <c r="Q174" s="29"/>
      <c r="S174" s="5" t="s">
        <v>205</v>
      </c>
    </row>
    <row r="175" spans="1:19" ht="18" x14ac:dyDescent="0.35">
      <c r="A175" s="1" t="str">
        <f>INDEX([1]List!$A:$A,MATCH(B175,[1]List!$B:$B,0))</f>
        <v>O000966</v>
      </c>
      <c r="B175" s="10" t="s">
        <v>68</v>
      </c>
      <c r="C175" s="11" t="s">
        <v>137</v>
      </c>
      <c r="D175" s="5" t="s">
        <v>17</v>
      </c>
      <c r="F175" s="5" t="s">
        <v>26</v>
      </c>
      <c r="J175" s="6"/>
      <c r="K175" s="36"/>
      <c r="L175" s="36"/>
      <c r="M175" s="6"/>
      <c r="N175" s="36"/>
      <c r="O175" s="36"/>
      <c r="S175" s="5" t="s">
        <v>184</v>
      </c>
    </row>
    <row r="176" spans="1:19" ht="18" x14ac:dyDescent="0.35">
      <c r="A176" s="1" t="str">
        <f>INDEX([1]List!$A:$A,MATCH(B176,[1]List!$B:$B,0))</f>
        <v>O000966</v>
      </c>
      <c r="B176" s="10" t="s">
        <v>57</v>
      </c>
      <c r="C176" s="11" t="s">
        <v>137</v>
      </c>
      <c r="D176" s="5" t="s">
        <v>44</v>
      </c>
      <c r="F176" s="5" t="s">
        <v>26</v>
      </c>
      <c r="G176" s="6">
        <v>42415</v>
      </c>
      <c r="J176" s="6">
        <v>42416</v>
      </c>
      <c r="K176" s="36">
        <v>42418</v>
      </c>
      <c r="L176" s="36"/>
      <c r="M176" s="6" t="s">
        <v>53</v>
      </c>
      <c r="N176" s="36" t="s">
        <v>53</v>
      </c>
      <c r="O176" s="36"/>
      <c r="S176" s="5" t="s">
        <v>184</v>
      </c>
    </row>
    <row r="177" spans="1:23" ht="18" x14ac:dyDescent="0.35">
      <c r="A177" s="1" t="e">
        <f>INDEX([1]List!$A:$A,MATCH(B177,[1]List!$B:$B,0))</f>
        <v>#N/A</v>
      </c>
      <c r="B177" s="10" t="s">
        <v>302</v>
      </c>
      <c r="C177" s="11" t="s">
        <v>275</v>
      </c>
      <c r="D177" s="5" t="s">
        <v>62</v>
      </c>
      <c r="E177" s="5" t="s">
        <v>107</v>
      </c>
      <c r="F177" s="5" t="s">
        <v>149</v>
      </c>
      <c r="G177" s="6">
        <v>42445</v>
      </c>
      <c r="H177" s="6">
        <v>42452</v>
      </c>
      <c r="J177" s="6">
        <v>42464</v>
      </c>
      <c r="K177" s="36">
        <v>42467</v>
      </c>
      <c r="L177" s="36"/>
      <c r="M177" s="6">
        <v>42472</v>
      </c>
      <c r="N177" s="36">
        <v>42476</v>
      </c>
      <c r="O177" s="47" t="s">
        <v>344</v>
      </c>
      <c r="P177" s="9">
        <v>42589</v>
      </c>
      <c r="Q177" s="6">
        <v>42621</v>
      </c>
      <c r="S177" s="5" t="s">
        <v>167</v>
      </c>
    </row>
    <row r="178" spans="1:23" ht="18" x14ac:dyDescent="0.35">
      <c r="A178" s="1" t="str">
        <f>INDEX([1]List!$A:$A,MATCH(B178,[1]List!$B:$B,0))</f>
        <v>O000978</v>
      </c>
      <c r="B178" s="10" t="s">
        <v>147</v>
      </c>
      <c r="C178" s="11" t="s">
        <v>137</v>
      </c>
      <c r="D178" s="5" t="s">
        <v>44</v>
      </c>
      <c r="E178" s="5" t="s">
        <v>141</v>
      </c>
      <c r="F178" s="5" t="s">
        <v>25</v>
      </c>
      <c r="G178" s="6">
        <v>42517</v>
      </c>
      <c r="H178" s="6">
        <v>42521</v>
      </c>
      <c r="J178" s="6">
        <v>42564</v>
      </c>
      <c r="K178" s="36">
        <v>42583</v>
      </c>
      <c r="L178" s="44">
        <v>42597</v>
      </c>
      <c r="M178" s="6">
        <v>42601</v>
      </c>
      <c r="N178" s="36">
        <v>42602</v>
      </c>
      <c r="O178" s="36"/>
      <c r="S178" s="5" t="s">
        <v>273</v>
      </c>
    </row>
    <row r="179" spans="1:23" ht="18" x14ac:dyDescent="0.35">
      <c r="A179" s="1" t="str">
        <f>INDEX([1]List!$A:$A,MATCH(B179,[1]List!$B:$B,0))</f>
        <v>O000990</v>
      </c>
      <c r="B179" s="10" t="s">
        <v>28</v>
      </c>
      <c r="C179" s="11" t="s">
        <v>137</v>
      </c>
      <c r="D179" s="5" t="s">
        <v>11</v>
      </c>
      <c r="E179" s="5" t="s">
        <v>107</v>
      </c>
      <c r="F179" s="5" t="s">
        <v>25</v>
      </c>
      <c r="G179" s="6">
        <v>42408</v>
      </c>
      <c r="J179" s="6">
        <v>42423</v>
      </c>
      <c r="K179" s="36">
        <v>42432</v>
      </c>
      <c r="L179" s="36"/>
      <c r="M179" s="6">
        <v>42447</v>
      </c>
      <c r="N179" s="36">
        <v>42452</v>
      </c>
      <c r="O179" s="36"/>
      <c r="P179" s="8" t="s">
        <v>158</v>
      </c>
      <c r="S179" s="5" t="s">
        <v>172</v>
      </c>
    </row>
    <row r="180" spans="1:23" ht="18" x14ac:dyDescent="0.35">
      <c r="A180" s="1" t="str">
        <f>INDEX([1]List!$A:$A,MATCH(B180,[1]List!$B:$B,0))</f>
        <v>O000992</v>
      </c>
      <c r="B180" s="10" t="s">
        <v>15</v>
      </c>
      <c r="C180" s="11" t="s">
        <v>137</v>
      </c>
      <c r="D180" s="5" t="s">
        <v>42</v>
      </c>
      <c r="E180" s="5" t="s">
        <v>107</v>
      </c>
      <c r="F180" s="5" t="s">
        <v>120</v>
      </c>
      <c r="G180" s="6">
        <v>42383</v>
      </c>
      <c r="J180" s="6">
        <v>42395</v>
      </c>
      <c r="K180" s="36">
        <v>42395</v>
      </c>
      <c r="L180" s="36"/>
      <c r="M180" s="6">
        <v>42417</v>
      </c>
      <c r="N180" s="36">
        <v>42464</v>
      </c>
      <c r="O180" s="36"/>
      <c r="S180" s="5" t="s">
        <v>186</v>
      </c>
    </row>
    <row r="181" spans="1:23" ht="18" x14ac:dyDescent="0.35">
      <c r="A181" s="1" t="str">
        <f>INDEX([1]List!$A:$A,MATCH(B181,[1]List!$B:$B,0))</f>
        <v>O000993</v>
      </c>
      <c r="B181" s="10" t="s">
        <v>92</v>
      </c>
      <c r="C181" s="11" t="s">
        <v>137</v>
      </c>
      <c r="D181" s="5" t="s">
        <v>63</v>
      </c>
      <c r="E181" s="5" t="s">
        <v>107</v>
      </c>
      <c r="F181" s="5" t="s">
        <v>25</v>
      </c>
      <c r="G181" s="6">
        <v>42366</v>
      </c>
      <c r="J181" s="6">
        <v>42376</v>
      </c>
      <c r="K181" s="36">
        <v>42382</v>
      </c>
      <c r="L181" s="36"/>
      <c r="M181" s="6" t="s">
        <v>37</v>
      </c>
      <c r="N181" s="36" t="s">
        <v>37</v>
      </c>
      <c r="O181" s="47"/>
      <c r="Q181" s="6" t="s">
        <v>35</v>
      </c>
      <c r="S181" s="5" t="s">
        <v>258</v>
      </c>
    </row>
    <row r="182" spans="1:23" ht="18" x14ac:dyDescent="0.35">
      <c r="A182" s="1" t="str">
        <f>INDEX([1]List!$A:$A,MATCH(B182,[1]List!$B:$B,0))</f>
        <v>O001001</v>
      </c>
      <c r="B182" s="10" t="s">
        <v>38</v>
      </c>
      <c r="C182" s="11" t="s">
        <v>275</v>
      </c>
      <c r="D182" s="5" t="s">
        <v>62</v>
      </c>
      <c r="E182" s="5" t="s">
        <v>107</v>
      </c>
      <c r="F182" s="5" t="s">
        <v>149</v>
      </c>
      <c r="G182" s="6">
        <v>42422</v>
      </c>
      <c r="J182" s="6">
        <v>42438</v>
      </c>
      <c r="K182" s="36">
        <v>42438</v>
      </c>
      <c r="L182" s="36"/>
      <c r="M182" s="6">
        <v>42439</v>
      </c>
      <c r="N182" s="36">
        <v>42445</v>
      </c>
      <c r="O182" s="36"/>
      <c r="S182" s="5" t="s">
        <v>377</v>
      </c>
    </row>
    <row r="183" spans="1:23" ht="18" x14ac:dyDescent="0.35">
      <c r="A183" s="1" t="str">
        <f>INDEX([1]List!$A:$A,MATCH(B183,[1]List!$B:$B,0))</f>
        <v>O001005</v>
      </c>
      <c r="B183" s="10" t="s">
        <v>22</v>
      </c>
      <c r="C183" s="11" t="s">
        <v>137</v>
      </c>
      <c r="D183" s="5" t="s">
        <v>8</v>
      </c>
      <c r="E183" s="5" t="s">
        <v>107</v>
      </c>
      <c r="F183" s="5" t="s">
        <v>25</v>
      </c>
      <c r="G183" s="6" t="s">
        <v>35</v>
      </c>
      <c r="H183" s="6" t="s">
        <v>35</v>
      </c>
      <c r="J183" s="6">
        <v>42422</v>
      </c>
      <c r="K183" s="36" t="s">
        <v>35</v>
      </c>
      <c r="L183" s="36"/>
      <c r="M183" s="6" t="s">
        <v>35</v>
      </c>
      <c r="N183" s="36" t="s">
        <v>35</v>
      </c>
      <c r="O183" s="36"/>
      <c r="Q183" s="6" t="s">
        <v>35</v>
      </c>
      <c r="S183" s="5" t="s">
        <v>258</v>
      </c>
    </row>
    <row r="184" spans="1:23" ht="18" x14ac:dyDescent="0.35">
      <c r="A184" s="1" t="e">
        <f>INDEX([1]List!$A:$A,MATCH(B184,[1]List!$B:$B,0))</f>
        <v>#N/A</v>
      </c>
      <c r="B184" s="10" t="s">
        <v>288</v>
      </c>
      <c r="C184" s="11" t="s">
        <v>137</v>
      </c>
      <c r="D184" s="11" t="s">
        <v>44</v>
      </c>
      <c r="E184" s="11" t="s">
        <v>107</v>
      </c>
      <c r="F184" s="5" t="s">
        <v>120</v>
      </c>
      <c r="G184" s="12">
        <v>42355</v>
      </c>
      <c r="H184" s="12"/>
      <c r="I184" s="12"/>
      <c r="J184" s="6">
        <v>42380</v>
      </c>
      <c r="K184" s="36">
        <v>42390</v>
      </c>
      <c r="L184" s="36"/>
      <c r="M184" s="6">
        <v>42394</v>
      </c>
      <c r="N184" s="36">
        <v>42404</v>
      </c>
      <c r="O184" s="36"/>
      <c r="P184" s="8">
        <v>42502</v>
      </c>
      <c r="Q184" s="12">
        <v>42529</v>
      </c>
      <c r="R184" s="11"/>
      <c r="S184" s="11" t="s">
        <v>172</v>
      </c>
      <c r="T184" s="11"/>
      <c r="U184" s="11"/>
      <c r="V184" s="11"/>
      <c r="W184" s="11"/>
    </row>
    <row r="185" spans="1:23" ht="18" x14ac:dyDescent="0.35">
      <c r="A185" s="1" t="str">
        <f>INDEX([1]List!$A:$A,MATCH(B185,[1]List!$B:$B,0))</f>
        <v>O001041</v>
      </c>
      <c r="B185" s="10" t="s">
        <v>30</v>
      </c>
      <c r="C185" s="11" t="s">
        <v>138</v>
      </c>
      <c r="D185" s="5" t="s">
        <v>11</v>
      </c>
      <c r="E185" s="5" t="s">
        <v>107</v>
      </c>
      <c r="F185" s="5" t="s">
        <v>149</v>
      </c>
      <c r="G185" s="6">
        <v>42396</v>
      </c>
      <c r="J185" s="6">
        <v>42417</v>
      </c>
      <c r="K185" s="36">
        <v>42425</v>
      </c>
      <c r="L185" s="36"/>
      <c r="M185" s="6" t="s">
        <v>132</v>
      </c>
      <c r="N185" s="40"/>
      <c r="O185" s="36"/>
      <c r="S185" s="5" t="s">
        <v>188</v>
      </c>
    </row>
    <row r="186" spans="1:23" ht="18" x14ac:dyDescent="0.35">
      <c r="A186" s="1" t="str">
        <f>INDEX([1]List!$A:$A,MATCH(B186,[1]List!$B:$B,0))</f>
        <v>O001048</v>
      </c>
      <c r="B186" s="10" t="s">
        <v>240</v>
      </c>
      <c r="C186" s="11" t="s">
        <v>228</v>
      </c>
      <c r="D186" s="11" t="s">
        <v>62</v>
      </c>
      <c r="E186" s="11" t="s">
        <v>107</v>
      </c>
      <c r="F186" s="5" t="s">
        <v>342</v>
      </c>
      <c r="G186" s="12">
        <v>42552</v>
      </c>
      <c r="H186" s="12">
        <v>42556</v>
      </c>
      <c r="I186" s="12"/>
      <c r="J186" s="6">
        <v>42592</v>
      </c>
      <c r="K186" s="36">
        <v>42594</v>
      </c>
      <c r="L186" s="36"/>
      <c r="M186" s="6"/>
      <c r="N186" s="36"/>
      <c r="O186" s="36"/>
      <c r="Q186" s="12"/>
      <c r="R186" s="11"/>
      <c r="S186" s="11" t="s">
        <v>270</v>
      </c>
      <c r="T186" s="11"/>
      <c r="U186" s="11"/>
      <c r="V186" s="11"/>
      <c r="W186" s="11"/>
    </row>
    <row r="187" spans="1:23" ht="18" x14ac:dyDescent="0.35">
      <c r="A187" s="1" t="e">
        <f>INDEX([1]List!$A:$A,MATCH(B187,[1]List!$B:$B,0))</f>
        <v>#N/A</v>
      </c>
      <c r="B187" s="10" t="s">
        <v>293</v>
      </c>
      <c r="C187" s="11" t="s">
        <v>137</v>
      </c>
      <c r="D187" s="5" t="s">
        <v>45</v>
      </c>
      <c r="E187" s="5" t="s">
        <v>107</v>
      </c>
      <c r="F187" s="5" t="s">
        <v>51</v>
      </c>
      <c r="G187" s="6" t="s">
        <v>35</v>
      </c>
      <c r="H187" s="6" t="s">
        <v>35</v>
      </c>
      <c r="J187" s="6">
        <v>42411</v>
      </c>
      <c r="K187" s="36">
        <v>42425</v>
      </c>
      <c r="L187" s="36"/>
      <c r="M187" s="6">
        <v>42426</v>
      </c>
      <c r="N187" s="36">
        <v>42429</v>
      </c>
      <c r="O187" s="36"/>
      <c r="P187" s="8" t="s">
        <v>132</v>
      </c>
      <c r="S187" s="5" t="s">
        <v>187</v>
      </c>
    </row>
    <row r="188" spans="1:23" ht="18" x14ac:dyDescent="0.35">
      <c r="A188" s="1" t="e">
        <f>INDEX([1]List!$A:$A,MATCH(B188,[1]List!$B:$B,0))</f>
        <v>#N/A</v>
      </c>
      <c r="B188" s="10" t="s">
        <v>369</v>
      </c>
      <c r="C188" s="11" t="s">
        <v>137</v>
      </c>
      <c r="D188" s="5" t="s">
        <v>370</v>
      </c>
      <c r="E188" s="5" t="s">
        <v>107</v>
      </c>
      <c r="F188" s="5" t="s">
        <v>25</v>
      </c>
      <c r="G188" s="6">
        <v>42605</v>
      </c>
      <c r="H188" s="6">
        <v>42605</v>
      </c>
      <c r="I188" s="6">
        <v>42606</v>
      </c>
      <c r="J188" s="6">
        <v>42625</v>
      </c>
      <c r="K188" s="36"/>
      <c r="L188" s="36"/>
      <c r="M188" s="6"/>
      <c r="N188" s="36"/>
      <c r="O188" s="36"/>
    </row>
    <row r="189" spans="1:23" ht="18" x14ac:dyDescent="0.35">
      <c r="A189" s="1" t="str">
        <f>INDEX([1]List!$A:$A,MATCH(B189,[1]List!$B:$B,0))</f>
        <v>O001077</v>
      </c>
      <c r="B189" s="10" t="s">
        <v>36</v>
      </c>
      <c r="C189" s="11" t="s">
        <v>137</v>
      </c>
      <c r="D189" s="5" t="s">
        <v>17</v>
      </c>
      <c r="E189" s="5" t="s">
        <v>107</v>
      </c>
      <c r="F189" s="5" t="s">
        <v>25</v>
      </c>
      <c r="G189" s="6">
        <v>42418</v>
      </c>
      <c r="J189" s="6">
        <v>42445</v>
      </c>
      <c r="K189" s="36">
        <v>42466</v>
      </c>
      <c r="L189" s="36"/>
      <c r="M189" s="6">
        <v>42496</v>
      </c>
      <c r="N189" s="36">
        <v>42499</v>
      </c>
      <c r="O189" s="36"/>
      <c r="S189" s="5" t="s">
        <v>189</v>
      </c>
    </row>
    <row r="190" spans="1:23" ht="18" x14ac:dyDescent="0.35">
      <c r="A190" s="1" t="str">
        <f>INDEX([1]List!$A:$A,MATCH(B190,[1]List!$B:$B,0))</f>
        <v>O001081</v>
      </c>
      <c r="B190" s="10" t="s">
        <v>231</v>
      </c>
      <c r="C190" s="11" t="s">
        <v>137</v>
      </c>
      <c r="D190" s="5" t="s">
        <v>62</v>
      </c>
      <c r="E190" s="5" t="s">
        <v>130</v>
      </c>
      <c r="F190" s="5" t="s">
        <v>25</v>
      </c>
      <c r="G190" s="6">
        <v>42552</v>
      </c>
      <c r="H190" s="6">
        <v>42558</v>
      </c>
      <c r="J190" s="6">
        <v>42584</v>
      </c>
      <c r="K190" s="36">
        <v>42584</v>
      </c>
      <c r="L190" s="36" t="s">
        <v>341</v>
      </c>
      <c r="M190" s="6"/>
      <c r="N190" s="36"/>
      <c r="O190" s="36"/>
      <c r="S190" s="5" t="s">
        <v>245</v>
      </c>
    </row>
    <row r="191" spans="1:23" ht="18" x14ac:dyDescent="0.35">
      <c r="A191" s="1" t="str">
        <f>INDEX([1]List!$A:$A,MATCH(B191,[1]List!$B:$B,0))</f>
        <v>O001083</v>
      </c>
      <c r="B191" s="10" t="s">
        <v>79</v>
      </c>
      <c r="C191" s="11" t="s">
        <v>137</v>
      </c>
      <c r="D191" s="5" t="s">
        <v>8</v>
      </c>
      <c r="F191" s="5" t="s">
        <v>26</v>
      </c>
      <c r="G191" s="6" t="s">
        <v>35</v>
      </c>
      <c r="H191" s="6" t="s">
        <v>35</v>
      </c>
      <c r="J191" s="6" t="s">
        <v>35</v>
      </c>
      <c r="K191" s="6" t="s">
        <v>35</v>
      </c>
      <c r="L191" s="6"/>
      <c r="M191" s="6" t="s">
        <v>35</v>
      </c>
      <c r="N191" s="36" t="s">
        <v>35</v>
      </c>
      <c r="O191" s="36"/>
      <c r="S191" s="5" t="s">
        <v>168</v>
      </c>
    </row>
    <row r="192" spans="1:23" ht="18" x14ac:dyDescent="0.35">
      <c r="A192" s="1" t="e">
        <f>INDEX([1]List!$A:$A,MATCH(B192,[1]List!$B:$B,0))</f>
        <v>#N/A</v>
      </c>
      <c r="B192" s="10" t="s">
        <v>304</v>
      </c>
      <c r="C192" s="11" t="s">
        <v>137</v>
      </c>
      <c r="D192" s="5" t="s">
        <v>8</v>
      </c>
      <c r="E192" s="5" t="s">
        <v>107</v>
      </c>
      <c r="F192" s="5" t="s">
        <v>107</v>
      </c>
      <c r="G192" s="6">
        <v>42492</v>
      </c>
      <c r="H192" s="6" t="s">
        <v>35</v>
      </c>
      <c r="J192" s="6" t="s">
        <v>35</v>
      </c>
      <c r="K192" s="36">
        <v>42500</v>
      </c>
      <c r="L192" s="36"/>
      <c r="M192" s="6">
        <v>42501</v>
      </c>
      <c r="N192" s="36">
        <v>42501</v>
      </c>
      <c r="O192" s="36"/>
      <c r="S192" s="5" t="s">
        <v>271</v>
      </c>
    </row>
    <row r="193" spans="1:19" ht="18" x14ac:dyDescent="0.35">
      <c r="A193" s="1" t="e">
        <f>INDEX([1]List!$A:$A,MATCH(B193,[1]List!$B:$B,0))</f>
        <v>#N/A</v>
      </c>
      <c r="B193" s="10" t="s">
        <v>29</v>
      </c>
      <c r="C193" s="11" t="s">
        <v>137</v>
      </c>
      <c r="D193" s="5" t="s">
        <v>17</v>
      </c>
      <c r="F193" s="5" t="s">
        <v>26</v>
      </c>
      <c r="G193" s="6" t="s">
        <v>37</v>
      </c>
      <c r="J193" s="6">
        <v>42410</v>
      </c>
      <c r="K193" s="36" t="s">
        <v>35</v>
      </c>
      <c r="L193" s="36"/>
      <c r="M193" s="6" t="s">
        <v>35</v>
      </c>
      <c r="N193" s="36" t="s">
        <v>35</v>
      </c>
      <c r="O193" s="36"/>
      <c r="Q193" s="6" t="s">
        <v>35</v>
      </c>
      <c r="S193" s="5" t="s">
        <v>168</v>
      </c>
    </row>
    <row r="194" spans="1:19" ht="18" x14ac:dyDescent="0.35">
      <c r="A194" s="1" t="e">
        <f>INDEX([1]List!$A:$A,MATCH(B194,[1]List!$B:$B,0))</f>
        <v>#N/A</v>
      </c>
      <c r="B194" s="43" t="s">
        <v>306</v>
      </c>
      <c r="C194" s="11" t="s">
        <v>137</v>
      </c>
      <c r="D194" s="5" t="s">
        <v>8</v>
      </c>
      <c r="E194" s="5" t="s">
        <v>107</v>
      </c>
      <c r="F194" s="5" t="s">
        <v>107</v>
      </c>
      <c r="G194" s="6">
        <v>42500</v>
      </c>
      <c r="H194" s="6" t="s">
        <v>35</v>
      </c>
      <c r="J194" s="5" t="s">
        <v>35</v>
      </c>
      <c r="K194" s="36">
        <v>42501</v>
      </c>
      <c r="L194" s="36"/>
      <c r="M194" s="6">
        <v>42513</v>
      </c>
      <c r="N194" s="35">
        <v>42514</v>
      </c>
      <c r="O194" s="35"/>
      <c r="S194" s="5" t="s">
        <v>259</v>
      </c>
    </row>
    <row r="195" spans="1:19" ht="18" x14ac:dyDescent="0.35">
      <c r="A195" s="1" t="e">
        <f>INDEX([1]List!$A:$A,MATCH(B195,[1]List!$B:$B,0))</f>
        <v>#N/A</v>
      </c>
      <c r="B195" s="4" t="s">
        <v>279</v>
      </c>
      <c r="C195" s="5" t="s">
        <v>228</v>
      </c>
      <c r="D195" s="5" t="s">
        <v>62</v>
      </c>
      <c r="E195" s="5" t="s">
        <v>107</v>
      </c>
      <c r="F195" s="5" t="s">
        <v>342</v>
      </c>
      <c r="G195" s="6">
        <v>42565</v>
      </c>
      <c r="H195" s="6">
        <v>42569</v>
      </c>
    </row>
    <row r="197" spans="1:19" x14ac:dyDescent="0.3">
      <c r="B197" s="5" t="s">
        <v>108</v>
      </c>
    </row>
    <row r="198" spans="1:19" x14ac:dyDescent="0.3">
      <c r="B198" s="4">
        <f>COUNTA(B3:B193)</f>
        <v>191</v>
      </c>
      <c r="G198" s="4"/>
      <c r="H198" s="4"/>
      <c r="I198" s="4"/>
      <c r="J198" s="4">
        <f>COUNT(J3:J193)</f>
        <v>154</v>
      </c>
      <c r="K198" s="4">
        <f>COUNT(K3:K193)</f>
        <v>127</v>
      </c>
      <c r="L198" s="4"/>
      <c r="M198" s="5">
        <f>COUNT(M3:M194)</f>
        <v>90</v>
      </c>
      <c r="N198" s="4">
        <f>COUNT(N3:N194)</f>
        <v>83</v>
      </c>
      <c r="O198" s="4"/>
      <c r="P198" s="7"/>
    </row>
    <row r="200" spans="1:19" x14ac:dyDescent="0.3">
      <c r="B200" s="30" t="s">
        <v>88</v>
      </c>
      <c r="C200" s="13"/>
      <c r="D200" s="5" t="s">
        <v>89</v>
      </c>
      <c r="F200" s="33" t="s">
        <v>113</v>
      </c>
      <c r="J200" s="13" t="s">
        <v>111</v>
      </c>
      <c r="K200" s="36" t="s">
        <v>220</v>
      </c>
      <c r="L200" s="36"/>
      <c r="O200" s="36"/>
    </row>
    <row r="201" spans="1:19" x14ac:dyDescent="0.3">
      <c r="B201" s="31" t="s">
        <v>319</v>
      </c>
      <c r="C201" s="37"/>
      <c r="D201" s="5" t="s">
        <v>90</v>
      </c>
      <c r="J201" s="5" t="s">
        <v>320</v>
      </c>
      <c r="K201" s="36" t="s">
        <v>220</v>
      </c>
      <c r="L201" s="36"/>
      <c r="N201" s="36" t="s">
        <v>220</v>
      </c>
      <c r="O201" s="36"/>
    </row>
    <row r="202" spans="1:19" x14ac:dyDescent="0.3">
      <c r="B202" s="25"/>
      <c r="C202" s="38"/>
      <c r="D202" s="5" t="s">
        <v>93</v>
      </c>
      <c r="K202" s="36"/>
      <c r="L202" s="36"/>
      <c r="N202" s="36" t="s">
        <v>220</v>
      </c>
      <c r="O202" s="36"/>
    </row>
    <row r="203" spans="1:19" x14ac:dyDescent="0.3">
      <c r="B203" s="39"/>
      <c r="D203" s="5" t="s">
        <v>155</v>
      </c>
    </row>
  </sheetData>
  <autoFilter ref="A1:S195"/>
  <sortState ref="B2:Q149">
    <sortCondition ref="B2:B149"/>
  </sortState>
  <conditionalFormatting sqref="J140:J193 J5:J17 J92 J94:J137 J29:J58">
    <cfRule type="timePeriod" dxfId="54" priority="92" timePeriod="nextWeek">
      <formula>AND(ROUNDDOWN(J5,0)-TODAY()&gt;(7-WEEKDAY(TODAY())),ROUNDDOWN(J5,0)-TODAY()&lt;(15-WEEKDAY(TODAY())))</formula>
    </cfRule>
  </conditionalFormatting>
  <conditionalFormatting sqref="K191 J22:J27 J60:J64 J69:J90">
    <cfRule type="timePeriod" dxfId="53" priority="91" timePeriod="nextWeek">
      <formula>AND(ROUNDDOWN(J22,0)-TODAY()&gt;(7-WEEKDAY(TODAY())),ROUNDDOWN(J22,0)-TODAY()&lt;(15-WEEKDAY(TODAY())))</formula>
    </cfRule>
  </conditionalFormatting>
  <conditionalFormatting sqref="F3:F27 F195 F29:F193">
    <cfRule type="cellIs" dxfId="52" priority="79" operator="lessThan">
      <formula>1</formula>
    </cfRule>
  </conditionalFormatting>
  <conditionalFormatting sqref="K92 K140:K190 K3:K17 K94:K137 K29:K58">
    <cfRule type="cellIs" dxfId="51" priority="71" operator="equal">
      <formula>"N/A"</formula>
    </cfRule>
    <cfRule type="cellIs" dxfId="50" priority="73" operator="equal">
      <formula>"N/A"</formula>
    </cfRule>
  </conditionalFormatting>
  <conditionalFormatting sqref="K92 K140:K190 K3:K17 K94:K137 K29:K58">
    <cfRule type="cellIs" dxfId="49" priority="74" operator="greaterThan">
      <formula>1</formula>
    </cfRule>
  </conditionalFormatting>
  <conditionalFormatting sqref="K192 K60:K64 K69:K90 K22:K27">
    <cfRule type="cellIs" dxfId="48" priority="67" operator="equal">
      <formula>"N/A"</formula>
    </cfRule>
    <cfRule type="cellIs" dxfId="47" priority="69" operator="equal">
      <formula>"N/A"</formula>
    </cfRule>
  </conditionalFormatting>
  <conditionalFormatting sqref="K192 K60:K64 K69:K90 K22:K27">
    <cfRule type="cellIs" dxfId="46" priority="70" operator="greaterThan">
      <formula>1</formula>
    </cfRule>
  </conditionalFormatting>
  <conditionalFormatting sqref="K192 K60:K64 K69:K90 K22:K27">
    <cfRule type="cellIs" dxfId="45" priority="68" operator="greaterThan">
      <formula>1</formula>
    </cfRule>
  </conditionalFormatting>
  <conditionalFormatting sqref="K193:K194">
    <cfRule type="cellIs" dxfId="44" priority="63" operator="equal">
      <formula>"N/A"</formula>
    </cfRule>
    <cfRule type="cellIs" dxfId="43" priority="65" operator="equal">
      <formula>"N/A"</formula>
    </cfRule>
  </conditionalFormatting>
  <conditionalFormatting sqref="K193:K194">
    <cfRule type="cellIs" dxfId="42" priority="66" operator="greaterThan">
      <formula>1</formula>
    </cfRule>
  </conditionalFormatting>
  <conditionalFormatting sqref="K193:K194">
    <cfRule type="cellIs" dxfId="41" priority="64" operator="greaterThan">
      <formula>1</formula>
    </cfRule>
  </conditionalFormatting>
  <conditionalFormatting sqref="N3:O27 O200:O201 N94:O194 N29:O92">
    <cfRule type="cellIs" dxfId="40" priority="54" operator="equal">
      <formula>"n/a"</formula>
    </cfRule>
    <cfRule type="cellIs" dxfId="39" priority="58" operator="equal">
      <formula>"On Hold"</formula>
    </cfRule>
    <cfRule type="cellIs" dxfId="38" priority="59" operator="equal">
      <formula>"N/A"</formula>
    </cfRule>
    <cfRule type="cellIs" dxfId="37" priority="61" operator="greaterThan">
      <formula>1</formula>
    </cfRule>
  </conditionalFormatting>
  <conditionalFormatting sqref="O202">
    <cfRule type="cellIs" dxfId="36" priority="42" operator="equal">
      <formula>"n/a"</formula>
    </cfRule>
    <cfRule type="cellIs" dxfId="35" priority="43" operator="equal">
      <formula>"On Hold"</formula>
    </cfRule>
    <cfRule type="cellIs" dxfId="34" priority="44" operator="equal">
      <formula>"N/A"</formula>
    </cfRule>
    <cfRule type="cellIs" dxfId="33" priority="45" operator="greaterThan">
      <formula>1</formula>
    </cfRule>
  </conditionalFormatting>
  <conditionalFormatting sqref="K202">
    <cfRule type="cellIs" dxfId="32" priority="38" operator="equal">
      <formula>"N/A"</formula>
    </cfRule>
    <cfRule type="cellIs" dxfId="31" priority="40" operator="equal">
      <formula>"N/A"</formula>
    </cfRule>
  </conditionalFormatting>
  <conditionalFormatting sqref="K202">
    <cfRule type="cellIs" dxfId="30" priority="41" operator="greaterThan">
      <formula>1</formula>
    </cfRule>
  </conditionalFormatting>
  <conditionalFormatting sqref="K202">
    <cfRule type="cellIs" dxfId="29" priority="39" operator="greaterThan">
      <formula>1</formula>
    </cfRule>
  </conditionalFormatting>
  <conditionalFormatting sqref="P3:P27 P94:P194 P29:P92">
    <cfRule type="cellIs" dxfId="28" priority="35" operator="equal">
      <formula>"Delayed"</formula>
    </cfRule>
    <cfRule type="cellIs" dxfId="27" priority="36" operator="equal">
      <formula>"Dleayed"</formula>
    </cfRule>
  </conditionalFormatting>
  <conditionalFormatting sqref="J28">
    <cfRule type="timePeriod" dxfId="26" priority="32" timePeriod="nextWeek">
      <formula>AND(ROUNDDOWN(J28,0)-TODAY()&gt;(7-WEEKDAY(TODAY())),ROUNDDOWN(J28,0)-TODAY()&lt;(15-WEEKDAY(TODAY())))</formula>
    </cfRule>
  </conditionalFormatting>
  <conditionalFormatting sqref="F28">
    <cfRule type="cellIs" dxfId="25" priority="31" operator="lessThan">
      <formula>1</formula>
    </cfRule>
  </conditionalFormatting>
  <conditionalFormatting sqref="N28:O28">
    <cfRule type="cellIs" dxfId="24" priority="23" operator="equal">
      <formula>"n/a"</formula>
    </cfRule>
    <cfRule type="cellIs" dxfId="23" priority="24" operator="equal">
      <formula>"On Hold"</formula>
    </cfRule>
    <cfRule type="cellIs" dxfId="22" priority="25" operator="equal">
      <formula>"N/A"</formula>
    </cfRule>
    <cfRule type="cellIs" dxfId="21" priority="26" operator="greaterThan">
      <formula>1</formula>
    </cfRule>
  </conditionalFormatting>
  <conditionalFormatting sqref="P28">
    <cfRule type="cellIs" dxfId="20" priority="21" operator="equal">
      <formula>"Delayed"</formula>
    </cfRule>
    <cfRule type="cellIs" dxfId="19" priority="22" operator="equal">
      <formula>"Dleayed"</formula>
    </cfRule>
  </conditionalFormatting>
  <conditionalFormatting sqref="J93">
    <cfRule type="timePeriod" dxfId="18" priority="20" timePeriod="nextWeek">
      <formula>AND(ROUNDDOWN(J93,0)-TODAY()&gt;(7-WEEKDAY(TODAY())),ROUNDDOWN(J93,0)-TODAY()&lt;(15-WEEKDAY(TODAY())))</formula>
    </cfRule>
  </conditionalFormatting>
  <conditionalFormatting sqref="K93">
    <cfRule type="cellIs" dxfId="17" priority="16" operator="equal">
      <formula>"N/A"</formula>
    </cfRule>
    <cfRule type="cellIs" dxfId="16" priority="17" operator="equal">
      <formula>"N/A"</formula>
    </cfRule>
  </conditionalFormatting>
  <conditionalFormatting sqref="K93">
    <cfRule type="cellIs" dxfId="15" priority="18" operator="greaterThan">
      <formula>1</formula>
    </cfRule>
  </conditionalFormatting>
  <conditionalFormatting sqref="N93:O93">
    <cfRule type="cellIs" dxfId="14" priority="12" operator="equal">
      <formula>"n/a"</formula>
    </cfRule>
    <cfRule type="cellIs" dxfId="13" priority="13" operator="equal">
      <formula>"On Hold"</formula>
    </cfRule>
    <cfRule type="cellIs" dxfId="12" priority="14" operator="equal">
      <formula>"N/A"</formula>
    </cfRule>
    <cfRule type="cellIs" dxfId="11" priority="15" operator="greaterThan">
      <formula>1</formula>
    </cfRule>
  </conditionalFormatting>
  <conditionalFormatting sqref="P93">
    <cfRule type="cellIs" dxfId="10" priority="10" operator="equal">
      <formula>"Delayed"</formula>
    </cfRule>
    <cfRule type="cellIs" dxfId="9" priority="11" operator="equal">
      <formula>"Dleayed"</formula>
    </cfRule>
  </conditionalFormatting>
  <conditionalFormatting sqref="K18">
    <cfRule type="cellIs" dxfId="8" priority="7" operator="equal">
      <formula>"N/A"</formula>
    </cfRule>
    <cfRule type="cellIs" dxfId="7" priority="8" operator="equal">
      <formula>"N/A"</formula>
    </cfRule>
  </conditionalFormatting>
  <conditionalFormatting sqref="K18">
    <cfRule type="cellIs" dxfId="6" priority="9" operator="greaterThan">
      <formula>1</formula>
    </cfRule>
  </conditionalFormatting>
  <conditionalFormatting sqref="K66:K68">
    <cfRule type="cellIs" dxfId="5" priority="4" operator="equal">
      <formula>"N/A"</formula>
    </cfRule>
    <cfRule type="cellIs" dxfId="4" priority="5" operator="equal">
      <formula>"N/A"</formula>
    </cfRule>
  </conditionalFormatting>
  <conditionalFormatting sqref="K66:K68">
    <cfRule type="cellIs" dxfId="3" priority="6" operator="greaterThan">
      <formula>1</formula>
    </cfRule>
  </conditionalFormatting>
  <conditionalFormatting sqref="K138:K139">
    <cfRule type="cellIs" dxfId="2" priority="1" operator="equal">
      <formula>"N/A"</formula>
    </cfRule>
    <cfRule type="cellIs" dxfId="1" priority="2" operator="equal">
      <formula>"N/A"</formula>
    </cfRule>
  </conditionalFormatting>
  <conditionalFormatting sqref="K138:K139">
    <cfRule type="cellIs" dxfId="0" priority="3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D14"/>
    </sheetView>
  </sheetViews>
  <sheetFormatPr defaultRowHeight="14.4" x14ac:dyDescent="0.3"/>
  <cols>
    <col min="1" max="1" width="16.88671875" bestFit="1" customWidth="1"/>
  </cols>
  <sheetData>
    <row r="1" spans="1:16" s="15" customFormat="1" x14ac:dyDescent="0.3">
      <c r="A1" s="17"/>
      <c r="B1" s="18" t="s">
        <v>26</v>
      </c>
      <c r="C1" s="19" t="s">
        <v>25</v>
      </c>
      <c r="D1" s="19" t="s">
        <v>41</v>
      </c>
      <c r="E1" s="16"/>
      <c r="F1" s="14"/>
      <c r="G1" s="14"/>
      <c r="H1" s="14"/>
      <c r="I1" s="14"/>
      <c r="J1" s="16"/>
      <c r="K1" s="14"/>
      <c r="L1" s="14"/>
      <c r="M1" s="14"/>
      <c r="N1" s="14"/>
      <c r="O1" s="14"/>
      <c r="P1" s="14"/>
    </row>
    <row r="2" spans="1:16" s="15" customFormat="1" x14ac:dyDescent="0.3">
      <c r="A2" s="17" t="s">
        <v>86</v>
      </c>
      <c r="B2" s="20">
        <f>COUNTIF(List!$F:$F,"Ted")</f>
        <v>12</v>
      </c>
      <c r="C2" s="20">
        <f>COUNTIF(List!$F:$F,"Brett")</f>
        <v>70</v>
      </c>
      <c r="D2" s="20">
        <f>COUNTIF(List!$F:$F,"Keith")</f>
        <v>0</v>
      </c>
      <c r="E2" s="16"/>
      <c r="F2" s="14"/>
      <c r="G2" s="14"/>
      <c r="H2" s="14"/>
      <c r="I2" s="14"/>
      <c r="J2" s="16"/>
      <c r="K2" s="14"/>
      <c r="L2" s="14"/>
      <c r="M2" s="14"/>
      <c r="N2" s="14"/>
      <c r="O2" s="14"/>
      <c r="P2" s="14"/>
    </row>
    <row r="3" spans="1:16" s="15" customFormat="1" x14ac:dyDescent="0.3">
      <c r="A3" s="21" t="s">
        <v>17</v>
      </c>
      <c r="B3" s="21">
        <f>COUNTIFS(List!$F:$F,"Ted",List!$D:$D,"Hospital")</f>
        <v>5</v>
      </c>
      <c r="C3" s="21">
        <f>COUNTIFS(List!$F:$F,"Brett",List!$D:$D,"Hospital")</f>
        <v>3</v>
      </c>
      <c r="D3" s="21">
        <f>COUNTIFS(List!$F:$F,"Keith",List!$D:$D,"Hospital")</f>
        <v>0</v>
      </c>
      <c r="E3" s="16"/>
      <c r="F3" s="14"/>
      <c r="G3" s="14"/>
      <c r="H3" s="14"/>
      <c r="I3" s="14"/>
      <c r="J3" s="16"/>
      <c r="K3" s="14"/>
      <c r="L3" s="14"/>
      <c r="M3" s="14"/>
      <c r="N3" s="14"/>
      <c r="O3" s="14"/>
      <c r="P3" s="14"/>
    </row>
    <row r="4" spans="1:16" x14ac:dyDescent="0.3">
      <c r="A4" s="22" t="s">
        <v>45</v>
      </c>
      <c r="B4" s="21">
        <f>COUNTIFS(List!$F:$F,"Ted",List!$D:$D,"CAH")</f>
        <v>0</v>
      </c>
      <c r="C4" s="21">
        <f>COUNTIFS(List!$F:$F,"Brett",List!$D:$D,"CAH")</f>
        <v>2</v>
      </c>
      <c r="D4" s="21">
        <f>COUNTIFS(List!$F:$F,"Keith",List!$D:$D,"CAH")</f>
        <v>0</v>
      </c>
    </row>
    <row r="5" spans="1:16" x14ac:dyDescent="0.3">
      <c r="A5" s="22" t="s">
        <v>49</v>
      </c>
      <c r="B5" s="21">
        <f>COUNTIFS(List!$F:$F,"Ted",List!$D:$D,"RHC")</f>
        <v>0</v>
      </c>
      <c r="C5" s="21">
        <f>COUNTIFS(List!$F:$F,"Brett",List!$D:$D,"RHC")</f>
        <v>1</v>
      </c>
      <c r="D5" s="21">
        <f>COUNTIFS(List!$F:$F,"Keith",List!$D:$D,"RHC")</f>
        <v>0</v>
      </c>
    </row>
    <row r="6" spans="1:16" s="15" customFormat="1" x14ac:dyDescent="0.3">
      <c r="A6" s="23" t="s">
        <v>44</v>
      </c>
      <c r="B6" s="23">
        <f>COUNTIFS(List!$F:$F,"Ted",List!$D:$D,"Provider")</f>
        <v>3</v>
      </c>
      <c r="C6" s="23">
        <f>COUNTIFS(List!$F:$F,"Brett",List!$D:$D,"Provider")</f>
        <v>19</v>
      </c>
      <c r="D6" s="23">
        <f>COUNTIFS(List!$F:$F,"Keith",List!$D:$D,"Provider")</f>
        <v>0</v>
      </c>
      <c r="E6" s="16"/>
      <c r="F6" s="14"/>
      <c r="G6" s="14"/>
      <c r="H6" s="14"/>
      <c r="I6" s="14"/>
      <c r="J6" s="16"/>
      <c r="K6" s="14"/>
      <c r="L6" s="14"/>
      <c r="M6" s="14"/>
      <c r="N6" s="14"/>
      <c r="O6" s="14"/>
      <c r="P6" s="14"/>
    </row>
    <row r="7" spans="1:16" x14ac:dyDescent="0.3">
      <c r="A7" s="24" t="s">
        <v>7</v>
      </c>
      <c r="B7" s="23">
        <f>COUNTIFS(List!$F:$F,"Ted",List!$D:$D,"ACO")</f>
        <v>0</v>
      </c>
      <c r="C7" s="23">
        <f>COUNTIFS(List!$F:$F,"Brett",List!$D:$D,"ACO")</f>
        <v>2</v>
      </c>
      <c r="D7" s="23">
        <f>COUNTIFS(List!$F:$F,"Keith",List!$D:$D,"ACO")</f>
        <v>0</v>
      </c>
    </row>
    <row r="8" spans="1:16" x14ac:dyDescent="0.3">
      <c r="A8" s="24" t="s">
        <v>11</v>
      </c>
      <c r="B8" s="23">
        <f>COUNTIFS(List!$F:$F,"Ted",List!$D:$D,"FQHC")</f>
        <v>1</v>
      </c>
      <c r="C8" s="23">
        <f>COUNTIFS(List!$F:$F,"Brett",List!$D:$D,"FQHC")</f>
        <v>2</v>
      </c>
      <c r="D8" s="23">
        <f>COUNTIFS(List!$F:$F,"Keith",List!$D:$D,"FQHC")</f>
        <v>0</v>
      </c>
    </row>
    <row r="9" spans="1:16" x14ac:dyDescent="0.3">
      <c r="A9" s="24" t="s">
        <v>42</v>
      </c>
      <c r="B9" s="23">
        <f>COUNTIFS(List!$F:$F,"Ted",List!$D:$D,"Home Care")</f>
        <v>0</v>
      </c>
      <c r="C9" s="23">
        <f>COUNTIFS(List!$F:$F,"Brett",List!$D:$D,"Home Care")</f>
        <v>2</v>
      </c>
      <c r="D9" s="23">
        <f>COUNTIFS(List!$F:$F,"Keith",List!$D:$D,"Home Care")</f>
        <v>0</v>
      </c>
    </row>
    <row r="10" spans="1:16" s="15" customFormat="1" x14ac:dyDescent="0.3">
      <c r="A10" s="24" t="s">
        <v>8</v>
      </c>
      <c r="B10" s="23">
        <f>COUNTIFS(List!$F:$F,"Ted",List!$D:$D,"Specialty")</f>
        <v>2</v>
      </c>
      <c r="C10" s="23">
        <f>COUNTIFS(List!$F:$F,"Brett",List!$D:$D,"Specialty")</f>
        <v>6</v>
      </c>
      <c r="D10" s="23">
        <f>COUNTIFS(List!$F:$F,"Keith",List!$D:$D,"Specialty")</f>
        <v>0</v>
      </c>
      <c r="E10" s="16"/>
      <c r="F10" s="14"/>
      <c r="G10" s="14"/>
      <c r="H10" s="14"/>
      <c r="I10" s="14"/>
      <c r="J10" s="16"/>
      <c r="K10" s="14"/>
      <c r="L10" s="14"/>
      <c r="M10" s="14"/>
      <c r="N10" s="14"/>
      <c r="O10" s="14"/>
      <c r="P10" s="14"/>
    </row>
    <row r="11" spans="1:16" x14ac:dyDescent="0.3">
      <c r="A11" s="25" t="s">
        <v>63</v>
      </c>
      <c r="B11" s="25">
        <f>COUNTIFS(List!$F:$F,"Ted",List!$D:$D,"Health Plan")</f>
        <v>0</v>
      </c>
      <c r="C11" s="25">
        <f>COUNTIFS(List!$F:$F,"Brett",List!$D:$D,"Health Plan")</f>
        <v>10</v>
      </c>
      <c r="D11" s="25">
        <f>COUNTIFS(List!$F:$F,"Keith",List!$D:$D,"Health Plan")</f>
        <v>0</v>
      </c>
      <c r="F11" s="15"/>
    </row>
    <row r="12" spans="1:16" x14ac:dyDescent="0.3">
      <c r="A12" s="26" t="s">
        <v>62</v>
      </c>
      <c r="B12" s="26">
        <f>COUNTIFS(List!$F:$F,"Ted",List!$D:$D,"Behavioral Health")</f>
        <v>0</v>
      </c>
      <c r="C12" s="26">
        <f>COUNTIFS(List!$F:$F,"Brett",List!$D:$D,"Behavioral Health")</f>
        <v>7</v>
      </c>
      <c r="D12" s="26">
        <f>COUNTIFS(List!$F:$F,"Keith",List!$D:$D,"Behavioral Health")</f>
        <v>0</v>
      </c>
    </row>
    <row r="13" spans="1:16" x14ac:dyDescent="0.3">
      <c r="A13" s="27" t="s">
        <v>84</v>
      </c>
      <c r="B13" s="26">
        <f>COUNTIFS(List!$F:$F,"Ted",List!$D:$D,"RHBA")</f>
        <v>0</v>
      </c>
      <c r="C13" s="26">
        <f>COUNTIFS(List!$F:$F,"Brett",List!$D:$D,"RHBA")</f>
        <v>3</v>
      </c>
      <c r="D13" s="26">
        <f>COUNTIFS(List!$F:$F,"Keith",List!$D:$D,"RHBA")</f>
        <v>0</v>
      </c>
    </row>
    <row r="14" spans="1:16" x14ac:dyDescent="0.3">
      <c r="A14" s="28" t="s">
        <v>85</v>
      </c>
      <c r="B14" s="28">
        <f>COUNTIFS(List!$F:$F,"Ted",List!$D:$D,"State and Local Gov't")</f>
        <v>1</v>
      </c>
      <c r="C14" s="28">
        <f>COUNTIFS(List!$F:$F,"Brett",List!$D:$D,"State and Local Gov't")</f>
        <v>3</v>
      </c>
      <c r="D14" s="28">
        <f>COUNTIFS(List!$F:$F,"Keith",List!$D:$D,"State and Local Gov't")</f>
        <v>0</v>
      </c>
    </row>
  </sheetData>
  <pageMargins left="0.7" right="0.7" top="0.75" bottom="0.75" header="0.3" footer="0.3"/>
  <pageSetup orientation="portrait" r:id="rId1"/>
  <ignoredErrors>
    <ignoredError sqref="B12 C10:C11 C3 C13 C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Sheet1</vt:lpstr>
      <vt:lpstr>Metrics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cdorman</dc:creator>
  <cp:lastModifiedBy>Aditi Datta</cp:lastModifiedBy>
  <cp:lastPrinted>2016-01-21T20:17:58Z</cp:lastPrinted>
  <dcterms:created xsi:type="dcterms:W3CDTF">2016-01-13T23:38:23Z</dcterms:created>
  <dcterms:modified xsi:type="dcterms:W3CDTF">2016-08-30T21:57:51Z</dcterms:modified>
</cp:coreProperties>
</file>