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oC-growth-PE" sheetId="1" r:id="rId4"/>
  </sheets>
  <definedNames/>
  <calcPr/>
</workbook>
</file>

<file path=xl/sharedStrings.xml><?xml version="1.0" encoding="utf-8"?>
<sst xmlns="http://schemas.openxmlformats.org/spreadsheetml/2006/main" count="34" uniqueCount="34">
  <si>
    <t>Input parameters</t>
  </si>
  <si>
    <t>Implied mutiples</t>
  </si>
  <si>
    <t>Implied TTM PE with different RoC and earnings growth (CoC =11.5%)</t>
  </si>
  <si>
    <t>RoC (pre-tax)</t>
  </si>
  <si>
    <t>TTM PB</t>
  </si>
  <si>
    <t>&lt;- Earnings growth</t>
  </si>
  <si>
    <t>Large-caps</t>
  </si>
  <si>
    <t>RoC (post-tax)</t>
  </si>
  <si>
    <t>TTM PE</t>
  </si>
  <si>
    <t xml:space="preserve">Mid-caps </t>
  </si>
  <si>
    <t>CoC</t>
  </si>
  <si>
    <t>1yr fwd PE</t>
  </si>
  <si>
    <t>Earnings growth (15 years)</t>
  </si>
  <si>
    <t>Computed parameters</t>
  </si>
  <si>
    <t>&lt;- change this heat map using excel</t>
  </si>
  <si>
    <t>Tax rate</t>
  </si>
  <si>
    <t>RoC</t>
  </si>
  <si>
    <t>Fade period (constant)</t>
  </si>
  <si>
    <t>Terminal growth rate</t>
  </si>
  <si>
    <t>Reinvestment rate 1</t>
  </si>
  <si>
    <t>Reinvestment rate 2</t>
  </si>
  <si>
    <t>Year</t>
  </si>
  <si>
    <t>Earnings growth rate</t>
  </si>
  <si>
    <t>EBT</t>
  </si>
  <si>
    <t>NOPAT</t>
  </si>
  <si>
    <t>Capital ending</t>
  </si>
  <si>
    <t>Investment</t>
  </si>
  <si>
    <t>FCF</t>
  </si>
  <si>
    <t>Discount factor</t>
  </si>
  <si>
    <t>Discounted FCF</t>
  </si>
  <si>
    <t>Terminal value</t>
  </si>
  <si>
    <t>Intrinsic value</t>
  </si>
  <si>
    <t>25-yr exit multiple</t>
  </si>
  <si>
    <t>Terminal/total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</si>
</sst>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%"/>
  </numFmts>
  <fonts count="8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sz val="11.0"/>
      <color rgb="FF000000"/>
      <name val="Arial"/>
      <scheme val="minor"/>
    </font>
    <font>
      <b/>
      <color theme="1"/>
      <name val="Arial"/>
      <scheme val="minor"/>
    </font>
    <font>
      <color rgb="FFFF0000"/>
      <name val="Arial"/>
      <scheme val="minor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1"/>
    </xf>
    <xf borderId="0" fillId="0" fontId="2" numFmtId="0" xfId="0" applyAlignment="1" applyFont="1">
      <alignment shrinkToFit="0" wrapText="1"/>
    </xf>
    <xf borderId="0" fillId="3" fontId="1" numFmtId="0" xfId="0" applyAlignment="1" applyFill="1" applyFont="1">
      <alignment horizontal="center" shrinkToFit="0" wrapText="1"/>
    </xf>
    <xf borderId="0" fillId="4" fontId="3" numFmtId="0" xfId="0" applyAlignment="1" applyFill="1" applyFont="1">
      <alignment horizontal="center" readingOrder="0" shrinkToFit="0" wrapText="1"/>
    </xf>
    <xf borderId="0" fillId="0" fontId="2" numFmtId="0" xfId="0" applyAlignment="1" applyFont="1">
      <alignment readingOrder="0" shrinkToFit="0" wrapText="1"/>
    </xf>
    <xf borderId="0" fillId="0" fontId="4" numFmtId="0" xfId="0" applyAlignment="1" applyFont="1">
      <alignment horizontal="right" readingOrder="0" shrinkToFit="0" wrapText="1"/>
    </xf>
    <xf borderId="0" fillId="0" fontId="1" numFmtId="0" xfId="0" applyAlignment="1" applyFont="1">
      <alignment vertical="center"/>
    </xf>
    <xf borderId="0" fillId="0" fontId="1" numFmtId="164" xfId="0" applyAlignment="1" applyFont="1" applyNumberFormat="1">
      <alignment horizontal="right" shrinkToFit="0" wrapText="1"/>
    </xf>
    <xf borderId="0" fillId="5" fontId="2" numFmtId="1" xfId="0" applyAlignment="1" applyFill="1" applyFont="1" applyNumberFormat="1">
      <alignment horizontal="right" shrinkToFit="0" wrapText="1"/>
    </xf>
    <xf borderId="0" fillId="5" fontId="1" numFmtId="9" xfId="0" applyAlignment="1" applyFont="1" applyNumberFormat="1">
      <alignment horizontal="right" shrinkToFit="0" wrapText="1"/>
    </xf>
    <xf borderId="0" fillId="0" fontId="1" numFmtId="0" xfId="0" applyFont="1"/>
    <xf borderId="0" fillId="0" fontId="2" numFmtId="10" xfId="0" applyAlignment="1" applyFont="1" applyNumberFormat="1">
      <alignment readingOrder="0" shrinkToFit="0" wrapText="1"/>
    </xf>
    <xf borderId="0" fillId="0" fontId="3" numFmtId="2" xfId="0" applyAlignment="1" applyFont="1" applyNumberFormat="1">
      <alignment horizontal="right" readingOrder="0" shrinkToFit="0" wrapText="1"/>
    </xf>
    <xf borderId="0" fillId="0" fontId="4" numFmtId="9" xfId="0" applyAlignment="1" applyFont="1" applyNumberFormat="1">
      <alignment horizontal="right" readingOrder="0" shrinkToFit="0" wrapText="1"/>
    </xf>
    <xf borderId="0" fillId="0" fontId="1" numFmtId="0" xfId="0" applyAlignment="1" applyFont="1">
      <alignment readingOrder="0" shrinkToFit="0" wrapText="1"/>
    </xf>
    <xf borderId="0" fillId="0" fontId="5" numFmtId="2" xfId="0" applyFont="1" applyNumberFormat="1"/>
    <xf borderId="0" fillId="2" fontId="3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7" numFmtId="9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right" readingOrder="0" shrinkToFit="0" wrapText="1"/>
    </xf>
    <xf borderId="0" fillId="5" fontId="1" numFmtId="9" xfId="0" applyAlignment="1" applyFont="1" applyNumberFormat="1">
      <alignment shrinkToFit="0" wrapText="1"/>
    </xf>
    <xf borderId="0" fillId="5" fontId="2" numFmtId="1" xfId="0" applyAlignment="1" applyFont="1" applyNumberFormat="1">
      <alignment shrinkToFit="0" wrapText="1"/>
    </xf>
    <xf borderId="0" fillId="0" fontId="2" numFmtId="9" xfId="0" applyAlignment="1" applyFont="1" applyNumberFormat="1">
      <alignment horizontal="right" shrinkToFit="0" wrapText="1"/>
    </xf>
    <xf borderId="0" fillId="0" fontId="1" numFmtId="0" xfId="0" applyAlignment="1" applyFont="1">
      <alignment readingOrder="0" vertical="center"/>
    </xf>
    <xf borderId="0" fillId="0" fontId="2" numFmtId="1" xfId="0" applyAlignment="1" applyFont="1" applyNumberFormat="1">
      <alignment horizontal="right" shrinkToFit="0" wrapText="1"/>
    </xf>
    <xf borderId="0" fillId="0" fontId="4" numFmtId="1" xfId="0" applyAlignment="1" applyFont="1" applyNumberFormat="1">
      <alignment horizontal="right" readingOrder="0" shrinkToFit="0" wrapText="1"/>
    </xf>
    <xf borderId="0" fillId="0" fontId="2" numFmtId="0" xfId="0" applyAlignment="1" applyFont="1">
      <alignment horizontal="right" shrinkToFit="0" wrapText="1"/>
    </xf>
    <xf borderId="0" fillId="0" fontId="4" numFmtId="1" xfId="0" applyAlignment="1" applyFont="1" applyNumberFormat="1">
      <alignment horizontal="right" shrinkToFit="0" wrapText="1"/>
    </xf>
    <xf borderId="0" fillId="0" fontId="7" numFmtId="10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5" fontId="2" numFmtId="0" xfId="0" applyAlignment="1" applyFont="1">
      <alignment horizontal="right" shrinkToFit="0" wrapText="1"/>
    </xf>
    <xf borderId="0" fillId="5" fontId="2" numFmtId="9" xfId="0" applyAlignment="1" applyFont="1" applyNumberFormat="1">
      <alignment horizontal="right" readingOrder="0" shrinkToFit="0" wrapText="1"/>
    </xf>
    <xf borderId="0" fillId="5" fontId="2" numFmtId="10" xfId="0" applyAlignment="1" applyFont="1" applyNumberFormat="1">
      <alignment horizontal="right" readingOrder="0" shrinkToFit="0" wrapText="1"/>
    </xf>
    <xf borderId="0" fillId="5" fontId="2" numFmtId="0" xfId="0" applyAlignment="1" applyFont="1">
      <alignment horizontal="right" readingOrder="0" shrinkToFit="0" wrapText="1"/>
    </xf>
    <xf borderId="0" fillId="5" fontId="2" numFmtId="0" xfId="0" applyAlignment="1" applyFont="1">
      <alignment shrinkToFit="0" wrapText="1"/>
    </xf>
    <xf borderId="0" fillId="0" fontId="2" numFmtId="10" xfId="0" applyAlignment="1" applyFont="1" applyNumberFormat="1">
      <alignment shrinkToFit="0" wrapText="1"/>
    </xf>
    <xf borderId="0" fillId="0" fontId="2" numFmtId="2" xfId="0" applyAlignment="1" applyFont="1" applyNumberFormat="1">
      <alignment horizontal="right" shrinkToFit="0" wrapText="1"/>
    </xf>
    <xf borderId="0" fillId="0" fontId="4" numFmtId="0" xfId="0" applyAlignment="1" applyFon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8.75"/>
    <col customWidth="1" min="3" max="4" width="7.5"/>
    <col customWidth="1" min="5" max="5" width="13.88"/>
    <col customWidth="1" min="6" max="6" width="9.75"/>
    <col customWidth="1" min="7" max="7" width="6.0"/>
    <col customWidth="1" min="8" max="8" width="10.13"/>
    <col customWidth="1" min="9" max="9" width="11.75"/>
    <col customWidth="1" min="10" max="21" width="7.25"/>
    <col customWidth="1" min="22" max="22" width="10.5"/>
    <col customWidth="1" min="23" max="31" width="7.25"/>
  </cols>
  <sheetData>
    <row r="1" ht="15.75" customHeight="1">
      <c r="A1" s="1" t="s">
        <v>0</v>
      </c>
      <c r="B1" s="1"/>
      <c r="C1" s="2"/>
      <c r="D1" s="2"/>
      <c r="E1" s="3" t="s">
        <v>1</v>
      </c>
      <c r="K1" s="4" t="s">
        <v>2</v>
      </c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>
      <c r="A2" s="5" t="s">
        <v>3</v>
      </c>
      <c r="B2" s="6">
        <v>0.95</v>
      </c>
      <c r="C2" s="5"/>
      <c r="D2" s="5"/>
      <c r="E2" s="7" t="s">
        <v>4</v>
      </c>
      <c r="F2" s="8">
        <f>I47/E15</f>
        <v>40.46338642</v>
      </c>
      <c r="K2" s="9">
        <f>I47/I15</f>
        <v>82.72514557</v>
      </c>
      <c r="L2" s="10">
        <v>0.08</v>
      </c>
      <c r="M2" s="10">
        <v>0.1</v>
      </c>
      <c r="N2" s="10">
        <v>0.12</v>
      </c>
      <c r="O2" s="10">
        <v>0.14</v>
      </c>
      <c r="P2" s="10">
        <v>0.16</v>
      </c>
      <c r="Q2" s="10">
        <v>0.18</v>
      </c>
      <c r="R2" s="10">
        <v>0.2</v>
      </c>
      <c r="S2" s="11" t="s">
        <v>5</v>
      </c>
      <c r="U2" s="2"/>
      <c r="V2" s="5" t="s">
        <v>6</v>
      </c>
      <c r="W2" s="2"/>
      <c r="X2" s="12">
        <v>0.115</v>
      </c>
      <c r="Y2" s="2"/>
      <c r="Z2" s="2"/>
      <c r="AA2" s="2"/>
      <c r="AB2" s="2"/>
      <c r="AC2" s="2"/>
      <c r="AD2" s="2"/>
      <c r="AE2" s="2"/>
    </row>
    <row r="3">
      <c r="A3" s="5" t="s">
        <v>7</v>
      </c>
      <c r="B3" s="6">
        <f>B2*(1-$B$7)</f>
        <v>0.7125</v>
      </c>
      <c r="C3" s="5"/>
      <c r="D3" s="5"/>
      <c r="E3" s="11" t="s">
        <v>8</v>
      </c>
      <c r="F3" s="13">
        <f>I47/D15</f>
        <v>65.30932545</v>
      </c>
      <c r="K3" s="10">
        <v>0.2</v>
      </c>
      <c r="L3" s="9">
        <v>16.826819655523266</v>
      </c>
      <c r="M3" s="9">
        <v>21.282419856678</v>
      </c>
      <c r="N3" s="9">
        <v>27.842135513587586</v>
      </c>
      <c r="O3" s="9">
        <v>37.570446507296474</v>
      </c>
      <c r="P3" s="9">
        <v>52.06380015358652</v>
      </c>
      <c r="Q3" s="9">
        <v>73.70764730321685</v>
      </c>
      <c r="R3" s="9">
        <v>106.052350224779</v>
      </c>
      <c r="U3" s="2"/>
      <c r="V3" s="5" t="s">
        <v>9</v>
      </c>
      <c r="W3" s="2"/>
      <c r="X3" s="12">
        <v>0.12</v>
      </c>
      <c r="Y3" s="2"/>
      <c r="Z3" s="2"/>
      <c r="AA3" s="2"/>
      <c r="AB3" s="2"/>
      <c r="AC3" s="2"/>
      <c r="AD3" s="2"/>
      <c r="AE3" s="2"/>
    </row>
    <row r="4">
      <c r="A4" s="2" t="s">
        <v>10</v>
      </c>
      <c r="B4" s="14">
        <v>0.11</v>
      </c>
      <c r="C4" s="2"/>
      <c r="D4" s="2"/>
      <c r="E4" s="15" t="s">
        <v>11</v>
      </c>
      <c r="F4" s="16">
        <f>I47/D16</f>
        <v>56.79071778</v>
      </c>
      <c r="K4" s="10">
        <v>0.3</v>
      </c>
      <c r="L4" s="9">
        <v>19.398546512295514</v>
      </c>
      <c r="M4" s="9">
        <v>25.32687835232858</v>
      </c>
      <c r="N4" s="9">
        <v>34.05070809823489</v>
      </c>
      <c r="O4" s="9">
        <v>46.97619402592763</v>
      </c>
      <c r="P4" s="9">
        <v>66.21048106858774</v>
      </c>
      <c r="Q4" s="9">
        <v>94.90013811254829</v>
      </c>
      <c r="R4" s="9">
        <v>137.7261465474511</v>
      </c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>
      <c r="A5" s="5" t="s">
        <v>12</v>
      </c>
      <c r="B5" s="14">
        <v>0.15</v>
      </c>
      <c r="C5" s="2"/>
      <c r="D5" s="2"/>
      <c r="E5" s="2"/>
      <c r="K5" s="10">
        <v>0.4</v>
      </c>
      <c r="L5" s="9">
        <v>20.684409940681658</v>
      </c>
      <c r="M5" s="9">
        <v>27.34910760015387</v>
      </c>
      <c r="N5" s="9">
        <v>37.15499439055855</v>
      </c>
      <c r="O5" s="9">
        <v>51.67906778524323</v>
      </c>
      <c r="P5" s="9">
        <v>73.28382152608836</v>
      </c>
      <c r="Q5" s="9">
        <v>105.49638351721399</v>
      </c>
      <c r="R5" s="9">
        <v>153.56304470878715</v>
      </c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>
      <c r="A6" s="1" t="s">
        <v>13</v>
      </c>
      <c r="B6" s="17"/>
      <c r="C6" s="2"/>
      <c r="D6" s="2"/>
      <c r="E6" s="2"/>
      <c r="F6" s="2"/>
      <c r="K6" s="10">
        <v>0.5</v>
      </c>
      <c r="L6" s="9">
        <v>21.45592799771334</v>
      </c>
      <c r="M6" s="9">
        <v>28.562445148849037</v>
      </c>
      <c r="N6" s="9">
        <v>39.017566165952736</v>
      </c>
      <c r="O6" s="9">
        <v>54.50079204083256</v>
      </c>
      <c r="P6" s="9">
        <v>77.5278258005887</v>
      </c>
      <c r="Q6" s="9">
        <v>111.85413076001339</v>
      </c>
      <c r="R6" s="9">
        <v>163.0651836055888</v>
      </c>
      <c r="S6" s="18" t="s">
        <v>14</v>
      </c>
      <c r="U6" s="2"/>
      <c r="Y6" s="2"/>
      <c r="Z6" s="2"/>
      <c r="AA6" s="2"/>
      <c r="AB6" s="2"/>
      <c r="AC6" s="2"/>
      <c r="AD6" s="2"/>
      <c r="AE6" s="2"/>
    </row>
    <row r="7" ht="30.0" customHeight="1">
      <c r="A7" s="19" t="s">
        <v>15</v>
      </c>
      <c r="B7" s="20">
        <v>0.25</v>
      </c>
      <c r="C7" s="2"/>
      <c r="D7" s="2"/>
      <c r="E7" s="2"/>
      <c r="F7" s="2"/>
      <c r="J7" s="21" t="s">
        <v>16</v>
      </c>
      <c r="K7" s="10">
        <v>0.6</v>
      </c>
      <c r="L7" s="9">
        <v>21.970273369067776</v>
      </c>
      <c r="M7" s="9">
        <v>29.37133684797915</v>
      </c>
      <c r="N7" s="9">
        <v>40.25928068288221</v>
      </c>
      <c r="O7" s="9">
        <v>56.381941544558785</v>
      </c>
      <c r="P7" s="9">
        <v>80.35716198358895</v>
      </c>
      <c r="Q7" s="9">
        <v>116.0926289218797</v>
      </c>
      <c r="R7" s="9">
        <v>169.3999428701232</v>
      </c>
      <c r="U7" s="2"/>
      <c r="Y7" s="2"/>
      <c r="Z7" s="2"/>
      <c r="AA7" s="2"/>
      <c r="AB7" s="2"/>
      <c r="AC7" s="2"/>
      <c r="AD7" s="2"/>
      <c r="AE7" s="2"/>
    </row>
    <row r="8">
      <c r="A8" s="2" t="s">
        <v>17</v>
      </c>
      <c r="B8" s="22">
        <v>15.0</v>
      </c>
      <c r="C8" s="2"/>
      <c r="D8" s="2"/>
      <c r="E8" s="2"/>
      <c r="F8" s="2"/>
      <c r="K8" s="10">
        <v>0.7</v>
      </c>
      <c r="L8" s="9">
        <v>22.337662920035253</v>
      </c>
      <c r="M8" s="9">
        <v>29.94911663307209</v>
      </c>
      <c r="N8" s="9">
        <v>41.146219623546095</v>
      </c>
      <c r="O8" s="9">
        <v>57.72561976150608</v>
      </c>
      <c r="P8" s="9">
        <v>82.37811640001769</v>
      </c>
      <c r="Q8" s="9">
        <v>119.12012760892704</v>
      </c>
      <c r="R8" s="9">
        <v>173.92477091621922</v>
      </c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>
      <c r="A9" s="2" t="s">
        <v>18</v>
      </c>
      <c r="B9" s="14">
        <v>0.05</v>
      </c>
      <c r="C9" s="2"/>
      <c r="D9" s="2"/>
      <c r="E9" s="2"/>
      <c r="F9" s="7"/>
      <c r="K9" s="23">
        <v>0.8</v>
      </c>
      <c r="L9" s="24">
        <v>22.613205083260855</v>
      </c>
      <c r="M9" s="24">
        <v>30.3824514718918</v>
      </c>
      <c r="N9" s="24">
        <v>41.81142382904404</v>
      </c>
      <c r="O9" s="24">
        <v>58.733378424216575</v>
      </c>
      <c r="P9" s="24">
        <v>83.89383221233928</v>
      </c>
      <c r="Q9" s="24">
        <v>121.39075162421254</v>
      </c>
      <c r="R9" s="24">
        <v>177.31839195079124</v>
      </c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>
      <c r="A10" s="2" t="s">
        <v>19</v>
      </c>
      <c r="B10" s="25">
        <f>B5/B3</f>
        <v>0.2105263158</v>
      </c>
      <c r="C10" s="2"/>
      <c r="D10" s="2"/>
      <c r="E10" s="2"/>
      <c r="L10" s="2"/>
      <c r="M10" s="2"/>
      <c r="N10" s="2"/>
      <c r="O10" s="2"/>
      <c r="P10" s="2"/>
      <c r="Q10" s="2"/>
      <c r="R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>
      <c r="A11" s="2" t="s">
        <v>20</v>
      </c>
      <c r="B11" s="25">
        <f>B9/B3</f>
        <v>0.0701754386</v>
      </c>
      <c r="C11" s="2"/>
      <c r="D11" s="2"/>
      <c r="E11" s="2"/>
      <c r="F11" s="2"/>
      <c r="G11" s="2"/>
      <c r="H11" s="2"/>
      <c r="I11" s="2"/>
      <c r="J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>
      <c r="A13" s="21" t="s">
        <v>21</v>
      </c>
      <c r="B13" s="21" t="s">
        <v>22</v>
      </c>
      <c r="C13" s="15" t="s">
        <v>23</v>
      </c>
      <c r="D13" s="15" t="s">
        <v>24</v>
      </c>
      <c r="E13" s="15" t="s">
        <v>25</v>
      </c>
      <c r="F13" s="15" t="s">
        <v>26</v>
      </c>
      <c r="G13" s="15" t="s">
        <v>27</v>
      </c>
      <c r="H13" s="21" t="s">
        <v>28</v>
      </c>
      <c r="I13" s="26" t="s">
        <v>29</v>
      </c>
      <c r="J13" s="2"/>
      <c r="K13" s="5"/>
      <c r="L13" s="2"/>
      <c r="M13" s="5"/>
      <c r="N13" s="2"/>
      <c r="O13" s="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>
      <c r="A14" s="22">
        <v>-1.0</v>
      </c>
      <c r="C14" s="27"/>
      <c r="D14" s="27"/>
      <c r="E14" s="28">
        <v>100.0</v>
      </c>
      <c r="F14" s="27"/>
      <c r="G14" s="27"/>
      <c r="H14" s="27"/>
      <c r="I14" s="27"/>
      <c r="J14" s="2"/>
      <c r="K14" s="2"/>
      <c r="L14" s="5"/>
      <c r="M14" s="2"/>
      <c r="N14" s="2"/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29">
        <v>0.0</v>
      </c>
      <c r="B15" s="2"/>
      <c r="C15" s="27">
        <f t="shared" ref="C15:C45" si="1">D15/(1-$B$7)</f>
        <v>95</v>
      </c>
      <c r="D15" s="27">
        <f t="shared" ref="D15:D45" si="2">E14*$B$3</f>
        <v>71.25</v>
      </c>
      <c r="E15" s="30">
        <f t="shared" ref="E15:E45" si="3">E14+F15</f>
        <v>115</v>
      </c>
      <c r="F15" s="27">
        <f t="shared" ref="F15:F30" si="4">D15*$B$10</f>
        <v>15</v>
      </c>
      <c r="G15" s="27">
        <f t="shared" ref="G15:G46" si="5">D15-F15</f>
        <v>56.25</v>
      </c>
      <c r="H15" s="27">
        <f t="shared" ref="H15:H45" si="6">1/(1+$B$4)^A15</f>
        <v>1</v>
      </c>
      <c r="I15" s="27">
        <f t="shared" ref="I15:I46" si="7">G15*H15</f>
        <v>56.25</v>
      </c>
      <c r="J15" s="2"/>
      <c r="K15" s="2"/>
      <c r="L15" s="12"/>
      <c r="M15" s="2"/>
      <c r="N15" s="2"/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29">
        <v>1.0</v>
      </c>
      <c r="B16" s="25">
        <f>D16/D15-1</f>
        <v>0.15</v>
      </c>
      <c r="C16" s="27">
        <f t="shared" si="1"/>
        <v>109.25</v>
      </c>
      <c r="D16" s="27">
        <f t="shared" si="2"/>
        <v>81.9375</v>
      </c>
      <c r="E16" s="30">
        <f t="shared" si="3"/>
        <v>132.25</v>
      </c>
      <c r="F16" s="27">
        <f t="shared" si="4"/>
        <v>17.25</v>
      </c>
      <c r="G16" s="27">
        <f t="shared" si="5"/>
        <v>64.6875</v>
      </c>
      <c r="H16" s="27">
        <f t="shared" si="6"/>
        <v>0.9009009009</v>
      </c>
      <c r="I16" s="27">
        <f t="shared" si="7"/>
        <v>58.27702703</v>
      </c>
      <c r="J16" s="2"/>
      <c r="K16" s="2"/>
      <c r="L16" s="12"/>
      <c r="M16" s="2"/>
      <c r="N16" s="2"/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29">
        <v>2.0</v>
      </c>
      <c r="B17" s="25">
        <f t="shared" ref="B17:B30" si="8">D16/D15-1</f>
        <v>0.15</v>
      </c>
      <c r="C17" s="27">
        <f t="shared" si="1"/>
        <v>125.6375</v>
      </c>
      <c r="D17" s="27">
        <f t="shared" si="2"/>
        <v>94.228125</v>
      </c>
      <c r="E17" s="30">
        <f t="shared" si="3"/>
        <v>152.0875</v>
      </c>
      <c r="F17" s="27">
        <f t="shared" si="4"/>
        <v>19.8375</v>
      </c>
      <c r="G17" s="27">
        <f t="shared" si="5"/>
        <v>74.390625</v>
      </c>
      <c r="H17" s="27">
        <f t="shared" si="6"/>
        <v>0.8116224332</v>
      </c>
      <c r="I17" s="27">
        <f t="shared" si="7"/>
        <v>60.37710007</v>
      </c>
      <c r="J17" s="29"/>
      <c r="K17" s="2"/>
      <c r="N17" s="20"/>
      <c r="O17" s="3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29">
        <v>3.0</v>
      </c>
      <c r="B18" s="25">
        <f t="shared" si="8"/>
        <v>0.15</v>
      </c>
      <c r="C18" s="27">
        <f t="shared" si="1"/>
        <v>144.483125</v>
      </c>
      <c r="D18" s="27">
        <f t="shared" si="2"/>
        <v>108.3623438</v>
      </c>
      <c r="E18" s="30">
        <f t="shared" si="3"/>
        <v>174.900625</v>
      </c>
      <c r="F18" s="27">
        <f t="shared" si="4"/>
        <v>22.813125</v>
      </c>
      <c r="G18" s="27">
        <f t="shared" si="5"/>
        <v>85.54921875</v>
      </c>
      <c r="H18" s="27">
        <f t="shared" si="6"/>
        <v>0.7311913813</v>
      </c>
      <c r="I18" s="27">
        <f t="shared" si="7"/>
        <v>62.55285143</v>
      </c>
      <c r="J18" s="25"/>
      <c r="K18" s="2"/>
      <c r="N18" s="20"/>
      <c r="O18" s="32"/>
      <c r="S18" s="33"/>
      <c r="T18" s="34"/>
      <c r="U18" s="35"/>
      <c r="V18" s="36"/>
      <c r="W18" s="37"/>
      <c r="X18" s="37"/>
      <c r="Y18" s="2"/>
      <c r="Z18" s="2"/>
      <c r="AA18" s="2"/>
      <c r="AB18" s="2"/>
      <c r="AC18" s="2"/>
    </row>
    <row r="19">
      <c r="A19" s="29">
        <v>4.0</v>
      </c>
      <c r="B19" s="25">
        <f t="shared" si="8"/>
        <v>0.15</v>
      </c>
      <c r="C19" s="27">
        <f t="shared" si="1"/>
        <v>166.1555938</v>
      </c>
      <c r="D19" s="27">
        <f t="shared" si="2"/>
        <v>124.6166953</v>
      </c>
      <c r="E19" s="30">
        <f t="shared" si="3"/>
        <v>201.1357188</v>
      </c>
      <c r="F19" s="27">
        <f t="shared" si="4"/>
        <v>26.23509375</v>
      </c>
      <c r="G19" s="27">
        <f t="shared" si="5"/>
        <v>98.38160156</v>
      </c>
      <c r="H19" s="27">
        <f t="shared" si="6"/>
        <v>0.6587309741</v>
      </c>
      <c r="I19" s="27">
        <f t="shared" si="7"/>
        <v>64.80700824</v>
      </c>
      <c r="J19" s="25"/>
      <c r="K19" s="38"/>
      <c r="N19" s="20"/>
      <c r="O19" s="20"/>
      <c r="S19" s="33"/>
      <c r="T19" s="34"/>
      <c r="U19" s="34"/>
      <c r="V19" s="36"/>
      <c r="W19" s="37"/>
      <c r="X19" s="37"/>
      <c r="Y19" s="2"/>
      <c r="Z19" s="2"/>
      <c r="AA19" s="2"/>
      <c r="AB19" s="2"/>
      <c r="AC19" s="2"/>
    </row>
    <row r="20">
      <c r="A20" s="29">
        <v>5.0</v>
      </c>
      <c r="B20" s="25">
        <f t="shared" si="8"/>
        <v>0.15</v>
      </c>
      <c r="C20" s="27">
        <f t="shared" si="1"/>
        <v>191.0789328</v>
      </c>
      <c r="D20" s="27">
        <f t="shared" si="2"/>
        <v>143.3091996</v>
      </c>
      <c r="E20" s="30">
        <f t="shared" si="3"/>
        <v>231.3060766</v>
      </c>
      <c r="F20" s="27">
        <f t="shared" si="4"/>
        <v>30.17035781</v>
      </c>
      <c r="G20" s="27">
        <f t="shared" si="5"/>
        <v>113.1388418</v>
      </c>
      <c r="H20" s="27">
        <f t="shared" si="6"/>
        <v>0.5934513281</v>
      </c>
      <c r="I20" s="27">
        <f t="shared" si="7"/>
        <v>67.14239592</v>
      </c>
      <c r="J20" s="25"/>
      <c r="K20" s="38"/>
      <c r="S20" s="33"/>
      <c r="T20" s="34"/>
      <c r="U20" s="34"/>
      <c r="V20" s="36"/>
      <c r="W20" s="37"/>
      <c r="X20" s="37"/>
      <c r="Y20" s="2"/>
      <c r="Z20" s="2"/>
      <c r="AA20" s="2"/>
      <c r="AB20" s="2"/>
      <c r="AC20" s="2"/>
    </row>
    <row r="21">
      <c r="A21" s="29">
        <v>6.0</v>
      </c>
      <c r="B21" s="25">
        <f t="shared" si="8"/>
        <v>0.15</v>
      </c>
      <c r="C21" s="27">
        <f t="shared" si="1"/>
        <v>219.7407727</v>
      </c>
      <c r="D21" s="27">
        <f t="shared" si="2"/>
        <v>164.8055796</v>
      </c>
      <c r="E21" s="30">
        <f t="shared" si="3"/>
        <v>266.001988</v>
      </c>
      <c r="F21" s="27">
        <f t="shared" si="4"/>
        <v>34.69591148</v>
      </c>
      <c r="G21" s="27">
        <f t="shared" si="5"/>
        <v>130.1096681</v>
      </c>
      <c r="H21" s="27">
        <f t="shared" si="6"/>
        <v>0.5346408361</v>
      </c>
      <c r="I21" s="27">
        <f t="shared" si="7"/>
        <v>69.56194172</v>
      </c>
      <c r="J21" s="25"/>
      <c r="K21" s="27"/>
      <c r="S21" s="33"/>
      <c r="T21" s="33"/>
      <c r="U21" s="33"/>
      <c r="V21" s="33"/>
      <c r="W21" s="37"/>
      <c r="X21" s="37"/>
      <c r="Y21" s="2"/>
      <c r="Z21" s="2"/>
      <c r="AA21" s="2"/>
      <c r="AB21" s="2"/>
      <c r="AC21" s="2"/>
    </row>
    <row r="22">
      <c r="A22" s="29">
        <v>7.0</v>
      </c>
      <c r="B22" s="25">
        <f t="shared" si="8"/>
        <v>0.15</v>
      </c>
      <c r="C22" s="27">
        <f t="shared" si="1"/>
        <v>252.7018886</v>
      </c>
      <c r="D22" s="27">
        <f t="shared" si="2"/>
        <v>189.5264165</v>
      </c>
      <c r="E22" s="30">
        <f t="shared" si="3"/>
        <v>305.9022863</v>
      </c>
      <c r="F22" s="27">
        <f t="shared" si="4"/>
        <v>39.90029821</v>
      </c>
      <c r="G22" s="27">
        <f t="shared" si="5"/>
        <v>149.6261183</v>
      </c>
      <c r="H22" s="27">
        <f t="shared" si="6"/>
        <v>0.4816584109</v>
      </c>
      <c r="I22" s="27">
        <f t="shared" si="7"/>
        <v>72.06867836</v>
      </c>
      <c r="J22" s="25"/>
      <c r="K22" s="27"/>
      <c r="P22" s="31"/>
      <c r="S22" s="33"/>
      <c r="T22" s="33"/>
      <c r="U22" s="33"/>
      <c r="V22" s="33"/>
      <c r="W22" s="37"/>
      <c r="X22" s="37"/>
      <c r="Y22" s="2"/>
      <c r="Z22" s="2"/>
      <c r="AA22" s="2"/>
      <c r="AB22" s="2"/>
      <c r="AC22" s="2"/>
    </row>
    <row r="23">
      <c r="A23" s="29">
        <v>8.0</v>
      </c>
      <c r="B23" s="25">
        <f t="shared" si="8"/>
        <v>0.15</v>
      </c>
      <c r="C23" s="27">
        <f t="shared" si="1"/>
        <v>290.6071719</v>
      </c>
      <c r="D23" s="27">
        <f t="shared" si="2"/>
        <v>217.955379</v>
      </c>
      <c r="E23" s="30">
        <f t="shared" si="3"/>
        <v>351.7876292</v>
      </c>
      <c r="F23" s="27">
        <f t="shared" si="4"/>
        <v>45.88534294</v>
      </c>
      <c r="G23" s="27">
        <f t="shared" si="5"/>
        <v>172.070036</v>
      </c>
      <c r="H23" s="27">
        <f t="shared" si="6"/>
        <v>0.4339264963</v>
      </c>
      <c r="I23" s="27">
        <f t="shared" si="7"/>
        <v>74.66574785</v>
      </c>
      <c r="J23" s="25"/>
      <c r="K23" s="27"/>
      <c r="R23" s="20"/>
      <c r="S23" s="33"/>
      <c r="T23" s="34"/>
      <c r="U23" s="33"/>
      <c r="V23" s="33"/>
      <c r="W23" s="37"/>
      <c r="X23" s="37"/>
      <c r="Y23" s="2"/>
      <c r="Z23" s="2"/>
      <c r="AA23" s="2"/>
      <c r="AB23" s="2"/>
      <c r="AC23" s="2"/>
    </row>
    <row r="24">
      <c r="A24" s="29">
        <v>9.0</v>
      </c>
      <c r="B24" s="25">
        <f t="shared" si="8"/>
        <v>0.15</v>
      </c>
      <c r="C24" s="27">
        <f t="shared" si="1"/>
        <v>334.1982477</v>
      </c>
      <c r="D24" s="27">
        <f t="shared" si="2"/>
        <v>250.6486858</v>
      </c>
      <c r="E24" s="30">
        <f t="shared" si="3"/>
        <v>404.5557736</v>
      </c>
      <c r="F24" s="27">
        <f t="shared" si="4"/>
        <v>52.76814438</v>
      </c>
      <c r="G24" s="27">
        <f t="shared" si="5"/>
        <v>197.8805414</v>
      </c>
      <c r="H24" s="27">
        <f t="shared" si="6"/>
        <v>0.3909247714</v>
      </c>
      <c r="I24" s="27">
        <f t="shared" si="7"/>
        <v>77.35640543</v>
      </c>
      <c r="J24" s="25"/>
      <c r="K24" s="27"/>
      <c r="S24" s="33"/>
      <c r="T24" s="33"/>
      <c r="U24" s="33"/>
      <c r="V24" s="33"/>
      <c r="W24" s="37"/>
      <c r="X24" s="37"/>
      <c r="Y24" s="2"/>
      <c r="Z24" s="2"/>
      <c r="AA24" s="2"/>
      <c r="AB24" s="2"/>
      <c r="AC24" s="2"/>
    </row>
    <row r="25">
      <c r="A25" s="29">
        <v>10.0</v>
      </c>
      <c r="B25" s="25">
        <f t="shared" si="8"/>
        <v>0.15</v>
      </c>
      <c r="C25" s="27">
        <f t="shared" si="1"/>
        <v>384.3279849</v>
      </c>
      <c r="D25" s="27">
        <f t="shared" si="2"/>
        <v>288.2459887</v>
      </c>
      <c r="E25" s="30">
        <f t="shared" si="3"/>
        <v>465.2391396</v>
      </c>
      <c r="F25" s="27">
        <f t="shared" si="4"/>
        <v>60.68336604</v>
      </c>
      <c r="G25" s="27">
        <f t="shared" si="5"/>
        <v>227.5626226</v>
      </c>
      <c r="H25" s="27">
        <f t="shared" si="6"/>
        <v>0.3521844788</v>
      </c>
      <c r="I25" s="27">
        <f t="shared" si="7"/>
        <v>80.14402364</v>
      </c>
      <c r="J25" s="2"/>
      <c r="K25" s="27"/>
      <c r="L25" s="37"/>
      <c r="M25" s="37"/>
      <c r="N25" s="37"/>
      <c r="O25" s="37"/>
      <c r="P25" s="37"/>
      <c r="Q25" s="37"/>
      <c r="S25" s="37"/>
      <c r="T25" s="37"/>
      <c r="U25" s="37"/>
      <c r="V25" s="37"/>
      <c r="W25" s="37"/>
      <c r="X25" s="37"/>
      <c r="Y25" s="2"/>
      <c r="Z25" s="2"/>
      <c r="AA25" s="2"/>
      <c r="AB25" s="2"/>
      <c r="AC25" s="2"/>
    </row>
    <row r="26">
      <c r="A26" s="22">
        <v>11.0</v>
      </c>
      <c r="B26" s="25">
        <f t="shared" si="8"/>
        <v>0.15</v>
      </c>
      <c r="C26" s="27">
        <f t="shared" si="1"/>
        <v>441.9771826</v>
      </c>
      <c r="D26" s="27">
        <f t="shared" si="2"/>
        <v>331.482887</v>
      </c>
      <c r="E26" s="30">
        <f t="shared" si="3"/>
        <v>535.0250105</v>
      </c>
      <c r="F26" s="27">
        <f t="shared" si="4"/>
        <v>69.78587094</v>
      </c>
      <c r="G26" s="27">
        <f t="shared" si="5"/>
        <v>261.697016</v>
      </c>
      <c r="H26" s="27">
        <f t="shared" si="6"/>
        <v>0.3172833142</v>
      </c>
      <c r="I26" s="27">
        <f t="shared" si="7"/>
        <v>83.03209656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29">
        <v>12.0</v>
      </c>
      <c r="B27" s="25">
        <f t="shared" si="8"/>
        <v>0.15</v>
      </c>
      <c r="C27" s="27">
        <f t="shared" si="1"/>
        <v>508.27376</v>
      </c>
      <c r="D27" s="27">
        <f t="shared" si="2"/>
        <v>381.20532</v>
      </c>
      <c r="E27" s="30">
        <f t="shared" si="3"/>
        <v>615.2787621</v>
      </c>
      <c r="F27" s="27">
        <f t="shared" si="4"/>
        <v>80.25375158</v>
      </c>
      <c r="G27" s="27">
        <f t="shared" si="5"/>
        <v>300.9515684</v>
      </c>
      <c r="H27" s="27">
        <f t="shared" si="6"/>
        <v>0.2858408236</v>
      </c>
      <c r="I27" s="27">
        <f t="shared" si="7"/>
        <v>86.02424419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22">
        <v>13.0</v>
      </c>
      <c r="B28" s="25">
        <f t="shared" si="8"/>
        <v>0.15</v>
      </c>
      <c r="C28" s="27">
        <f t="shared" si="1"/>
        <v>584.514824</v>
      </c>
      <c r="D28" s="27">
        <f t="shared" si="2"/>
        <v>438.386118</v>
      </c>
      <c r="E28" s="30">
        <f t="shared" si="3"/>
        <v>707.5705764</v>
      </c>
      <c r="F28" s="27">
        <f t="shared" si="4"/>
        <v>92.29181432</v>
      </c>
      <c r="G28" s="27">
        <f t="shared" si="5"/>
        <v>346.0943037</v>
      </c>
      <c r="H28" s="27">
        <f t="shared" si="6"/>
        <v>0.2575142555</v>
      </c>
      <c r="I28" s="27">
        <f t="shared" si="7"/>
        <v>89.12421695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29">
        <v>14.0</v>
      </c>
      <c r="B29" s="25">
        <f t="shared" si="8"/>
        <v>0.15</v>
      </c>
      <c r="C29" s="27">
        <f t="shared" si="1"/>
        <v>672.1920476</v>
      </c>
      <c r="D29" s="27">
        <f t="shared" si="2"/>
        <v>504.1440357</v>
      </c>
      <c r="E29" s="30">
        <f t="shared" si="3"/>
        <v>813.7061629</v>
      </c>
      <c r="F29" s="27">
        <f t="shared" si="4"/>
        <v>106.1355865</v>
      </c>
      <c r="G29" s="27">
        <f t="shared" si="5"/>
        <v>398.0084493</v>
      </c>
      <c r="H29" s="27">
        <f t="shared" si="6"/>
        <v>0.2319948248</v>
      </c>
      <c r="I29" s="27">
        <f t="shared" si="7"/>
        <v>92.33590045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22">
        <v>15.0</v>
      </c>
      <c r="B30" s="25">
        <f t="shared" si="8"/>
        <v>0.15</v>
      </c>
      <c r="C30" s="27">
        <f t="shared" si="1"/>
        <v>773.0208548</v>
      </c>
      <c r="D30" s="27">
        <f t="shared" si="2"/>
        <v>579.7656411</v>
      </c>
      <c r="E30" s="30">
        <f t="shared" si="3"/>
        <v>935.7620874</v>
      </c>
      <c r="F30" s="27">
        <f t="shared" si="4"/>
        <v>122.0559244</v>
      </c>
      <c r="G30" s="27">
        <f t="shared" si="5"/>
        <v>457.7097166</v>
      </c>
      <c r="H30" s="27">
        <f t="shared" si="6"/>
        <v>0.2090043467</v>
      </c>
      <c r="I30" s="27">
        <f t="shared" si="7"/>
        <v>95.66332028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22">
        <v>16.0</v>
      </c>
      <c r="B31" s="25">
        <f>B25-($B$5-$B$9)/$B$8</f>
        <v>0.1433333333</v>
      </c>
      <c r="C31" s="27">
        <f t="shared" si="1"/>
        <v>888.973983</v>
      </c>
      <c r="D31" s="27">
        <f t="shared" si="2"/>
        <v>666.7304872</v>
      </c>
      <c r="E31" s="30">
        <f t="shared" si="3"/>
        <v>1069.887987</v>
      </c>
      <c r="F31" s="27">
        <f t="shared" ref="F31:F45" si="9">B31/$B$3*D31</f>
        <v>134.1258992</v>
      </c>
      <c r="G31" s="27">
        <f t="shared" si="5"/>
        <v>532.6045881</v>
      </c>
      <c r="H31" s="27">
        <f t="shared" si="6"/>
        <v>0.1882922042</v>
      </c>
      <c r="I31" s="27">
        <f t="shared" si="7"/>
        <v>100.2852918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22">
        <v>17.0</v>
      </c>
      <c r="B32" s="25">
        <f t="shared" ref="B32:B45" si="10">B31-($B$5-$B$9)/$B$8</f>
        <v>0.1366666667</v>
      </c>
      <c r="C32" s="27">
        <f t="shared" si="1"/>
        <v>1016.393587</v>
      </c>
      <c r="D32" s="27">
        <f t="shared" si="2"/>
        <v>762.2951904</v>
      </c>
      <c r="E32" s="30">
        <f t="shared" si="3"/>
        <v>1216.106011</v>
      </c>
      <c r="F32" s="27">
        <f t="shared" si="9"/>
        <v>146.2180248</v>
      </c>
      <c r="G32" s="27">
        <f t="shared" si="5"/>
        <v>616.0771656</v>
      </c>
      <c r="H32" s="27">
        <f t="shared" si="6"/>
        <v>0.1696326164</v>
      </c>
      <c r="I32" s="27">
        <f t="shared" si="7"/>
        <v>104.5067815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22">
        <v>18.0</v>
      </c>
      <c r="B33" s="25">
        <f t="shared" si="10"/>
        <v>0.13</v>
      </c>
      <c r="C33" s="27">
        <f t="shared" si="1"/>
        <v>1155.300711</v>
      </c>
      <c r="D33" s="27">
        <f t="shared" si="2"/>
        <v>866.4755331</v>
      </c>
      <c r="E33" s="30">
        <f t="shared" si="3"/>
        <v>1374.199793</v>
      </c>
      <c r="F33" s="27">
        <f t="shared" si="9"/>
        <v>158.0937815</v>
      </c>
      <c r="G33" s="27">
        <f t="shared" si="5"/>
        <v>708.3817516</v>
      </c>
      <c r="H33" s="27">
        <f t="shared" si="6"/>
        <v>0.1528221769</v>
      </c>
      <c r="I33" s="27">
        <f t="shared" si="7"/>
        <v>108.2564414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22">
        <v>19.0</v>
      </c>
      <c r="B34" s="25">
        <f t="shared" si="10"/>
        <v>0.1233333333</v>
      </c>
      <c r="C34" s="27">
        <f t="shared" si="1"/>
        <v>1305.489803</v>
      </c>
      <c r="D34" s="27">
        <f t="shared" si="2"/>
        <v>979.1173524</v>
      </c>
      <c r="E34" s="30">
        <f t="shared" si="3"/>
        <v>1543.684434</v>
      </c>
      <c r="F34" s="27">
        <f t="shared" si="9"/>
        <v>169.4846411</v>
      </c>
      <c r="G34" s="27">
        <f t="shared" si="5"/>
        <v>809.6327113</v>
      </c>
      <c r="H34" s="27">
        <f t="shared" si="6"/>
        <v>0.1376776369</v>
      </c>
      <c r="I34" s="27">
        <f t="shared" si="7"/>
        <v>111.4683184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22">
        <v>20.0</v>
      </c>
      <c r="B35" s="25">
        <f t="shared" si="10"/>
        <v>0.1166666667</v>
      </c>
      <c r="C35" s="27">
        <f t="shared" si="1"/>
        <v>1466.500212</v>
      </c>
      <c r="D35" s="27">
        <f t="shared" si="2"/>
        <v>1099.875159</v>
      </c>
      <c r="E35" s="30">
        <f t="shared" si="3"/>
        <v>1723.780951</v>
      </c>
      <c r="F35" s="27">
        <f t="shared" si="9"/>
        <v>180.0965173</v>
      </c>
      <c r="G35" s="27">
        <f t="shared" si="5"/>
        <v>919.7786419</v>
      </c>
      <c r="H35" s="27">
        <f t="shared" si="6"/>
        <v>0.1240339071</v>
      </c>
      <c r="I35" s="27">
        <f t="shared" si="7"/>
        <v>114.0837386</v>
      </c>
      <c r="J35" s="2"/>
      <c r="K35" s="29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22">
        <v>21.0</v>
      </c>
      <c r="B36" s="25">
        <f t="shared" si="10"/>
        <v>0.11</v>
      </c>
      <c r="C36" s="27">
        <f t="shared" si="1"/>
        <v>1637.591904</v>
      </c>
      <c r="D36" s="27">
        <f t="shared" si="2"/>
        <v>1228.193928</v>
      </c>
      <c r="E36" s="30">
        <f t="shared" si="3"/>
        <v>1913.396856</v>
      </c>
      <c r="F36" s="27">
        <f t="shared" si="9"/>
        <v>189.6159046</v>
      </c>
      <c r="G36" s="27">
        <f t="shared" si="5"/>
        <v>1038.578023</v>
      </c>
      <c r="H36" s="27">
        <f t="shared" si="6"/>
        <v>0.1117422586</v>
      </c>
      <c r="I36" s="27">
        <f t="shared" si="7"/>
        <v>116.0530541</v>
      </c>
      <c r="J36" s="39"/>
      <c r="K36" s="29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22">
        <v>22.0</v>
      </c>
      <c r="B37" s="25">
        <f t="shared" si="10"/>
        <v>0.1033333333</v>
      </c>
      <c r="C37" s="27">
        <f t="shared" si="1"/>
        <v>1817.727013</v>
      </c>
      <c r="D37" s="27">
        <f t="shared" si="2"/>
        <v>1363.29526</v>
      </c>
      <c r="E37" s="30">
        <f t="shared" si="3"/>
        <v>2111.114531</v>
      </c>
      <c r="F37" s="27">
        <f t="shared" si="9"/>
        <v>197.7176751</v>
      </c>
      <c r="G37" s="27">
        <f t="shared" si="5"/>
        <v>1165.577585</v>
      </c>
      <c r="H37" s="27">
        <f t="shared" si="6"/>
        <v>0.1006687015</v>
      </c>
      <c r="I37" s="27">
        <f t="shared" si="7"/>
        <v>117.3371819</v>
      </c>
      <c r="J37" s="39"/>
      <c r="K37" s="29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22">
        <v>23.0</v>
      </c>
      <c r="B38" s="25">
        <f t="shared" si="10"/>
        <v>0.09666666667</v>
      </c>
      <c r="C38" s="27">
        <f t="shared" si="1"/>
        <v>2005.558804</v>
      </c>
      <c r="D38" s="27">
        <f t="shared" si="2"/>
        <v>1504.169103</v>
      </c>
      <c r="E38" s="30">
        <f t="shared" si="3"/>
        <v>2315.188936</v>
      </c>
      <c r="F38" s="27">
        <f t="shared" si="9"/>
        <v>204.0744047</v>
      </c>
      <c r="G38" s="27">
        <f t="shared" si="5"/>
        <v>1300.094699</v>
      </c>
      <c r="H38" s="27">
        <f t="shared" si="6"/>
        <v>0.09069252385</v>
      </c>
      <c r="I38" s="27">
        <f t="shared" si="7"/>
        <v>117.9088695</v>
      </c>
      <c r="J38" s="39"/>
      <c r="K38" s="29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22">
        <v>24.0</v>
      </c>
      <c r="B39" s="25">
        <f t="shared" si="10"/>
        <v>0.09</v>
      </c>
      <c r="C39" s="27">
        <f t="shared" si="1"/>
        <v>2199.429489</v>
      </c>
      <c r="D39" s="27">
        <f t="shared" si="2"/>
        <v>1649.572117</v>
      </c>
      <c r="E39" s="30">
        <f t="shared" si="3"/>
        <v>2523.55594</v>
      </c>
      <c r="F39" s="27">
        <f t="shared" si="9"/>
        <v>208.3670042</v>
      </c>
      <c r="G39" s="27">
        <f t="shared" si="5"/>
        <v>1441.205112</v>
      </c>
      <c r="H39" s="27">
        <f t="shared" si="6"/>
        <v>0.08170497644</v>
      </c>
      <c r="I39" s="27">
        <f t="shared" si="7"/>
        <v>117.7536298</v>
      </c>
      <c r="J39" s="39"/>
      <c r="K39" s="29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22">
        <v>25.0</v>
      </c>
      <c r="B40" s="25">
        <f t="shared" si="10"/>
        <v>0.08333333333</v>
      </c>
      <c r="C40" s="27">
        <f t="shared" si="1"/>
        <v>2397.378143</v>
      </c>
      <c r="D40" s="27">
        <f t="shared" si="2"/>
        <v>1798.033607</v>
      </c>
      <c r="E40" s="30">
        <f t="shared" si="3"/>
        <v>2733.852268</v>
      </c>
      <c r="F40" s="27">
        <f t="shared" si="9"/>
        <v>210.2963283</v>
      </c>
      <c r="G40" s="27">
        <f t="shared" si="5"/>
        <v>1587.737279</v>
      </c>
      <c r="H40" s="27">
        <f t="shared" si="6"/>
        <v>0.07360808689</v>
      </c>
      <c r="I40" s="27">
        <f t="shared" si="7"/>
        <v>116.8703036</v>
      </c>
      <c r="J40" s="39"/>
      <c r="K40" s="27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22">
        <v>26.0</v>
      </c>
      <c r="B41" s="25">
        <f t="shared" si="10"/>
        <v>0.07666666667</v>
      </c>
      <c r="C41" s="27">
        <f t="shared" si="1"/>
        <v>2597.159655</v>
      </c>
      <c r="D41" s="27">
        <f t="shared" si="2"/>
        <v>1947.869741</v>
      </c>
      <c r="E41" s="30">
        <f t="shared" si="3"/>
        <v>2943.447609</v>
      </c>
      <c r="F41" s="27">
        <f t="shared" si="9"/>
        <v>209.5953406</v>
      </c>
      <c r="G41" s="27">
        <f t="shared" si="5"/>
        <v>1738.274401</v>
      </c>
      <c r="H41" s="27">
        <f t="shared" si="6"/>
        <v>0.06631359179</v>
      </c>
      <c r="I41" s="27">
        <f t="shared" si="7"/>
        <v>115.271219</v>
      </c>
      <c r="J41" s="2"/>
      <c r="K41" s="39"/>
      <c r="L41" s="27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22">
        <v>27.0</v>
      </c>
      <c r="B42" s="25">
        <f t="shared" si="10"/>
        <v>0.07</v>
      </c>
      <c r="C42" s="27">
        <f t="shared" si="1"/>
        <v>2796.275228</v>
      </c>
      <c r="D42" s="27">
        <f t="shared" si="2"/>
        <v>2097.206421</v>
      </c>
      <c r="E42" s="30">
        <f t="shared" si="3"/>
        <v>3149.488941</v>
      </c>
      <c r="F42" s="27">
        <f t="shared" si="9"/>
        <v>206.0413326</v>
      </c>
      <c r="G42" s="27">
        <f t="shared" si="5"/>
        <v>1891.165089</v>
      </c>
      <c r="H42" s="27">
        <f t="shared" si="6"/>
        <v>0.05974197459</v>
      </c>
      <c r="I42" s="27">
        <f t="shared" si="7"/>
        <v>112.9819367</v>
      </c>
      <c r="J42" s="2"/>
      <c r="K42" s="39"/>
      <c r="L42" s="27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22">
        <v>28.0</v>
      </c>
      <c r="B43" s="25">
        <f t="shared" si="10"/>
        <v>0.06333333333</v>
      </c>
      <c r="C43" s="27">
        <f t="shared" si="1"/>
        <v>2992.014494</v>
      </c>
      <c r="D43" s="27">
        <f t="shared" si="2"/>
        <v>2244.010871</v>
      </c>
      <c r="E43" s="30">
        <f t="shared" si="3"/>
        <v>3348.956574</v>
      </c>
      <c r="F43" s="27">
        <f t="shared" si="9"/>
        <v>199.467633</v>
      </c>
      <c r="G43" s="27">
        <f t="shared" si="5"/>
        <v>2044.543238</v>
      </c>
      <c r="H43" s="27">
        <f t="shared" si="6"/>
        <v>0.05382159873</v>
      </c>
      <c r="I43" s="27">
        <f t="shared" si="7"/>
        <v>110.0405857</v>
      </c>
      <c r="J43" s="2"/>
      <c r="K43" s="39"/>
      <c r="L43" s="27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22">
        <v>29.0</v>
      </c>
      <c r="B44" s="25">
        <f t="shared" si="10"/>
        <v>0.05666666667</v>
      </c>
      <c r="C44" s="27">
        <f t="shared" si="1"/>
        <v>3181.508746</v>
      </c>
      <c r="D44" s="27">
        <f t="shared" si="2"/>
        <v>2386.131559</v>
      </c>
      <c r="E44" s="30">
        <f t="shared" si="3"/>
        <v>3538.73078</v>
      </c>
      <c r="F44" s="27">
        <f t="shared" si="9"/>
        <v>189.7742059</v>
      </c>
      <c r="G44" s="27">
        <f t="shared" si="5"/>
        <v>2196.357353</v>
      </c>
      <c r="H44" s="27">
        <f t="shared" si="6"/>
        <v>0.04848792678</v>
      </c>
      <c r="I44" s="27">
        <f t="shared" si="7"/>
        <v>106.4968145</v>
      </c>
      <c r="J44" s="2"/>
      <c r="K44" s="39"/>
      <c r="L44" s="2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22">
        <v>30.0</v>
      </c>
      <c r="B45" s="25">
        <f t="shared" si="10"/>
        <v>0.05</v>
      </c>
      <c r="C45" s="27">
        <f t="shared" si="1"/>
        <v>3361.794241</v>
      </c>
      <c r="D45" s="27">
        <f t="shared" si="2"/>
        <v>2521.345681</v>
      </c>
      <c r="E45" s="30">
        <f t="shared" si="3"/>
        <v>3715.667319</v>
      </c>
      <c r="F45" s="27">
        <f t="shared" si="9"/>
        <v>176.936539</v>
      </c>
      <c r="G45" s="27">
        <f t="shared" si="5"/>
        <v>2344.409142</v>
      </c>
      <c r="H45" s="27">
        <f t="shared" si="6"/>
        <v>0.04368281692</v>
      </c>
      <c r="I45" s="27">
        <f t="shared" si="7"/>
        <v>102.4103953</v>
      </c>
      <c r="J45" s="2"/>
      <c r="K45" s="39"/>
      <c r="L45" s="27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7" t="s">
        <v>30</v>
      </c>
      <c r="B46" s="25"/>
      <c r="C46" s="27"/>
      <c r="D46" s="27">
        <f>D45*(1+$B$9)/($B$4-$B$9)</f>
        <v>44123.54942</v>
      </c>
      <c r="E46" s="40"/>
      <c r="F46" s="27">
        <f>D46*$B$11</f>
        <v>3096.389433</v>
      </c>
      <c r="G46" s="27">
        <f t="shared" si="5"/>
        <v>41027.15998</v>
      </c>
      <c r="H46" s="39">
        <f>H45</f>
        <v>0.04368281692</v>
      </c>
      <c r="I46" s="27">
        <f t="shared" si="7"/>
        <v>1792.181918</v>
      </c>
      <c r="J46" s="2"/>
      <c r="K46" s="39"/>
      <c r="L46" s="27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B47" s="2"/>
      <c r="C47" s="2"/>
      <c r="D47" s="2"/>
      <c r="E47" s="2"/>
      <c r="F47" s="21"/>
      <c r="G47" s="21"/>
      <c r="H47" s="21" t="s">
        <v>31</v>
      </c>
      <c r="I47" s="27">
        <f>SUM(I15:I46)</f>
        <v>4653.289438</v>
      </c>
      <c r="K47" s="2"/>
      <c r="L47" s="21"/>
      <c r="M47" s="27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>
      <c r="A48" s="2"/>
      <c r="B48" s="2"/>
      <c r="C48" s="2"/>
      <c r="D48" s="2"/>
      <c r="E48" s="2"/>
      <c r="F48" s="15"/>
      <c r="G48" s="15"/>
      <c r="H48" s="15" t="s">
        <v>32</v>
      </c>
      <c r="I48" s="27">
        <f>D46/(D45*(1+$B$9))</f>
        <v>16.66666667</v>
      </c>
      <c r="K48" s="2"/>
      <c r="L48" s="2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>
      <c r="A49" s="2"/>
      <c r="B49" s="2"/>
      <c r="C49" s="2"/>
      <c r="D49" s="2"/>
      <c r="E49" s="2"/>
      <c r="F49" s="21"/>
      <c r="G49" s="21"/>
      <c r="H49" s="21" t="s">
        <v>33</v>
      </c>
      <c r="I49" s="25">
        <f>I46/I47</f>
        <v>0.3851430138</v>
      </c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2"/>
      <c r="B264" s="2"/>
      <c r="AD264" s="2"/>
      <c r="AE264" s="2"/>
    </row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</sheetData>
  <mergeCells count="2">
    <mergeCell ref="E1:F1"/>
    <mergeCell ref="K1:R1"/>
  </mergeCells>
  <conditionalFormatting sqref="L3:R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rintOptions/>
  <pageMargins bottom="0.75" footer="0.0" header="0.0" left="0.7" right="0.7" top="0.75"/>
  <pageSetup orientation="portrait"/>
  <drawing r:id="rId1"/>
</worksheet>
</file>