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tables/table12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tables/table13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ink/ink1.xml" ContentType="application/inkml+xml"/>
  <Override PartName="/xl/drawings/drawing7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8.xml" ContentType="application/vnd.openxmlformats-officedocument.drawing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Tech-Stack\Technology\Deep-Learning\pytorch-basic\Material\Links_notes\Algorithms\excel_docs\"/>
    </mc:Choice>
  </mc:AlternateContent>
  <xr:revisionPtr revIDLastSave="0" documentId="13_ncr:1_{43DE0099-AC94-4BE7-AACA-258F05875806}" xr6:coauthVersionLast="47" xr6:coauthVersionMax="47" xr10:uidLastSave="{00000000-0000-0000-0000-000000000000}"/>
  <bookViews>
    <workbookView xWindow="-120" yWindow="-120" windowWidth="29040" windowHeight="15720" tabRatio="753" activeTab="2" xr2:uid="{6FD2596A-0FC0-4025-A444-F6C91468D355}"/>
  </bookViews>
  <sheets>
    <sheet name="Gradient-Descent" sheetId="5" r:id="rId1"/>
    <sheet name="Simple_Neural_Network" sheetId="10" r:id="rId2"/>
    <sheet name="sigmoid" sheetId="12" r:id="rId3"/>
    <sheet name="LR_single_Var" sheetId="1" r:id="rId4"/>
    <sheet name="LR_multi_variable" sheetId="2" r:id="rId5"/>
    <sheet name="Logictic_Regression" sheetId="4" r:id="rId6"/>
    <sheet name="BCE" sheetId="11" r:id="rId7"/>
    <sheet name="BinaryCrossEntropy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2" l="1"/>
  <c r="D5" i="12"/>
  <c r="E5" i="12" s="1"/>
  <c r="F5" i="12" s="1"/>
  <c r="D6" i="12"/>
  <c r="E6" i="12" s="1"/>
  <c r="F6" i="12" s="1"/>
  <c r="D7" i="12"/>
  <c r="E7" i="12" s="1"/>
  <c r="F7" i="12" s="1"/>
  <c r="D8" i="12"/>
  <c r="E8" i="12" s="1"/>
  <c r="F8" i="12" s="1"/>
  <c r="D9" i="12"/>
  <c r="E9" i="12" s="1"/>
  <c r="D10" i="12"/>
  <c r="E10" i="12" s="1"/>
  <c r="F10" i="12" s="1"/>
  <c r="D11" i="12"/>
  <c r="E11" i="12" s="1"/>
  <c r="F11" i="12" s="1"/>
  <c r="D12" i="12"/>
  <c r="E12" i="12" s="1"/>
  <c r="F12" i="12" s="1"/>
  <c r="D13" i="12"/>
  <c r="E13" i="12" s="1"/>
  <c r="F13" i="12" s="1"/>
  <c r="D14" i="12"/>
  <c r="E14" i="12" s="1"/>
  <c r="F14" i="12" s="1"/>
  <c r="D4" i="12"/>
  <c r="E4" i="12" s="1"/>
  <c r="F4" i="12" s="1"/>
  <c r="G4" i="11"/>
  <c r="G5" i="11"/>
  <c r="G6" i="11"/>
  <c r="G7" i="11"/>
  <c r="G8" i="11"/>
  <c r="G9" i="11"/>
  <c r="G10" i="11"/>
  <c r="G11" i="11"/>
  <c r="G12" i="11"/>
  <c r="G3" i="11"/>
  <c r="F4" i="11"/>
  <c r="H4" i="11" s="1"/>
  <c r="F5" i="11"/>
  <c r="H5" i="11" s="1"/>
  <c r="F6" i="11"/>
  <c r="H6" i="11" s="1"/>
  <c r="F7" i="11"/>
  <c r="H7" i="11" s="1"/>
  <c r="F8" i="11"/>
  <c r="H8" i="11" s="1"/>
  <c r="F9" i="11"/>
  <c r="H9" i="11" s="1"/>
  <c r="F10" i="11"/>
  <c r="H10" i="11" s="1"/>
  <c r="F11" i="11"/>
  <c r="H11" i="11" s="1"/>
  <c r="F12" i="11"/>
  <c r="H12" i="11" s="1"/>
  <c r="F3" i="11"/>
  <c r="H3" i="11" s="1"/>
  <c r="C75" i="10"/>
  <c r="A75" i="10"/>
  <c r="K39" i="10"/>
  <c r="N39" i="10" s="1"/>
  <c r="Q39" i="10" s="1"/>
  <c r="K40" i="10"/>
  <c r="N40" i="10" s="1"/>
  <c r="K41" i="10"/>
  <c r="N41" i="10" s="1"/>
  <c r="K42" i="10"/>
  <c r="N42" i="10" s="1"/>
  <c r="K43" i="10"/>
  <c r="N43" i="10" s="1"/>
  <c r="K44" i="10"/>
  <c r="N44" i="10" s="1"/>
  <c r="H59" i="10"/>
  <c r="K32" i="10"/>
  <c r="N32" i="10" s="1"/>
  <c r="K33" i="10"/>
  <c r="N33" i="10" s="1"/>
  <c r="O33" i="10" s="1"/>
  <c r="K34" i="10"/>
  <c r="N34" i="10" s="1"/>
  <c r="K35" i="10"/>
  <c r="N35" i="10" s="1"/>
  <c r="Q35" i="10" s="1"/>
  <c r="I59" i="10" s="1"/>
  <c r="K36" i="10"/>
  <c r="N36" i="10" s="1"/>
  <c r="K37" i="10"/>
  <c r="N37" i="10" s="1"/>
  <c r="K38" i="10"/>
  <c r="N38" i="10" s="1"/>
  <c r="K25" i="10"/>
  <c r="N25" i="10" s="1"/>
  <c r="Q25" i="10" s="1"/>
  <c r="K26" i="10"/>
  <c r="N26" i="10" s="1"/>
  <c r="Q26" i="10" s="1"/>
  <c r="K27" i="10"/>
  <c r="N27" i="10" s="1"/>
  <c r="Q27" i="10" s="1"/>
  <c r="K28" i="10"/>
  <c r="N28" i="10" s="1"/>
  <c r="Q28" i="10" s="1"/>
  <c r="K29" i="10"/>
  <c r="N29" i="10" s="1"/>
  <c r="Q29" i="10" s="1"/>
  <c r="K30" i="10"/>
  <c r="N30" i="10" s="1"/>
  <c r="Q30" i="10" s="1"/>
  <c r="K31" i="10"/>
  <c r="N31" i="10" s="1"/>
  <c r="Q31" i="10" s="1"/>
  <c r="A25" i="10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K24" i="10"/>
  <c r="N24" i="10" s="1"/>
  <c r="O24" i="10" s="1"/>
  <c r="B21" i="9"/>
  <c r="B22" i="9" s="1"/>
  <c r="B23" i="9" s="1"/>
  <c r="B24" i="9" s="1"/>
  <c r="B25" i="9" s="1"/>
  <c r="B26" i="9" s="1"/>
  <c r="B27" i="9" s="1"/>
  <c r="B28" i="9" s="1"/>
  <c r="B29" i="9" s="1"/>
  <c r="E7" i="9"/>
  <c r="G7" i="9" s="1"/>
  <c r="H7" i="9" s="1"/>
  <c r="E8" i="9"/>
  <c r="F8" i="9" s="1"/>
  <c r="E9" i="9"/>
  <c r="F9" i="9" s="1"/>
  <c r="E10" i="9"/>
  <c r="F10" i="9" s="1"/>
  <c r="E11" i="9"/>
  <c r="G11" i="9" s="1"/>
  <c r="H11" i="9" s="1"/>
  <c r="E12" i="9"/>
  <c r="G12" i="9" s="1"/>
  <c r="H12" i="9" s="1"/>
  <c r="E13" i="9"/>
  <c r="G13" i="9" s="1"/>
  <c r="H13" i="9" s="1"/>
  <c r="E14" i="9"/>
  <c r="G14" i="9" s="1"/>
  <c r="H14" i="9" s="1"/>
  <c r="E15" i="9"/>
  <c r="F15" i="9" s="1"/>
  <c r="E6" i="9"/>
  <c r="F6" i="9" s="1"/>
  <c r="B3" i="5"/>
  <c r="B2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25" i="5"/>
  <c r="E7" i="5"/>
  <c r="F7" i="5" s="1"/>
  <c r="G7" i="5" s="1"/>
  <c r="E8" i="5"/>
  <c r="F8" i="5" s="1"/>
  <c r="G8" i="5" s="1"/>
  <c r="E9" i="5"/>
  <c r="F9" i="5" s="1"/>
  <c r="G9" i="5" s="1"/>
  <c r="E10" i="5"/>
  <c r="F10" i="5" s="1"/>
  <c r="G10" i="5" s="1"/>
  <c r="E11" i="5"/>
  <c r="F11" i="5" s="1"/>
  <c r="G11" i="5" s="1"/>
  <c r="E12" i="5"/>
  <c r="F12" i="5" s="1"/>
  <c r="G12" i="5" s="1"/>
  <c r="E13" i="5"/>
  <c r="F13" i="5" s="1"/>
  <c r="G13" i="5" s="1"/>
  <c r="E14" i="5"/>
  <c r="F14" i="5" s="1"/>
  <c r="G14" i="5" s="1"/>
  <c r="E15" i="5"/>
  <c r="F15" i="5" s="1"/>
  <c r="G15" i="5" s="1"/>
  <c r="C19" i="5"/>
  <c r="C2" i="5"/>
  <c r="C3" i="5"/>
  <c r="I3" i="11" l="1"/>
  <c r="I11" i="11"/>
  <c r="I4" i="11"/>
  <c r="I5" i="11"/>
  <c r="I9" i="11"/>
  <c r="I8" i="11"/>
  <c r="I6" i="11"/>
  <c r="I10" i="11"/>
  <c r="I12" i="11"/>
  <c r="I7" i="11"/>
  <c r="O43" i="10"/>
  <c r="Q43" i="10"/>
  <c r="O44" i="10"/>
  <c r="Q44" i="10"/>
  <c r="O39" i="10"/>
  <c r="I63" i="10" s="1"/>
  <c r="O42" i="10"/>
  <c r="Q42" i="10"/>
  <c r="O41" i="10"/>
  <c r="Q41" i="10"/>
  <c r="O40" i="10"/>
  <c r="Q40" i="10"/>
  <c r="O37" i="10"/>
  <c r="Q37" i="10"/>
  <c r="Q36" i="10"/>
  <c r="O36" i="10"/>
  <c r="O38" i="10"/>
  <c r="Q38" i="10"/>
  <c r="Q34" i="10"/>
  <c r="O34" i="10"/>
  <c r="Q32" i="10"/>
  <c r="O32" i="10"/>
  <c r="Q33" i="10"/>
  <c r="O35" i="10"/>
  <c r="G59" i="10" s="1"/>
  <c r="O30" i="10"/>
  <c r="H54" i="10" s="1"/>
  <c r="O31" i="10"/>
  <c r="H55" i="10" s="1"/>
  <c r="O29" i="10"/>
  <c r="I53" i="10" s="1"/>
  <c r="O28" i="10"/>
  <c r="H52" i="10" s="1"/>
  <c r="O27" i="10"/>
  <c r="I51" i="10" s="1"/>
  <c r="O26" i="10"/>
  <c r="Q24" i="10"/>
  <c r="O25" i="10"/>
  <c r="I49" i="10" s="1"/>
  <c r="C61" i="10" s="1"/>
  <c r="F7" i="9"/>
  <c r="G6" i="9"/>
  <c r="H6" i="9" s="1"/>
  <c r="G15" i="9"/>
  <c r="H15" i="9" s="1"/>
  <c r="G10" i="9"/>
  <c r="H10" i="9" s="1"/>
  <c r="G8" i="9"/>
  <c r="H8" i="9" s="1"/>
  <c r="G9" i="9"/>
  <c r="H9" i="9" s="1"/>
  <c r="F14" i="9"/>
  <c r="F13" i="9"/>
  <c r="F12" i="9"/>
  <c r="F11" i="9"/>
  <c r="G16" i="5"/>
  <c r="I13" i="11" l="1"/>
  <c r="I14" i="11" s="1"/>
  <c r="G63" i="10"/>
  <c r="H64" i="10"/>
  <c r="I64" i="10"/>
  <c r="G64" i="10"/>
  <c r="H63" i="10"/>
  <c r="H62" i="10"/>
  <c r="I62" i="10"/>
  <c r="G62" i="10"/>
  <c r="H61" i="10"/>
  <c r="I61" i="10"/>
  <c r="G61" i="10"/>
  <c r="H60" i="10"/>
  <c r="I60" i="10"/>
  <c r="G60" i="10"/>
  <c r="I58" i="10"/>
  <c r="G58" i="10"/>
  <c r="H58" i="10"/>
  <c r="H57" i="10"/>
  <c r="I57" i="10"/>
  <c r="G57" i="10"/>
  <c r="H56" i="10"/>
  <c r="I56" i="10"/>
  <c r="G56" i="10"/>
  <c r="G55" i="10"/>
  <c r="I55" i="10"/>
  <c r="I52" i="10"/>
  <c r="G49" i="10"/>
  <c r="H51" i="10"/>
  <c r="I54" i="10"/>
  <c r="H49" i="10"/>
  <c r="G50" i="10"/>
  <c r="H50" i="10"/>
  <c r="B62" i="10" s="1"/>
  <c r="G54" i="10"/>
  <c r="A66" i="10" s="1"/>
  <c r="G51" i="10"/>
  <c r="I50" i="10"/>
  <c r="C62" i="10" s="1"/>
  <c r="C63" i="10" s="1"/>
  <c r="G52" i="10"/>
  <c r="H53" i="10"/>
  <c r="B65" i="10" s="1"/>
  <c r="B66" i="10" s="1"/>
  <c r="B67" i="10" s="1"/>
  <c r="G53" i="10"/>
  <c r="H48" i="10"/>
  <c r="I48" i="10"/>
  <c r="G48" i="10"/>
  <c r="A60" i="10" s="1"/>
  <c r="D38" i="1"/>
  <c r="D39" i="1" s="1"/>
  <c r="D40" i="1" s="1"/>
  <c r="D41" i="1" s="1"/>
  <c r="D42" i="1" s="1"/>
  <c r="D43" i="1" s="1"/>
  <c r="D44" i="1" s="1"/>
  <c r="D45" i="1" s="1"/>
  <c r="D46" i="1" s="1"/>
  <c r="D47" i="1" s="1"/>
  <c r="D24" i="1"/>
  <c r="D25" i="1" s="1"/>
  <c r="D26" i="1" s="1"/>
  <c r="D27" i="1" s="1"/>
  <c r="D28" i="1" s="1"/>
  <c r="D29" i="1" s="1"/>
  <c r="D30" i="1" s="1"/>
  <c r="D31" i="1" s="1"/>
  <c r="D32" i="1" s="1"/>
  <c r="D23" i="1"/>
  <c r="C16" i="1"/>
  <c r="C15" i="1"/>
  <c r="C19" i="1" s="1"/>
  <c r="D36" i="1" s="1"/>
  <c r="D3" i="1"/>
  <c r="D4" i="1"/>
  <c r="D5" i="1"/>
  <c r="D6" i="1"/>
  <c r="D7" i="1"/>
  <c r="A67" i="10" l="1"/>
  <c r="C64" i="10"/>
  <c r="B63" i="10"/>
  <c r="A61" i="10"/>
  <c r="A62" i="10" s="1"/>
  <c r="A63" i="10" s="1"/>
  <c r="E21" i="1"/>
  <c r="E36" i="1"/>
  <c r="F36" i="1" s="1"/>
  <c r="G36" i="1" s="1"/>
  <c r="H36" i="1" s="1"/>
  <c r="I36" i="1" s="1"/>
  <c r="J36" i="1" s="1"/>
  <c r="K36" i="1" s="1"/>
  <c r="L36" i="1" s="1"/>
  <c r="M36" i="1" s="1"/>
</calcChain>
</file>

<file path=xl/sharedStrings.xml><?xml version="1.0" encoding="utf-8"?>
<sst xmlns="http://schemas.openxmlformats.org/spreadsheetml/2006/main" count="142" uniqueCount="70">
  <si>
    <t>y = 135.79x + 180616</t>
  </si>
  <si>
    <t>area(x)</t>
  </si>
  <si>
    <t>price(y)</t>
  </si>
  <si>
    <t>constant</t>
  </si>
  <si>
    <t>slope</t>
  </si>
  <si>
    <t>x</t>
  </si>
  <si>
    <t>m</t>
  </si>
  <si>
    <t>c</t>
  </si>
  <si>
    <t>y</t>
  </si>
  <si>
    <t>area</t>
  </si>
  <si>
    <t>bedroom</t>
  </si>
  <si>
    <t>age</t>
  </si>
  <si>
    <t>price</t>
  </si>
  <si>
    <t>bought_insurance</t>
  </si>
  <si>
    <t>Demand</t>
  </si>
  <si>
    <t>Supply</t>
  </si>
  <si>
    <t>Slope</t>
  </si>
  <si>
    <t>Demand(y)</t>
  </si>
  <si>
    <t>Residual</t>
  </si>
  <si>
    <t>Predicted Suuply</t>
  </si>
  <si>
    <t>Predicted-Supply</t>
  </si>
  <si>
    <t>Square of residuals( Loss Function)</t>
  </si>
  <si>
    <t>-</t>
  </si>
  <si>
    <t>Slope(weight)</t>
  </si>
  <si>
    <t>constant(bias)</t>
  </si>
  <si>
    <t>Gradient Descent takes big steps when its far away from the optimal value and take small steps when its nearing the optimal value</t>
  </si>
  <si>
    <t>Also for each descent , slope of the curve is calculated, so when slope tends to 0,. That is when baby steps needs to be taken</t>
  </si>
  <si>
    <t>Constant( Intercept)(x)</t>
  </si>
  <si>
    <t>Sum Square of residuals(y)</t>
  </si>
  <si>
    <t>descent( step size)</t>
  </si>
  <si>
    <t>Actual</t>
  </si>
  <si>
    <t>ID</t>
  </si>
  <si>
    <t>Pass</t>
  </si>
  <si>
    <t>Fail</t>
  </si>
  <si>
    <t>Corrected-P(Pass)</t>
  </si>
  <si>
    <t>Match</t>
  </si>
  <si>
    <t>-LOG(P(Pass))</t>
  </si>
  <si>
    <t>Log(Corrected P(Pass))</t>
  </si>
  <si>
    <t>Predicted prob (Pass)</t>
  </si>
  <si>
    <t>#</t>
  </si>
  <si>
    <t>Input Data</t>
  </si>
  <si>
    <t>Weights</t>
  </si>
  <si>
    <t>w1</t>
  </si>
  <si>
    <t>w2</t>
  </si>
  <si>
    <t>w3</t>
  </si>
  <si>
    <t>Input 1</t>
  </si>
  <si>
    <t>Input 2</t>
  </si>
  <si>
    <t>Input 3</t>
  </si>
  <si>
    <t xml:space="preserve"> = Input1 * Weigh1 + Input2 * Weight 2 + input3 * Weight 3</t>
  </si>
  <si>
    <t>Output</t>
  </si>
  <si>
    <t>1</t>
  </si>
  <si>
    <t>Actual output</t>
  </si>
  <si>
    <t>Predicted Output</t>
  </si>
  <si>
    <t>Weight Adjustment</t>
  </si>
  <si>
    <t>Error</t>
  </si>
  <si>
    <t>SigmoidCurveGradientOutput</t>
  </si>
  <si>
    <t>(1+(exp)*(-output))</t>
  </si>
  <si>
    <t>change</t>
  </si>
  <si>
    <t>Prob(Pass)</t>
  </si>
  <si>
    <t>Prob(Fail)=1-Pass</t>
  </si>
  <si>
    <t>P(Pass)</t>
  </si>
  <si>
    <t>P(Fail)</t>
  </si>
  <si>
    <t>Log(P(Pass))</t>
  </si>
  <si>
    <t>Log(P(Fail))</t>
  </si>
  <si>
    <t>Student ID</t>
  </si>
  <si>
    <t>Result</t>
  </si>
  <si>
    <t>Loss Output</t>
  </si>
  <si>
    <t>e^-x</t>
  </si>
  <si>
    <t>1+e^-x</t>
  </si>
  <si>
    <t>1/(1+e^-x)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</si>
</sst>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5"/>
        <bgColor theme="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5" fillId="11" borderId="12" applyNumberFormat="0" applyAlignment="0" applyProtection="0"/>
  </cellStyleXfs>
  <cellXfs count="77">
    <xf numFmtId="0" fontId="0" fillId="0" borderId="0" xfId="0"/>
    <xf numFmtId="43" fontId="0" fillId="0" borderId="0" xfId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1" fontId="0" fillId="0" borderId="5" xfId="1" applyNumberFormat="1" applyFont="1" applyBorder="1"/>
    <xf numFmtId="43" fontId="0" fillId="0" borderId="1" xfId="1" applyFont="1" applyBorder="1"/>
    <xf numFmtId="43" fontId="0" fillId="0" borderId="6" xfId="1" applyFont="1" applyBorder="1"/>
    <xf numFmtId="41" fontId="0" fillId="0" borderId="7" xfId="1" applyNumberFormat="1" applyFont="1" applyBorder="1"/>
    <xf numFmtId="43" fontId="0" fillId="0" borderId="8" xfId="1" applyFont="1" applyBorder="1"/>
    <xf numFmtId="43" fontId="0" fillId="0" borderId="9" xfId="1" applyFont="1" applyBorder="1"/>
    <xf numFmtId="43" fontId="0" fillId="0" borderId="1" xfId="0" applyNumberFormat="1" applyBorder="1" applyAlignment="1">
      <alignment horizontal="center"/>
    </xf>
    <xf numFmtId="43" fontId="0" fillId="0" borderId="1" xfId="0" applyNumberFormat="1" applyBorder="1"/>
    <xf numFmtId="43" fontId="0" fillId="0" borderId="1" xfId="1" applyFont="1" applyBorder="1" applyAlignment="1">
      <alignment wrapText="1"/>
    </xf>
    <xf numFmtId="0" fontId="0" fillId="4" borderId="10" xfId="0" applyFill="1" applyBorder="1"/>
    <xf numFmtId="0" fontId="0" fillId="0" borderId="9" xfId="0" applyBorder="1"/>
    <xf numFmtId="0" fontId="0" fillId="0" borderId="7" xfId="0" applyBorder="1"/>
    <xf numFmtId="0" fontId="0" fillId="0" borderId="5" xfId="0" applyBorder="1"/>
    <xf numFmtId="0" fontId="0" fillId="0" borderId="6" xfId="0" applyBorder="1"/>
    <xf numFmtId="0" fontId="2" fillId="2" borderId="5" xfId="2" applyBorder="1"/>
    <xf numFmtId="0" fontId="2" fillId="2" borderId="6" xfId="2" applyBorder="1"/>
    <xf numFmtId="0" fontId="3" fillId="3" borderId="1" xfId="0" applyFont="1" applyFill="1" applyBorder="1"/>
    <xf numFmtId="0" fontId="0" fillId="4" borderId="1" xfId="0" applyFill="1" applyBorder="1"/>
    <xf numFmtId="0" fontId="0" fillId="0" borderId="0" xfId="0" applyAlignment="1">
      <alignment wrapText="1"/>
    </xf>
    <xf numFmtId="0" fontId="0" fillId="5" borderId="0" xfId="0" applyFill="1" applyAlignment="1">
      <alignment wrapText="1"/>
    </xf>
    <xf numFmtId="0" fontId="3" fillId="3" borderId="5" xfId="0" applyFont="1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/>
    <xf numFmtId="0" fontId="3" fillId="3" borderId="11" xfId="0" applyFont="1" applyFill="1" applyBorder="1" applyAlignment="1">
      <alignment wrapText="1"/>
    </xf>
    <xf numFmtId="0" fontId="0" fillId="6" borderId="0" xfId="0" applyFill="1"/>
    <xf numFmtId="0" fontId="0" fillId="8" borderId="0" xfId="0" applyFill="1"/>
    <xf numFmtId="0" fontId="4" fillId="0" borderId="0" xfId="0" applyFont="1"/>
    <xf numFmtId="0" fontId="0" fillId="0" borderId="0" xfId="0" quotePrefix="1"/>
    <xf numFmtId="0" fontId="0" fillId="9" borderId="0" xfId="0" quotePrefix="1" applyFill="1" applyAlignment="1">
      <alignment horizontal="centerContinuous"/>
    </xf>
    <xf numFmtId="0" fontId="0" fillId="9" borderId="0" xfId="0" applyFill="1" applyAlignment="1">
      <alignment horizontal="centerContinuous"/>
    </xf>
    <xf numFmtId="0" fontId="0" fillId="0" borderId="10" xfId="0" applyBorder="1"/>
    <xf numFmtId="0" fontId="0" fillId="13" borderId="0" xfId="0" quotePrefix="1" applyFill="1" applyAlignment="1">
      <alignment horizontal="centerContinuous" vertical="center"/>
    </xf>
    <xf numFmtId="0" fontId="0" fillId="13" borderId="0" xfId="0" applyFill="1" applyAlignment="1">
      <alignment horizontal="centerContinuous" vertic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Continuous" vertical="center"/>
    </xf>
    <xf numFmtId="0" fontId="0" fillId="14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0" borderId="17" xfId="0" applyFill="1" applyBorder="1" applyAlignment="1">
      <alignment horizontal="centerContinuous" vertical="center"/>
    </xf>
    <xf numFmtId="0" fontId="0" fillId="10" borderId="18" xfId="0" applyFill="1" applyBorder="1" applyAlignment="1">
      <alignment horizontal="centerContinuous" vertical="center"/>
    </xf>
    <xf numFmtId="0" fontId="0" fillId="10" borderId="19" xfId="0" applyFill="1" applyBorder="1" applyAlignment="1">
      <alignment horizontal="centerContinuous" vertical="center"/>
    </xf>
    <xf numFmtId="10" fontId="0" fillId="0" borderId="0" xfId="0" applyNumberFormat="1"/>
    <xf numFmtId="0" fontId="3" fillId="12" borderId="13" xfId="0" applyFont="1" applyFill="1" applyBorder="1" applyAlignment="1">
      <alignment horizontal="center"/>
    </xf>
    <xf numFmtId="0" fontId="3" fillId="12" borderId="14" xfId="0" applyFont="1" applyFill="1" applyBorder="1" applyAlignment="1">
      <alignment horizontal="center"/>
    </xf>
    <xf numFmtId="0" fontId="3" fillId="12" borderId="15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12" borderId="20" xfId="0" applyFont="1" applyFill="1" applyBorder="1" applyAlignment="1">
      <alignment horizontal="center"/>
    </xf>
    <xf numFmtId="0" fontId="3" fillId="12" borderId="21" xfId="0" applyFont="1" applyFill="1" applyBorder="1" applyAlignment="1">
      <alignment horizontal="center"/>
    </xf>
    <xf numFmtId="0" fontId="3" fillId="12" borderId="22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6" fillId="0" borderId="0" xfId="0" applyFont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3" fillId="3" borderId="10" xfId="0" applyFont="1" applyFill="1" applyBorder="1" applyAlignment="1">
      <alignment horizontal="center" vertical="center"/>
    </xf>
    <xf numFmtId="0" fontId="5" fillId="11" borderId="12" xfId="3"/>
    <xf numFmtId="0" fontId="0" fillId="6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7" borderId="0" xfId="0" applyFill="1" applyAlignment="1">
      <alignment horizontal="center" wrapText="1"/>
    </xf>
    <xf numFmtId="0" fontId="0" fillId="14" borderId="16" xfId="0" quotePrefix="1" applyFill="1" applyBorder="1" applyAlignment="1">
      <alignment horizontal="center" vertical="center"/>
    </xf>
    <xf numFmtId="0" fontId="0" fillId="14" borderId="0" xfId="0" quotePrefix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15" borderId="0" xfId="0" applyFill="1" applyAlignment="1">
      <alignment horizontal="center" vertical="center"/>
    </xf>
    <xf numFmtId="10" fontId="5" fillId="11" borderId="12" xfId="3" applyNumberFormat="1"/>
    <xf numFmtId="0" fontId="0" fillId="0" borderId="0" xfId="0" applyNumberFormat="1" applyAlignment="1">
      <alignment horizontal="center" vertical="center"/>
    </xf>
  </cellXfs>
  <cellStyles count="4">
    <cellStyle name="Bad" xfId="2" builtinId="27"/>
    <cellStyle name="Calculation" xfId="3" builtinId="22"/>
    <cellStyle name="Comma" xfId="1" builtinId="3"/>
    <cellStyle name="Normal" xfId="0" builtinId="0"/>
  </cellStyles>
  <dxfs count="75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92D050"/>
        </patternFill>
      </fill>
    </dxf>
    <dxf>
      <numFmt numFmtId="0" formatCode="General"/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 * #,##0.00_ ;_ * \-#,##0.00_ ;_ * &quot;-&quot;??_ ;_ @_ 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3" formatCode="_ * #,##0_ ;_ * \-#,##0_ ;_ * &quot;-&quot;_ ;_ @_ 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'Gradient-Descent'!$D$6</c:f>
              <c:strCache>
                <c:ptCount val="1"/>
                <c:pt idx="0">
                  <c:v>Supply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6"/>
              </a:outerShdw>
            </a:effectLst>
          </c:spPr>
          <c:marker>
            <c:symbol val="circle"/>
            <c:size val="6"/>
            <c:spPr>
              <a:solidFill>
                <a:schemeClr val="accent6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47625" cap="rnd">
                <a:solidFill>
                  <a:srgbClr val="FF0000">
                    <a:alpha val="50000"/>
                  </a:srgbClr>
                </a:solidFill>
                <a:round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0288713910761155"/>
                  <c:y val="-7.4539953339165937E-2"/>
                </c:manualLayout>
              </c:layout>
              <c:numFmt formatCode="General" sourceLinked="0"/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'Gradient-Descent'!$C$7:$C$15</c:f>
              <c:numCache>
                <c:formatCode>General</c:formatCode>
                <c:ptCount val="9"/>
                <c:pt idx="0">
                  <c:v>20</c:v>
                </c:pt>
                <c:pt idx="1">
                  <c:v>40</c:v>
                </c:pt>
                <c:pt idx="2">
                  <c:v>50</c:v>
                </c:pt>
                <c:pt idx="3">
                  <c:v>80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145</c:v>
                </c:pt>
                <c:pt idx="8">
                  <c:v>150</c:v>
                </c:pt>
              </c:numCache>
            </c:numRef>
          </c:xVal>
          <c:yVal>
            <c:numRef>
              <c:f>'Gradient-Descent'!$D$7:$D$15</c:f>
              <c:numCache>
                <c:formatCode>General</c:formatCode>
                <c:ptCount val="9"/>
                <c:pt idx="0">
                  <c:v>40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130</c:v>
                </c:pt>
                <c:pt idx="5">
                  <c:v>150</c:v>
                </c:pt>
                <c:pt idx="6">
                  <c:v>170</c:v>
                </c:pt>
                <c:pt idx="7">
                  <c:v>190</c:v>
                </c:pt>
                <c:pt idx="8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E0-45C5-8871-D299B7C49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801616"/>
        <c:axId val="1979269328"/>
      </c:scatterChart>
      <c:valAx>
        <c:axId val="49780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269328"/>
        <c:crosses val="autoZero"/>
        <c:crossBetween val="midCat"/>
      </c:valAx>
      <c:valAx>
        <c:axId val="1979269328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801616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Residual</a:t>
            </a:r>
            <a:r>
              <a:rPr lang="en-IN" baseline="0"/>
              <a:t> Squared vs Intercept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'Gradient-Descent'!$D$23</c:f>
              <c:strCache>
                <c:ptCount val="1"/>
                <c:pt idx="0">
                  <c:v>Sum Square of residuals(y)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'Gradient-Descent'!$C$24:$C$40</c:f>
              <c:numCache>
                <c:formatCode>General</c:formatCode>
                <c:ptCount val="17"/>
                <c:pt idx="0">
                  <c:v>0</c:v>
                </c:pt>
                <c:pt idx="1">
                  <c:v>0.5</c:v>
                </c:pt>
                <c:pt idx="2">
                  <c:v>0.99999999999999989</c:v>
                </c:pt>
                <c:pt idx="3">
                  <c:v>1.5000000000000002</c:v>
                </c:pt>
                <c:pt idx="4">
                  <c:v>2.0000000000000004</c:v>
                </c:pt>
                <c:pt idx="5">
                  <c:v>2.5000000000000004</c:v>
                </c:pt>
                <c:pt idx="6">
                  <c:v>3.0000000000000004</c:v>
                </c:pt>
                <c:pt idx="7">
                  <c:v>3.5000000000000004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</c:numCache>
            </c:numRef>
          </c:cat>
          <c:val>
            <c:numRef>
              <c:f>'Gradient-Descent'!$D$24:$D$40</c:f>
              <c:numCache>
                <c:formatCode>General</c:formatCode>
                <c:ptCount val="17"/>
                <c:pt idx="0">
                  <c:v>1276.222581250001</c:v>
                </c:pt>
                <c:pt idx="1">
                  <c:v>1230.4500812500005</c:v>
                </c:pt>
                <c:pt idx="2">
                  <c:v>1189.1775812500007</c:v>
                </c:pt>
                <c:pt idx="3">
                  <c:v>1152.4050812500004</c:v>
                </c:pt>
                <c:pt idx="4">
                  <c:v>1120.1325812500006</c:v>
                </c:pt>
                <c:pt idx="5">
                  <c:v>1092.3600812500006</c:v>
                </c:pt>
                <c:pt idx="6">
                  <c:v>1069.0875812500005</c:v>
                </c:pt>
                <c:pt idx="7">
                  <c:v>1050.3150812500005</c:v>
                </c:pt>
                <c:pt idx="8">
                  <c:v>1036.0425812500005</c:v>
                </c:pt>
                <c:pt idx="9">
                  <c:v>1026.2700812500004</c:v>
                </c:pt>
                <c:pt idx="10">
                  <c:v>1020.9975812500004</c:v>
                </c:pt>
                <c:pt idx="11">
                  <c:v>1020.2250812500005</c:v>
                </c:pt>
                <c:pt idx="12">
                  <c:v>1023.9525812500003</c:v>
                </c:pt>
                <c:pt idx="13">
                  <c:v>1032.1800812500003</c:v>
                </c:pt>
                <c:pt idx="14">
                  <c:v>1044.9075812500002</c:v>
                </c:pt>
                <c:pt idx="15">
                  <c:v>1062.1350812500002</c:v>
                </c:pt>
                <c:pt idx="16">
                  <c:v>1083.8625812500004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47-4FFF-AF35-DAFA6A2E32CA}"/>
            </c:ext>
          </c:extLst>
        </c:ser>
        <c:ser>
          <c:idx val="1"/>
          <c:order val="1"/>
          <c:tx>
            <c:strRef>
              <c:f>'Gradient-Descent'!$E$23</c:f>
              <c:strCache>
                <c:ptCount val="1"/>
                <c:pt idx="0">
                  <c:v>descent( step size)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'Gradient-Descent'!$C$24:$C$40</c:f>
              <c:numCache>
                <c:formatCode>General</c:formatCode>
                <c:ptCount val="17"/>
                <c:pt idx="0">
                  <c:v>0</c:v>
                </c:pt>
                <c:pt idx="1">
                  <c:v>0.5</c:v>
                </c:pt>
                <c:pt idx="2">
                  <c:v>0.99999999999999989</c:v>
                </c:pt>
                <c:pt idx="3">
                  <c:v>1.5000000000000002</c:v>
                </c:pt>
                <c:pt idx="4">
                  <c:v>2.0000000000000004</c:v>
                </c:pt>
                <c:pt idx="5">
                  <c:v>2.5000000000000004</c:v>
                </c:pt>
                <c:pt idx="6">
                  <c:v>3.0000000000000004</c:v>
                </c:pt>
                <c:pt idx="7">
                  <c:v>3.5000000000000004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</c:numCache>
            </c:numRef>
          </c:cat>
          <c:val>
            <c:numRef>
              <c:f>'Gradient-Descent'!$E$24:$E$40</c:f>
              <c:numCache>
                <c:formatCode>General</c:formatCode>
                <c:ptCount val="17"/>
                <c:pt idx="0">
                  <c:v>0</c:v>
                </c:pt>
                <c:pt idx="1">
                  <c:v>45.772500000000491</c:v>
                </c:pt>
                <c:pt idx="2">
                  <c:v>41.272499999999809</c:v>
                </c:pt>
                <c:pt idx="3">
                  <c:v>36.772500000000264</c:v>
                </c:pt>
                <c:pt idx="4">
                  <c:v>32.272499999999809</c:v>
                </c:pt>
                <c:pt idx="5">
                  <c:v>27.772500000000036</c:v>
                </c:pt>
                <c:pt idx="6">
                  <c:v>23.272500000000036</c:v>
                </c:pt>
                <c:pt idx="7">
                  <c:v>18.772500000000036</c:v>
                </c:pt>
                <c:pt idx="8">
                  <c:v>14.272500000000036</c:v>
                </c:pt>
                <c:pt idx="9">
                  <c:v>9.7725000000000364</c:v>
                </c:pt>
                <c:pt idx="10">
                  <c:v>5.2725000000000364</c:v>
                </c:pt>
                <c:pt idx="11">
                  <c:v>0.77249999999992269</c:v>
                </c:pt>
                <c:pt idx="12">
                  <c:v>3.7274999999998499</c:v>
                </c:pt>
                <c:pt idx="13">
                  <c:v>8.2274999999999636</c:v>
                </c:pt>
                <c:pt idx="14">
                  <c:v>12.727499999999964</c:v>
                </c:pt>
                <c:pt idx="15">
                  <c:v>17.227499999999964</c:v>
                </c:pt>
                <c:pt idx="16">
                  <c:v>21.727500000000191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47-4FFF-AF35-DAFA6A2E3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0145872"/>
        <c:axId val="1979297168"/>
      </c:lineChart>
      <c:catAx>
        <c:axId val="19901458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Constant(</a:t>
                </a:r>
                <a:r>
                  <a:rPr lang="en-IN" baseline="0"/>
                  <a:t> Intercept)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297168"/>
        <c:crosses val="autoZero"/>
        <c:auto val="1"/>
        <c:lblAlgn val="ctr"/>
        <c:lblOffset val="100"/>
        <c:noMultiLvlLbl val="0"/>
      </c:catAx>
      <c:valAx>
        <c:axId val="1979297168"/>
        <c:scaling>
          <c:orientation val="minMax"/>
          <c:max val="1280"/>
          <c:min val="102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square of residual)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14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Descent vs</a:t>
            </a:r>
            <a:r>
              <a:rPr lang="en-IN" baseline="0"/>
              <a:t> Intercept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'Gradient-Descent'!$C$25:$C$40</c:f>
              <c:numCache>
                <c:formatCode>General</c:formatCode>
                <c:ptCount val="16"/>
                <c:pt idx="0">
                  <c:v>0.5</c:v>
                </c:pt>
                <c:pt idx="1">
                  <c:v>0.99999999999999989</c:v>
                </c:pt>
                <c:pt idx="2">
                  <c:v>1.5000000000000002</c:v>
                </c:pt>
                <c:pt idx="3">
                  <c:v>2.0000000000000004</c:v>
                </c:pt>
                <c:pt idx="4">
                  <c:v>2.5000000000000004</c:v>
                </c:pt>
                <c:pt idx="5">
                  <c:v>3.0000000000000004</c:v>
                </c:pt>
                <c:pt idx="6">
                  <c:v>3.5000000000000004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</c:numCache>
            </c:numRef>
          </c:cat>
          <c:val>
            <c:numRef>
              <c:f>'Gradient-Descent'!$E$25:$E$40</c:f>
              <c:numCache>
                <c:formatCode>General</c:formatCode>
                <c:ptCount val="16"/>
                <c:pt idx="0">
                  <c:v>45.772500000000491</c:v>
                </c:pt>
                <c:pt idx="1">
                  <c:v>41.272499999999809</c:v>
                </c:pt>
                <c:pt idx="2">
                  <c:v>36.772500000000264</c:v>
                </c:pt>
                <c:pt idx="3">
                  <c:v>32.272499999999809</c:v>
                </c:pt>
                <c:pt idx="4">
                  <c:v>27.772500000000036</c:v>
                </c:pt>
                <c:pt idx="5">
                  <c:v>23.272500000000036</c:v>
                </c:pt>
                <c:pt idx="6">
                  <c:v>18.772500000000036</c:v>
                </c:pt>
                <c:pt idx="7">
                  <c:v>14.272500000000036</c:v>
                </c:pt>
                <c:pt idx="8">
                  <c:v>9.7725000000000364</c:v>
                </c:pt>
                <c:pt idx="9">
                  <c:v>5.2725000000000364</c:v>
                </c:pt>
                <c:pt idx="10">
                  <c:v>0.77249999999992269</c:v>
                </c:pt>
                <c:pt idx="11">
                  <c:v>3.7274999999998499</c:v>
                </c:pt>
                <c:pt idx="12">
                  <c:v>8.2274999999999636</c:v>
                </c:pt>
                <c:pt idx="13">
                  <c:v>12.727499999999964</c:v>
                </c:pt>
                <c:pt idx="14">
                  <c:v>17.227499999999964</c:v>
                </c:pt>
                <c:pt idx="15">
                  <c:v>21.727500000000191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24-4381-8961-4A131EA56A1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34475584"/>
        <c:axId val="2068668768"/>
      </c:lineChart>
      <c:catAx>
        <c:axId val="1634475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Intercept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668768"/>
        <c:crosses val="autoZero"/>
        <c:auto val="1"/>
        <c:lblAlgn val="ctr"/>
        <c:lblOffset val="100"/>
        <c:noMultiLvlLbl val="0"/>
      </c:catAx>
      <c:valAx>
        <c:axId val="206866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Descent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47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Input vs output 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Simple_Neural_Network!$X$23</c:f>
              <c:strCache>
                <c:ptCount val="1"/>
                <c:pt idx="0">
                  <c:v>Input 1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Simple_Neural_Network!$W$24:$W$44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cat>
          <c:val>
            <c:numRef>
              <c:f>Simple_Neural_Network!$X$24:$X$44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FB-418B-858B-3937E710AE5D}"/>
            </c:ext>
          </c:extLst>
        </c:ser>
        <c:ser>
          <c:idx val="1"/>
          <c:order val="1"/>
          <c:tx>
            <c:strRef>
              <c:f>Simple_Neural_Network!$Y$23</c:f>
              <c:strCache>
                <c:ptCount val="1"/>
                <c:pt idx="0">
                  <c:v>Input 2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Simple_Neural_Network!$W$24:$W$44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cat>
          <c:val>
            <c:numRef>
              <c:f>Simple_Neural_Network!$Y$24:$Y$44</c:f>
            </c:numRef>
          </c:val>
          <c:smooth val="0"/>
          <c:extLst>
            <c:ext xmlns:c16="http://schemas.microsoft.com/office/drawing/2014/chart" uri="{C3380CC4-5D6E-409C-BE32-E72D297353CC}">
              <c16:uniqueId val="{00000001-DFFB-418B-858B-3937E710AE5D}"/>
            </c:ext>
          </c:extLst>
        </c:ser>
        <c:ser>
          <c:idx val="2"/>
          <c:order val="2"/>
          <c:tx>
            <c:strRef>
              <c:f>Simple_Neural_Network!$Z$23</c:f>
              <c:strCache>
                <c:ptCount val="1"/>
                <c:pt idx="0">
                  <c:v>Input 3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Simple_Neural_Network!$W$24:$W$44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cat>
          <c:val>
            <c:numRef>
              <c:f>Simple_Neural_Network!$Z$24:$Z$44</c:f>
            </c:numRef>
          </c:val>
          <c:smooth val="0"/>
          <c:extLst>
            <c:ext xmlns:c16="http://schemas.microsoft.com/office/drawing/2014/chart" uri="{C3380CC4-5D6E-409C-BE32-E72D297353CC}">
              <c16:uniqueId val="{00000002-DFFB-418B-858B-3937E710AE5D}"/>
            </c:ext>
          </c:extLst>
        </c:ser>
        <c:ser>
          <c:idx val="3"/>
          <c:order val="3"/>
          <c:tx>
            <c:strRef>
              <c:f>Simple_Neural_Network!$AA$23</c:f>
              <c:strCache>
                <c:ptCount val="1"/>
                <c:pt idx="0">
                  <c:v>Actual output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Simple_Neural_Network!$W$24:$W$44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cat>
          <c:val>
            <c:numRef>
              <c:f>Simple_Neural_Network!$AA$24:$AA$44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FB-418B-858B-3937E710AE5D}"/>
            </c:ext>
          </c:extLst>
        </c:ser>
        <c:ser>
          <c:idx val="4"/>
          <c:order val="4"/>
          <c:tx>
            <c:strRef>
              <c:f>Simple_Neural_Network!$AB$23</c:f>
              <c:strCache>
                <c:ptCount val="1"/>
                <c:pt idx="0">
                  <c:v>w1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Simple_Neural_Network!$W$24:$W$44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cat>
          <c:val>
            <c:numRef>
              <c:f>Simple_Neural_Network!$AB$24:$AB$44</c:f>
              <c:numCache>
                <c:formatCode>General</c:formatCode>
                <c:ptCount val="21"/>
                <c:pt idx="0">
                  <c:v>0.25158237281995222</c:v>
                </c:pt>
                <c:pt idx="1">
                  <c:v>0.35922855406064524</c:v>
                </c:pt>
                <c:pt idx="2">
                  <c:v>0.44924773833441922</c:v>
                </c:pt>
                <c:pt idx="3">
                  <c:v>0.44924773833441922</c:v>
                </c:pt>
                <c:pt idx="4">
                  <c:v>0.51064673030000995</c:v>
                </c:pt>
                <c:pt idx="5">
                  <c:v>0.51064673030000995</c:v>
                </c:pt>
                <c:pt idx="6">
                  <c:v>0.51064673030000995</c:v>
                </c:pt>
                <c:pt idx="7">
                  <c:v>0.57816231996268419</c:v>
                </c:pt>
                <c:pt idx="8">
                  <c:v>0.57816231996268419</c:v>
                </c:pt>
                <c:pt idx="9">
                  <c:v>0.6608928462733763</c:v>
                </c:pt>
                <c:pt idx="10">
                  <c:v>0.73775520301748021</c:v>
                </c:pt>
                <c:pt idx="11">
                  <c:v>0.73775520301748021</c:v>
                </c:pt>
                <c:pt idx="12">
                  <c:v>0.79979923553506194</c:v>
                </c:pt>
                <c:pt idx="13">
                  <c:v>0.79979923553506194</c:v>
                </c:pt>
                <c:pt idx="14">
                  <c:v>0.79979923553506194</c:v>
                </c:pt>
                <c:pt idx="15">
                  <c:v>0.86193752104803711</c:v>
                </c:pt>
                <c:pt idx="16">
                  <c:v>0.92392694078379356</c:v>
                </c:pt>
                <c:pt idx="17">
                  <c:v>0.99520598110711167</c:v>
                </c:pt>
                <c:pt idx="18">
                  <c:v>0.86193752104803711</c:v>
                </c:pt>
                <c:pt idx="19">
                  <c:v>0.86193752104803711</c:v>
                </c:pt>
                <c:pt idx="20">
                  <c:v>0.86193752104803711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FB-418B-858B-3937E710AE5D}"/>
            </c:ext>
          </c:extLst>
        </c:ser>
        <c:ser>
          <c:idx val="5"/>
          <c:order val="5"/>
          <c:tx>
            <c:strRef>
              <c:f>Simple_Neural_Network!$AC$23</c:f>
              <c:strCache>
                <c:ptCount val="1"/>
                <c:pt idx="0">
                  <c:v>w2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Simple_Neural_Network!$W$24:$W$44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cat>
          <c:val>
            <c:numRef>
              <c:f>Simple_Neural_Network!$AC$24:$AC$44</c:f>
            </c:numRef>
          </c:val>
          <c:smooth val="0"/>
          <c:extLst>
            <c:ext xmlns:c16="http://schemas.microsoft.com/office/drawing/2014/chart" uri="{C3380CC4-5D6E-409C-BE32-E72D297353CC}">
              <c16:uniqueId val="{00000005-DFFB-418B-858B-3937E710AE5D}"/>
            </c:ext>
          </c:extLst>
        </c:ser>
        <c:ser>
          <c:idx val="6"/>
          <c:order val="6"/>
          <c:tx>
            <c:strRef>
              <c:f>Simple_Neural_Network!$AD$23</c:f>
              <c:strCache>
                <c:ptCount val="1"/>
                <c:pt idx="0">
                  <c:v>w3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Simple_Neural_Network!$W$24:$W$44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cat>
          <c:val>
            <c:numRef>
              <c:f>Simple_Neural_Network!$AD$24:$AD$44</c:f>
            </c:numRef>
          </c:val>
          <c:smooth val="0"/>
          <c:extLst>
            <c:ext xmlns:c16="http://schemas.microsoft.com/office/drawing/2014/chart" uri="{C3380CC4-5D6E-409C-BE32-E72D297353CC}">
              <c16:uniqueId val="{00000006-DFFB-418B-858B-3937E710AE5D}"/>
            </c:ext>
          </c:extLst>
        </c:ser>
        <c:ser>
          <c:idx val="7"/>
          <c:order val="7"/>
          <c:tx>
            <c:strRef>
              <c:f>Simple_Neural_Network!$AE$23</c:f>
              <c:strCache>
                <c:ptCount val="1"/>
                <c:pt idx="0">
                  <c:v>Output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Simple_Neural_Network!$W$24:$W$44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cat>
          <c:val>
            <c:numRef>
              <c:f>Simple_Neural_Network!$AE$24:$AE$44</c:f>
              <c:numCache>
                <c:formatCode>General</c:formatCode>
                <c:ptCount val="21"/>
                <c:pt idx="0">
                  <c:v>0.25158237281995222</c:v>
                </c:pt>
                <c:pt idx="1">
                  <c:v>0.48316942585769052</c:v>
                </c:pt>
                <c:pt idx="2">
                  <c:v>0.71753475813569467</c:v>
                </c:pt>
                <c:pt idx="3">
                  <c:v>0.87054477537782127</c:v>
                </c:pt>
                <c:pt idx="4">
                  <c:v>0.12724018749026372</c:v>
                </c:pt>
                <c:pt idx="5">
                  <c:v>0.4168548334843199</c:v>
                </c:pt>
                <c:pt idx="6">
                  <c:v>0.7831799008164142</c:v>
                </c:pt>
                <c:pt idx="7">
                  <c:v>0</c:v>
                </c:pt>
                <c:pt idx="8">
                  <c:v>0.57816231996268419</c:v>
                </c:pt>
                <c:pt idx="9">
                  <c:v>0.65572786950230333</c:v>
                </c:pt>
                <c:pt idx="10">
                  <c:v>0.41174614015210942</c:v>
                </c:pt>
                <c:pt idx="11">
                  <c:v>0.86114342209781414</c:v>
                </c:pt>
                <c:pt idx="12">
                  <c:v>-7.2481580562856793E-2</c:v>
                </c:pt>
                <c:pt idx="13">
                  <c:v>0.19586979964319076</c:v>
                </c:pt>
                <c:pt idx="14">
                  <c:v>0.8597737388126091</c:v>
                </c:pt>
                <c:pt idx="15">
                  <c:v>0.86193752104803711</c:v>
                </c:pt>
                <c:pt idx="16">
                  <c:v>0.73113156549278013</c:v>
                </c:pt>
                <c:pt idx="17">
                  <c:v>5.9645382282702553E-4</c:v>
                </c:pt>
                <c:pt idx="18">
                  <c:v>0.79125493454754614</c:v>
                </c:pt>
                <c:pt idx="19">
                  <c:v>-7.0682586500491043E-2</c:v>
                </c:pt>
                <c:pt idx="20">
                  <c:v>0.79125493454754614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FFB-418B-858B-3937E710A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3886160"/>
        <c:axId val="615780144"/>
      </c:lineChart>
      <c:catAx>
        <c:axId val="59388616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S.No</a:t>
                </a:r>
                <a:r>
                  <a:rPr lang="en-IN" baseline="0"/>
                  <a:t> #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780144"/>
        <c:crosses val="autoZero"/>
        <c:auto val="1"/>
        <c:lblAlgn val="ctr"/>
        <c:lblOffset val="100"/>
        <c:noMultiLvlLbl val="0"/>
      </c:catAx>
      <c:valAx>
        <c:axId val="61578014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88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sigmoid!$D$3</c:f>
              <c:strCache>
                <c:ptCount val="1"/>
                <c:pt idx="0">
                  <c:v>e^-x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sigmoid!$C$4:$C$14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xVal>
          <c:yVal>
            <c:numRef>
              <c:f>sigmoid!$D$4:$D$14</c:f>
            </c:numRef>
          </c:yVal>
          <c:smooth val="0"/>
          <c:extLst>
            <c:ext xmlns:c16="http://schemas.microsoft.com/office/drawing/2014/chart" uri="{C3380CC4-5D6E-409C-BE32-E72D297353CC}">
              <c16:uniqueId val="{00000000-8970-4197-9CE0-92E9CC4EFA70}"/>
            </c:ext>
          </c:extLst>
        </c:ser>
        <c:ser>
          <c:idx val="1"/>
          <c:order val="1"/>
          <c:tx>
            <c:strRef>
              <c:f>sigmoid!$E$3</c:f>
              <c:strCache>
                <c:ptCount val="1"/>
                <c:pt idx="0">
                  <c:v>1+e^-x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sigmoid!$C$4:$C$14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xVal>
          <c:yVal>
            <c:numRef>
              <c:f>sigmoid!$E$4:$E$14</c:f>
            </c:numRef>
          </c:yVal>
          <c:smooth val="0"/>
          <c:extLst>
            <c:ext xmlns:c16="http://schemas.microsoft.com/office/drawing/2014/chart" uri="{C3380CC4-5D6E-409C-BE32-E72D297353CC}">
              <c16:uniqueId val="{00000001-8970-4197-9CE0-92E9CC4EFA70}"/>
            </c:ext>
          </c:extLst>
        </c:ser>
        <c:ser>
          <c:idx val="2"/>
          <c:order val="2"/>
          <c:tx>
            <c:strRef>
              <c:f>sigmoid!$F$3</c:f>
              <c:strCache>
                <c:ptCount val="1"/>
                <c:pt idx="0">
                  <c:v>1/(1+e^-x)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sigmoid!$C$4:$C$14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xVal>
          <c:yVal>
            <c:numRef>
              <c:f>sigmoid!$F$4:$F$14</c:f>
              <c:numCache>
                <c:formatCode>General</c:formatCode>
                <c:ptCount val="11"/>
                <c:pt idx="0">
                  <c:v>6.6928509242848554E-3</c:v>
                </c:pt>
                <c:pt idx="1">
                  <c:v>1.7986209962091559E-2</c:v>
                </c:pt>
                <c:pt idx="2">
                  <c:v>4.7425873177566781E-2</c:v>
                </c:pt>
                <c:pt idx="3">
                  <c:v>0.11920292202211755</c:v>
                </c:pt>
                <c:pt idx="4">
                  <c:v>0.2689414213699951</c:v>
                </c:pt>
                <c:pt idx="5">
                  <c:v>0.5</c:v>
                </c:pt>
                <c:pt idx="6">
                  <c:v>0.7310585786300049</c:v>
                </c:pt>
                <c:pt idx="7">
                  <c:v>0.88079707797788231</c:v>
                </c:pt>
                <c:pt idx="8">
                  <c:v>0.95257412682243336</c:v>
                </c:pt>
                <c:pt idx="9">
                  <c:v>0.98201379003790845</c:v>
                </c:pt>
                <c:pt idx="10">
                  <c:v>0.99330714907571527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70-4197-9CE0-92E9CC4EF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2812928"/>
        <c:axId val="471260064"/>
      </c:scatterChart>
      <c:valAx>
        <c:axId val="207281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260064"/>
        <c:crosses val="autoZero"/>
        <c:crossBetween val="midCat"/>
      </c:valAx>
      <c:valAx>
        <c:axId val="47126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812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LR_single_Var!$C$2</c:f>
              <c:strCache>
                <c:ptCount val="1"/>
                <c:pt idx="0">
                  <c:v>price(y)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LR_single_Var!$B$3:$B$7</c:f>
              <c:numCache>
                <c:formatCode>_(* #,##0_);_(* \(#,##0\);_(* "-"_);_(@_)</c:formatCode>
                <c:ptCount val="5"/>
                <c:pt idx="0">
                  <c:v>2600</c:v>
                </c:pt>
                <c:pt idx="1">
                  <c:v>3000</c:v>
                </c:pt>
                <c:pt idx="2">
                  <c:v>3200</c:v>
                </c:pt>
                <c:pt idx="3">
                  <c:v>3600</c:v>
                </c:pt>
                <c:pt idx="4">
                  <c:v>4000</c:v>
                </c:pt>
              </c:numCache>
            </c:numRef>
          </c:xVal>
          <c:yVal>
            <c:numRef>
              <c:f>LR_single_Var!$C$3:$C$7</c:f>
              <c:numCache>
                <c:formatCode>_(* #,##0.00_);_(* \(#,##0.00\);_(* "-"??_);_(@_)</c:formatCode>
                <c:ptCount val="5"/>
                <c:pt idx="0">
                  <c:v>550000</c:v>
                </c:pt>
                <c:pt idx="1">
                  <c:v>565000</c:v>
                </c:pt>
                <c:pt idx="2">
                  <c:v>610000</c:v>
                </c:pt>
                <c:pt idx="3">
                  <c:v>680000</c:v>
                </c:pt>
                <c:pt idx="4">
                  <c:v>725000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85-46A3-BD81-FE24027B9407}"/>
            </c:ext>
          </c:extLst>
        </c:ser>
        <c:ser>
          <c:idx val="1"/>
          <c:order val="1"/>
          <c:tx>
            <c:strRef>
              <c:f>LR_single_Var!$D$2</c:f>
              <c:strCache>
                <c:ptCount val="1"/>
                <c:pt idx="0">
                  <c:v>y = 135.79x + 180616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2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7349368214219192E-2"/>
                  <c:y val="-2.778798483522892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1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LR_single_Var!$B$3:$B$7</c:f>
              <c:numCache>
                <c:formatCode>_(* #,##0_);_(* \(#,##0\);_(* "-"_);_(@_)</c:formatCode>
                <c:ptCount val="5"/>
                <c:pt idx="0">
                  <c:v>2600</c:v>
                </c:pt>
                <c:pt idx="1">
                  <c:v>3000</c:v>
                </c:pt>
                <c:pt idx="2">
                  <c:v>3200</c:v>
                </c:pt>
                <c:pt idx="3">
                  <c:v>3600</c:v>
                </c:pt>
                <c:pt idx="4">
                  <c:v>4000</c:v>
                </c:pt>
              </c:numCache>
            </c:numRef>
          </c:xVal>
          <c:yVal>
            <c:numRef>
              <c:f>LR_single_Var!$D$3:$D$7</c:f>
              <c:numCache>
                <c:formatCode>_(* #,##0.00_);_(* \(#,##0.00\);_(* "-"??_);_(@_)</c:formatCode>
                <c:ptCount val="5"/>
                <c:pt idx="0">
                  <c:v>533670</c:v>
                </c:pt>
                <c:pt idx="1">
                  <c:v>587986</c:v>
                </c:pt>
                <c:pt idx="2">
                  <c:v>615144</c:v>
                </c:pt>
                <c:pt idx="3">
                  <c:v>669460</c:v>
                </c:pt>
                <c:pt idx="4">
                  <c:v>723776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85-46A3-BD81-FE24027B9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037343"/>
        <c:axId val="487048703"/>
      </c:scatterChart>
      <c:valAx>
        <c:axId val="488037343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048703"/>
        <c:crosses val="autoZero"/>
        <c:crossBetween val="midCat"/>
      </c:valAx>
      <c:valAx>
        <c:axId val="487048703"/>
        <c:scaling>
          <c:orientation val="minMax"/>
          <c:min val="525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037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LR_single_Var!$C$2</c:f>
              <c:strCache>
                <c:ptCount val="1"/>
                <c:pt idx="0">
                  <c:v>price(y)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1194969378827647"/>
                  <c:y val="-1.3482064741907262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>
                        <a:solidFill>
                          <a:schemeClr val="bg1"/>
                        </a:solidFill>
                      </a:rPr>
                      <a:t>y = 135.79x + 180616</a:t>
                    </a:r>
                    <a:endParaRPr lang="en-US" sz="1100">
                      <a:solidFill>
                        <a:schemeClr val="bg1"/>
                      </a:solidFill>
                    </a:endParaRPr>
                  </a:p>
                </c:rich>
              </c:tx>
              <c:numFmt formatCode="General" sourceLinked="0"/>
              <c:spPr>
                <a:solidFill>
                  <a:schemeClr val="tx2">
                    <a:lumMod val="5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LR_single_Var!$B$3:$B$7</c:f>
              <c:numCache>
                <c:formatCode>_(* #,##0_);_(* \(#,##0\);_(* "-"_);_(@_)</c:formatCode>
                <c:ptCount val="5"/>
                <c:pt idx="0">
                  <c:v>2600</c:v>
                </c:pt>
                <c:pt idx="1">
                  <c:v>3000</c:v>
                </c:pt>
                <c:pt idx="2">
                  <c:v>3200</c:v>
                </c:pt>
                <c:pt idx="3">
                  <c:v>3600</c:v>
                </c:pt>
                <c:pt idx="4">
                  <c:v>4000</c:v>
                </c:pt>
              </c:numCache>
            </c:numRef>
          </c:xVal>
          <c:yVal>
            <c:numRef>
              <c:f>LR_single_Var!$C$3:$C$7</c:f>
              <c:numCache>
                <c:formatCode>_(* #,##0.00_);_(* \(#,##0.00\);_(* "-"??_);_(@_)</c:formatCode>
                <c:ptCount val="5"/>
                <c:pt idx="0">
                  <c:v>550000</c:v>
                </c:pt>
                <c:pt idx="1">
                  <c:v>565000</c:v>
                </c:pt>
                <c:pt idx="2">
                  <c:v>610000</c:v>
                </c:pt>
                <c:pt idx="3">
                  <c:v>680000</c:v>
                </c:pt>
                <c:pt idx="4">
                  <c:v>725000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0D-4109-A280-99B2EE1D74E6}"/>
            </c:ext>
          </c:extLst>
        </c:ser>
        <c:ser>
          <c:idx val="1"/>
          <c:order val="1"/>
          <c:tx>
            <c:strRef>
              <c:f>LR_single_Var!$D$2</c:f>
              <c:strCache>
                <c:ptCount val="1"/>
                <c:pt idx="0">
                  <c:v>y = 135.79x + 180616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LR_single_Var!$B$3:$B$7</c:f>
              <c:numCache>
                <c:formatCode>_(* #,##0_);_(* \(#,##0\);_(* "-"_);_(@_)</c:formatCode>
                <c:ptCount val="5"/>
                <c:pt idx="0">
                  <c:v>2600</c:v>
                </c:pt>
                <c:pt idx="1">
                  <c:v>3000</c:v>
                </c:pt>
                <c:pt idx="2">
                  <c:v>3200</c:v>
                </c:pt>
                <c:pt idx="3">
                  <c:v>3600</c:v>
                </c:pt>
                <c:pt idx="4">
                  <c:v>4000</c:v>
                </c:pt>
              </c:numCache>
            </c:numRef>
          </c:xVal>
          <c:yVal>
            <c:numRef>
              <c:f>LR_single_Var!$D$3:$D$7</c:f>
              <c:numCache>
                <c:formatCode>_(* #,##0.00_);_(* \(#,##0.00\);_(* "-"??_);_(@_)</c:formatCode>
                <c:ptCount val="5"/>
                <c:pt idx="0">
                  <c:v>533670</c:v>
                </c:pt>
                <c:pt idx="1">
                  <c:v>587986</c:v>
                </c:pt>
                <c:pt idx="2">
                  <c:v>615144</c:v>
                </c:pt>
                <c:pt idx="3">
                  <c:v>669460</c:v>
                </c:pt>
                <c:pt idx="4">
                  <c:v>723776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0D-4109-A280-99B2EE1D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366511"/>
        <c:axId val="2140013071"/>
      </c:scatterChart>
      <c:valAx>
        <c:axId val="1708366511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013071"/>
        <c:crosses val="autoZero"/>
        <c:crossBetween val="midCat"/>
      </c:valAx>
      <c:valAx>
        <c:axId val="2140013071"/>
        <c:scaling>
          <c:orientation val="minMax"/>
          <c:min val="500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366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LR_single_Var!$E$21</c:f>
              <c:strCache>
                <c:ptCount val="1"/>
                <c:pt idx="0">
                  <c:v> 4,52,196.00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LR_single_Var!$D$22:$D$32</c:f>
              <c:numCache>
                <c:formatCode>_(* #,##0.00_);_(* \(#,##0.00\);_(* "-"??_);_(@_)</c:formatCode>
                <c:ptCount val="11"/>
                <c:pt idx="0">
                  <c:v>2600</c:v>
                </c:pt>
                <c:pt idx="1">
                  <c:v>3000</c:v>
                </c:pt>
                <c:pt idx="2">
                  <c:v>3400</c:v>
                </c:pt>
                <c:pt idx="3">
                  <c:v>3800</c:v>
                </c:pt>
                <c:pt idx="4">
                  <c:v>4200</c:v>
                </c:pt>
                <c:pt idx="5">
                  <c:v>4600</c:v>
                </c:pt>
                <c:pt idx="6">
                  <c:v>5000</c:v>
                </c:pt>
                <c:pt idx="7">
                  <c:v>5400</c:v>
                </c:pt>
                <c:pt idx="8">
                  <c:v>5800</c:v>
                </c:pt>
                <c:pt idx="9">
                  <c:v>6200</c:v>
                </c:pt>
                <c:pt idx="10">
                  <c:v>6600</c:v>
                </c:pt>
              </c:numCache>
            </c:numRef>
          </c:cat>
          <c:val>
            <c:numRef>
              <c:f>LR_single_Var!$E$22:$E$32</c:f>
              <c:numCache>
                <c:formatCode>_(* #,##0.00_);_(* \(#,##0.00\);_(* "-"??_);_(@_)</c:formatCode>
                <c:ptCount val="11"/>
                <c:pt idx="0">
                  <c:v>533670</c:v>
                </c:pt>
                <c:pt idx="1">
                  <c:v>587986</c:v>
                </c:pt>
                <c:pt idx="2">
                  <c:v>642302</c:v>
                </c:pt>
                <c:pt idx="3">
                  <c:v>696618</c:v>
                </c:pt>
                <c:pt idx="4">
                  <c:v>750934</c:v>
                </c:pt>
                <c:pt idx="5">
                  <c:v>805250</c:v>
                </c:pt>
                <c:pt idx="6">
                  <c:v>859566</c:v>
                </c:pt>
                <c:pt idx="7">
                  <c:v>913882</c:v>
                </c:pt>
                <c:pt idx="8">
                  <c:v>968198</c:v>
                </c:pt>
                <c:pt idx="9">
                  <c:v>1022514</c:v>
                </c:pt>
                <c:pt idx="10">
                  <c:v>1076830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80-480B-8652-2AD197296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6325920"/>
        <c:axId val="48670016"/>
      </c:lineChart>
      <c:catAx>
        <c:axId val="1516325920"/>
        <c:scaling>
          <c:orientation val="minMax"/>
        </c:scaling>
        <c:delete val="0"/>
        <c:axPos val="b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70016"/>
        <c:crosses val="autoZero"/>
        <c:auto val="1"/>
        <c:lblAlgn val="ctr"/>
        <c:lblOffset val="100"/>
        <c:noMultiLvlLbl val="0"/>
      </c:catAx>
      <c:valAx>
        <c:axId val="486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325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LR_single_Var!$D$36:$D$47</c:f>
              <c:numCache>
                <c:formatCode>_(* #,##0.00_);_(* \(#,##0.00\);_(* "-"??_);_(@_)</c:formatCode>
                <c:ptCount val="12"/>
                <c:pt idx="0">
                  <c:v>452196</c:v>
                </c:pt>
                <c:pt idx="1">
                  <c:v>2600</c:v>
                </c:pt>
                <c:pt idx="2">
                  <c:v>3000</c:v>
                </c:pt>
                <c:pt idx="3">
                  <c:v>3400</c:v>
                </c:pt>
                <c:pt idx="4">
                  <c:v>3800</c:v>
                </c:pt>
                <c:pt idx="5">
                  <c:v>4200</c:v>
                </c:pt>
                <c:pt idx="6">
                  <c:v>4600</c:v>
                </c:pt>
                <c:pt idx="7">
                  <c:v>5000</c:v>
                </c:pt>
                <c:pt idx="8">
                  <c:v>5400</c:v>
                </c:pt>
                <c:pt idx="9">
                  <c:v>5800</c:v>
                </c:pt>
                <c:pt idx="10">
                  <c:v>6200</c:v>
                </c:pt>
                <c:pt idx="11">
                  <c:v>6600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59-4595-8BD4-2516D9D01560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LR_single_Var!$E$36:$E$47</c:f>
              <c:numCache>
                <c:formatCode>_(* #,##0.00_);_(* \(#,##0.00\);_(* "-"??_);_(@_)</c:formatCode>
                <c:ptCount val="12"/>
                <c:pt idx="0">
                  <c:v>452196</c:v>
                </c:pt>
                <c:pt idx="1">
                  <c:v>452196</c:v>
                </c:pt>
                <c:pt idx="2">
                  <c:v>452196</c:v>
                </c:pt>
                <c:pt idx="3">
                  <c:v>452196</c:v>
                </c:pt>
                <c:pt idx="4">
                  <c:v>452196</c:v>
                </c:pt>
                <c:pt idx="5">
                  <c:v>452196</c:v>
                </c:pt>
                <c:pt idx="6">
                  <c:v>452196</c:v>
                </c:pt>
                <c:pt idx="7">
                  <c:v>452196</c:v>
                </c:pt>
                <c:pt idx="8">
                  <c:v>452196</c:v>
                </c:pt>
                <c:pt idx="9">
                  <c:v>452196</c:v>
                </c:pt>
                <c:pt idx="10">
                  <c:v>452196</c:v>
                </c:pt>
                <c:pt idx="11">
                  <c:v>452196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59-4595-8BD4-2516D9D01560}"/>
            </c:ext>
          </c:extLst>
        </c:ser>
        <c:ser>
          <c:idx val="2"/>
          <c:order val="2"/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LR_single_Var!$F$36:$F$47</c:f>
              <c:numCache>
                <c:formatCode>_(* #,##0.00_);_(* \(#,##0.00\);_(* "-"??_);_(@_)</c:formatCode>
                <c:ptCount val="12"/>
                <c:pt idx="0">
                  <c:v>552196</c:v>
                </c:pt>
                <c:pt idx="1">
                  <c:v>452196</c:v>
                </c:pt>
                <c:pt idx="2">
                  <c:v>452196</c:v>
                </c:pt>
                <c:pt idx="3">
                  <c:v>452196</c:v>
                </c:pt>
                <c:pt idx="4">
                  <c:v>452196</c:v>
                </c:pt>
                <c:pt idx="5">
                  <c:v>452196</c:v>
                </c:pt>
                <c:pt idx="6">
                  <c:v>452196</c:v>
                </c:pt>
                <c:pt idx="7">
                  <c:v>452196</c:v>
                </c:pt>
                <c:pt idx="8">
                  <c:v>452196</c:v>
                </c:pt>
                <c:pt idx="9">
                  <c:v>452196</c:v>
                </c:pt>
                <c:pt idx="10">
                  <c:v>452196</c:v>
                </c:pt>
                <c:pt idx="11">
                  <c:v>452196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59-4595-8BD4-2516D9D01560}"/>
            </c:ext>
          </c:extLst>
        </c:ser>
        <c:ser>
          <c:idx val="3"/>
          <c:order val="3"/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LR_single_Var!$G$36:$G$47</c:f>
              <c:numCache>
                <c:formatCode>_(* #,##0.00_);_(* \(#,##0.00\);_(* "-"??_);_(@_)</c:formatCode>
                <c:ptCount val="12"/>
                <c:pt idx="0">
                  <c:v>652196</c:v>
                </c:pt>
                <c:pt idx="1">
                  <c:v>452196</c:v>
                </c:pt>
                <c:pt idx="2">
                  <c:v>452196</c:v>
                </c:pt>
                <c:pt idx="3">
                  <c:v>452196</c:v>
                </c:pt>
                <c:pt idx="4">
                  <c:v>452196</c:v>
                </c:pt>
                <c:pt idx="5">
                  <c:v>452196</c:v>
                </c:pt>
                <c:pt idx="6">
                  <c:v>452196</c:v>
                </c:pt>
                <c:pt idx="7">
                  <c:v>452196</c:v>
                </c:pt>
                <c:pt idx="8">
                  <c:v>452196</c:v>
                </c:pt>
                <c:pt idx="9">
                  <c:v>452196</c:v>
                </c:pt>
                <c:pt idx="10">
                  <c:v>452196</c:v>
                </c:pt>
                <c:pt idx="11">
                  <c:v>452196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59-4595-8BD4-2516D9D01560}"/>
            </c:ext>
          </c:extLst>
        </c:ser>
        <c:ser>
          <c:idx val="4"/>
          <c:order val="4"/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LR_single_Var!$H$36:$H$47</c:f>
              <c:numCache>
                <c:formatCode>_(* #,##0.00_);_(* \(#,##0.00\);_(* "-"??_);_(@_)</c:formatCode>
                <c:ptCount val="12"/>
                <c:pt idx="0">
                  <c:v>752196</c:v>
                </c:pt>
                <c:pt idx="1">
                  <c:v>452196</c:v>
                </c:pt>
                <c:pt idx="2">
                  <c:v>452196</c:v>
                </c:pt>
                <c:pt idx="3">
                  <c:v>452196</c:v>
                </c:pt>
                <c:pt idx="4">
                  <c:v>452196</c:v>
                </c:pt>
                <c:pt idx="5">
                  <c:v>452196</c:v>
                </c:pt>
                <c:pt idx="6">
                  <c:v>452196</c:v>
                </c:pt>
                <c:pt idx="7">
                  <c:v>452196</c:v>
                </c:pt>
                <c:pt idx="8">
                  <c:v>452196</c:v>
                </c:pt>
                <c:pt idx="9">
                  <c:v>452196</c:v>
                </c:pt>
                <c:pt idx="10">
                  <c:v>452196</c:v>
                </c:pt>
                <c:pt idx="11">
                  <c:v>452196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59-4595-8BD4-2516D9D01560}"/>
            </c:ext>
          </c:extLst>
        </c:ser>
        <c:ser>
          <c:idx val="5"/>
          <c:order val="5"/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LR_single_Var!$I$36:$I$47</c:f>
              <c:numCache>
                <c:formatCode>_(* #,##0.00_);_(* \(#,##0.00\);_(* "-"??_);_(@_)</c:formatCode>
                <c:ptCount val="12"/>
                <c:pt idx="0">
                  <c:v>852196</c:v>
                </c:pt>
                <c:pt idx="1">
                  <c:v>452196</c:v>
                </c:pt>
                <c:pt idx="2">
                  <c:v>452196</c:v>
                </c:pt>
                <c:pt idx="3">
                  <c:v>452196</c:v>
                </c:pt>
                <c:pt idx="4">
                  <c:v>452196</c:v>
                </c:pt>
                <c:pt idx="5">
                  <c:v>452196</c:v>
                </c:pt>
                <c:pt idx="6">
                  <c:v>452196</c:v>
                </c:pt>
                <c:pt idx="7">
                  <c:v>452196</c:v>
                </c:pt>
                <c:pt idx="8">
                  <c:v>452196</c:v>
                </c:pt>
                <c:pt idx="9">
                  <c:v>452196</c:v>
                </c:pt>
                <c:pt idx="10">
                  <c:v>452196</c:v>
                </c:pt>
                <c:pt idx="11">
                  <c:v>452196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659-4595-8BD4-2516D9D01560}"/>
            </c:ext>
          </c:extLst>
        </c:ser>
        <c:ser>
          <c:idx val="6"/>
          <c:order val="6"/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LR_single_Var!$J$36:$J$47</c:f>
              <c:numCache>
                <c:formatCode>_(* #,##0.00_);_(* \(#,##0.00\);_(* "-"??_);_(@_)</c:formatCode>
                <c:ptCount val="12"/>
                <c:pt idx="0">
                  <c:v>952196</c:v>
                </c:pt>
                <c:pt idx="1">
                  <c:v>452196</c:v>
                </c:pt>
                <c:pt idx="2">
                  <c:v>452196</c:v>
                </c:pt>
                <c:pt idx="3">
                  <c:v>452196</c:v>
                </c:pt>
                <c:pt idx="4">
                  <c:v>452196</c:v>
                </c:pt>
                <c:pt idx="5">
                  <c:v>452196</c:v>
                </c:pt>
                <c:pt idx="6">
                  <c:v>452196</c:v>
                </c:pt>
                <c:pt idx="7">
                  <c:v>452196</c:v>
                </c:pt>
                <c:pt idx="8">
                  <c:v>452196</c:v>
                </c:pt>
                <c:pt idx="9">
                  <c:v>452196</c:v>
                </c:pt>
                <c:pt idx="10">
                  <c:v>452196</c:v>
                </c:pt>
                <c:pt idx="11">
                  <c:v>452196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659-4595-8BD4-2516D9D01560}"/>
            </c:ext>
          </c:extLst>
        </c:ser>
        <c:ser>
          <c:idx val="7"/>
          <c:order val="7"/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LR_single_Var!$K$36:$K$47</c:f>
              <c:numCache>
                <c:formatCode>_(* #,##0.00_);_(* \(#,##0.00\);_(* "-"??_);_(@_)</c:formatCode>
                <c:ptCount val="12"/>
                <c:pt idx="0">
                  <c:v>1052196</c:v>
                </c:pt>
                <c:pt idx="1">
                  <c:v>452196</c:v>
                </c:pt>
                <c:pt idx="2">
                  <c:v>452196</c:v>
                </c:pt>
                <c:pt idx="3">
                  <c:v>452196</c:v>
                </c:pt>
                <c:pt idx="4">
                  <c:v>452196</c:v>
                </c:pt>
                <c:pt idx="5">
                  <c:v>452196</c:v>
                </c:pt>
                <c:pt idx="6">
                  <c:v>452196</c:v>
                </c:pt>
                <c:pt idx="7">
                  <c:v>452196</c:v>
                </c:pt>
                <c:pt idx="8">
                  <c:v>452196</c:v>
                </c:pt>
                <c:pt idx="9">
                  <c:v>452196</c:v>
                </c:pt>
                <c:pt idx="10">
                  <c:v>452196</c:v>
                </c:pt>
                <c:pt idx="11">
                  <c:v>452196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659-4595-8BD4-2516D9D01560}"/>
            </c:ext>
          </c:extLst>
        </c:ser>
        <c:ser>
          <c:idx val="8"/>
          <c:order val="8"/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LR_single_Var!$L$36:$L$47</c:f>
              <c:numCache>
                <c:formatCode>_(* #,##0.00_);_(* \(#,##0.00\);_(* "-"??_);_(@_)</c:formatCode>
                <c:ptCount val="12"/>
                <c:pt idx="0">
                  <c:v>1152196</c:v>
                </c:pt>
                <c:pt idx="1">
                  <c:v>452196</c:v>
                </c:pt>
                <c:pt idx="2">
                  <c:v>452196</c:v>
                </c:pt>
                <c:pt idx="3">
                  <c:v>452196</c:v>
                </c:pt>
                <c:pt idx="4">
                  <c:v>452196</c:v>
                </c:pt>
                <c:pt idx="5">
                  <c:v>452196</c:v>
                </c:pt>
                <c:pt idx="6">
                  <c:v>452196</c:v>
                </c:pt>
                <c:pt idx="7">
                  <c:v>452196</c:v>
                </c:pt>
                <c:pt idx="8">
                  <c:v>452196</c:v>
                </c:pt>
                <c:pt idx="9">
                  <c:v>452196</c:v>
                </c:pt>
                <c:pt idx="10">
                  <c:v>452196</c:v>
                </c:pt>
                <c:pt idx="11">
                  <c:v>452196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659-4595-8BD4-2516D9D01560}"/>
            </c:ext>
          </c:extLst>
        </c:ser>
        <c:ser>
          <c:idx val="9"/>
          <c:order val="9"/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LR_single_Var!$M$36:$M$47</c:f>
              <c:numCache>
                <c:formatCode>_(* #,##0.00_);_(* \(#,##0.00\);_(* "-"??_);_(@_)</c:formatCode>
                <c:ptCount val="12"/>
                <c:pt idx="0">
                  <c:v>1252196</c:v>
                </c:pt>
                <c:pt idx="1">
                  <c:v>452196</c:v>
                </c:pt>
                <c:pt idx="2">
                  <c:v>452196</c:v>
                </c:pt>
                <c:pt idx="3">
                  <c:v>452196</c:v>
                </c:pt>
                <c:pt idx="4">
                  <c:v>452196</c:v>
                </c:pt>
                <c:pt idx="5">
                  <c:v>452196</c:v>
                </c:pt>
                <c:pt idx="6">
                  <c:v>452196</c:v>
                </c:pt>
                <c:pt idx="7">
                  <c:v>452196</c:v>
                </c:pt>
                <c:pt idx="8">
                  <c:v>452196</c:v>
                </c:pt>
                <c:pt idx="9">
                  <c:v>452196</c:v>
                </c:pt>
                <c:pt idx="10">
                  <c:v>452196</c:v>
                </c:pt>
                <c:pt idx="11">
                  <c:v>452196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659-4595-8BD4-2516D9D01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849440"/>
        <c:axId val="48683936"/>
      </c:lineChart>
      <c:catAx>
        <c:axId val="12884944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83936"/>
        <c:crosses val="autoZero"/>
        <c:auto val="1"/>
        <c:lblAlgn val="ctr"/>
        <c:lblOffset val="100"/>
        <c:noMultiLvlLbl val="0"/>
      </c:catAx>
      <c:valAx>
        <c:axId val="486839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4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LR_multi_variable!$B$1</c:f>
              <c:strCache>
                <c:ptCount val="1"/>
                <c:pt idx="0">
                  <c:v>bedroom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LR_multi_variable!$B$2:$B$6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3">
                  <c:v>3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87-4964-8CFE-6B97B0943E00}"/>
            </c:ext>
          </c:extLst>
        </c:ser>
        <c:ser>
          <c:idx val="1"/>
          <c:order val="1"/>
          <c:tx>
            <c:strRef>
              <c:f>LR_multi_variable!$C$1</c:f>
              <c:strCache>
                <c:ptCount val="1"/>
                <c:pt idx="0">
                  <c:v>age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LR_multi_variable!$C$2:$C$6</c:f>
              <c:numCache>
                <c:formatCode>General</c:formatCode>
                <c:ptCount val="5"/>
                <c:pt idx="0">
                  <c:v>20</c:v>
                </c:pt>
                <c:pt idx="1">
                  <c:v>15</c:v>
                </c:pt>
                <c:pt idx="2">
                  <c:v>18</c:v>
                </c:pt>
                <c:pt idx="3">
                  <c:v>30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87-4964-8CFE-6B97B0943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374512"/>
        <c:axId val="48689216"/>
      </c:lineChart>
      <c:catAx>
        <c:axId val="25537451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89216"/>
        <c:crosses val="autoZero"/>
        <c:auto val="1"/>
        <c:lblAlgn val="ctr"/>
        <c:lblOffset val="100"/>
        <c:noMultiLvlLbl val="0"/>
      </c:catAx>
      <c:valAx>
        <c:axId val="4868921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37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LR_multi_variable!$A$1</c:f>
              <c:strCache>
                <c:ptCount val="1"/>
                <c:pt idx="0">
                  <c:v>area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LR_multi_variable!$A$2:$A$6</c:f>
              <c:numCache>
                <c:formatCode>General</c:formatCode>
                <c:ptCount val="5"/>
                <c:pt idx="0">
                  <c:v>2600</c:v>
                </c:pt>
                <c:pt idx="1">
                  <c:v>3000</c:v>
                </c:pt>
                <c:pt idx="2">
                  <c:v>3200</c:v>
                </c:pt>
                <c:pt idx="3">
                  <c:v>3600</c:v>
                </c:pt>
                <c:pt idx="4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F7-4FA5-AF4A-E5E7A586338B}"/>
            </c:ext>
          </c:extLst>
        </c:ser>
        <c:ser>
          <c:idx val="1"/>
          <c:order val="1"/>
          <c:tx>
            <c:strRef>
              <c:f>LR_multi_variable!$B$1</c:f>
              <c:strCache>
                <c:ptCount val="1"/>
                <c:pt idx="0">
                  <c:v>bedroom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LR_multi_variable!$B$2:$B$6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3">
                  <c:v>3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F7-4FA5-AF4A-E5E7A586338B}"/>
            </c:ext>
          </c:extLst>
        </c:ser>
        <c:ser>
          <c:idx val="2"/>
          <c:order val="2"/>
          <c:tx>
            <c:strRef>
              <c:f>LR_multi_variable!$C$1</c:f>
              <c:strCache>
                <c:ptCount val="1"/>
                <c:pt idx="0">
                  <c:v>age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LR_multi_variable!$C$2:$C$6</c:f>
              <c:numCache>
                <c:formatCode>General</c:formatCode>
                <c:ptCount val="5"/>
                <c:pt idx="0">
                  <c:v>20</c:v>
                </c:pt>
                <c:pt idx="1">
                  <c:v>15</c:v>
                </c:pt>
                <c:pt idx="2">
                  <c:v>18</c:v>
                </c:pt>
                <c:pt idx="3">
                  <c:v>30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F7-4FA5-AF4A-E5E7A586338B}"/>
            </c:ext>
          </c:extLst>
        </c:ser>
        <c:ser>
          <c:idx val="3"/>
          <c:order val="3"/>
          <c:tx>
            <c:strRef>
              <c:f>LR_multi_variable!$D$1</c:f>
              <c:strCache>
                <c:ptCount val="1"/>
                <c:pt idx="0">
                  <c:v>price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LR_multi_variable!$D$2:$D$6</c:f>
              <c:numCache>
                <c:formatCode>General</c:formatCode>
                <c:ptCount val="5"/>
                <c:pt idx="0">
                  <c:v>550000</c:v>
                </c:pt>
                <c:pt idx="1">
                  <c:v>565000</c:v>
                </c:pt>
                <c:pt idx="2">
                  <c:v>610000</c:v>
                </c:pt>
                <c:pt idx="3">
                  <c:v>595000</c:v>
                </c:pt>
                <c:pt idx="4">
                  <c:v>760000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F7-4FA5-AF4A-E5E7A5863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83312"/>
        <c:axId val="48693536"/>
      </c:lineChart>
      <c:catAx>
        <c:axId val="4338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93536"/>
        <c:crosses val="autoZero"/>
        <c:auto val="1"/>
        <c:lblAlgn val="ctr"/>
        <c:lblOffset val="100"/>
        <c:noMultiLvlLbl val="0"/>
      </c:catAx>
      <c:valAx>
        <c:axId val="4869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8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Insurance Predictor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Logictic_Regression!$B$1</c:f>
              <c:strCache>
                <c:ptCount val="1"/>
                <c:pt idx="0">
                  <c:v>bought_insurance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Logictic_Regression!$A$2:$A$28</c:f>
              <c:numCache>
                <c:formatCode>General</c:formatCode>
                <c:ptCount val="27"/>
                <c:pt idx="0">
                  <c:v>22</c:v>
                </c:pt>
                <c:pt idx="1">
                  <c:v>25</c:v>
                </c:pt>
                <c:pt idx="2">
                  <c:v>52</c:v>
                </c:pt>
                <c:pt idx="3">
                  <c:v>55</c:v>
                </c:pt>
                <c:pt idx="4">
                  <c:v>18</c:v>
                </c:pt>
                <c:pt idx="5">
                  <c:v>28</c:v>
                </c:pt>
                <c:pt idx="6">
                  <c:v>27</c:v>
                </c:pt>
                <c:pt idx="7">
                  <c:v>29</c:v>
                </c:pt>
                <c:pt idx="8">
                  <c:v>19</c:v>
                </c:pt>
                <c:pt idx="9">
                  <c:v>18</c:v>
                </c:pt>
                <c:pt idx="10">
                  <c:v>21</c:v>
                </c:pt>
                <c:pt idx="11">
                  <c:v>26</c:v>
                </c:pt>
                <c:pt idx="12">
                  <c:v>23</c:v>
                </c:pt>
                <c:pt idx="13">
                  <c:v>47</c:v>
                </c:pt>
                <c:pt idx="14">
                  <c:v>46</c:v>
                </c:pt>
                <c:pt idx="15">
                  <c:v>56</c:v>
                </c:pt>
                <c:pt idx="16">
                  <c:v>60</c:v>
                </c:pt>
                <c:pt idx="17">
                  <c:v>62</c:v>
                </c:pt>
                <c:pt idx="18">
                  <c:v>61</c:v>
                </c:pt>
                <c:pt idx="19">
                  <c:v>49</c:v>
                </c:pt>
                <c:pt idx="20">
                  <c:v>55</c:v>
                </c:pt>
                <c:pt idx="21">
                  <c:v>25</c:v>
                </c:pt>
                <c:pt idx="22">
                  <c:v>58</c:v>
                </c:pt>
                <c:pt idx="23">
                  <c:v>40</c:v>
                </c:pt>
                <c:pt idx="24">
                  <c:v>45</c:v>
                </c:pt>
                <c:pt idx="25">
                  <c:v>50</c:v>
                </c:pt>
                <c:pt idx="26">
                  <c:v>54</c:v>
                </c:pt>
              </c:numCache>
            </c:numRef>
          </c:xVal>
          <c:yVal>
            <c:numRef>
              <c:f>Logictic_Regression!$B$2:$B$28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E2-4803-A9C2-3C8465F36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656800"/>
        <c:axId val="2014780816"/>
      </c:scatterChart>
      <c:valAx>
        <c:axId val="54765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80816"/>
        <c:crosses val="autoZero"/>
        <c:crossBetween val="midCat"/>
      </c:valAx>
      <c:valAx>
        <c:axId val="201478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Bought_insurance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65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Pass - Variation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BCE!$E$17</c:f>
              <c:strCache>
                <c:ptCount val="1"/>
                <c:pt idx="0">
                  <c:v>Prob(Pass)</c:v>
                </c:pt>
              </c:strCache>
            </c:strRef>
          </c:tx>
          <c:spPr>
            <a:ln w="22225" cap="rnd">
              <a:solidFill>
                <a:srgbClr val="00B050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multiLvlStrRef>
              <c:f>BCE!$C$18:$D$23</c:f>
              <c:multiLvlStrCache>
                <c:ptCount val="6"/>
                <c:lvl>
                  <c:pt idx="0">
                    <c:v>Pass</c:v>
                  </c:pt>
                  <c:pt idx="1">
                    <c:v>Pass</c:v>
                  </c:pt>
                  <c:pt idx="2">
                    <c:v>Pass</c:v>
                  </c:pt>
                  <c:pt idx="3">
                    <c:v>Pass</c:v>
                  </c:pt>
                  <c:pt idx="4">
                    <c:v>Pass</c:v>
                  </c:pt>
                  <c:pt idx="5">
                    <c:v>Pass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6</c:v>
                  </c:pt>
                  <c:pt idx="4">
                    <c:v>7</c:v>
                  </c:pt>
                  <c:pt idx="5">
                    <c:v>9</c:v>
                  </c:pt>
                </c:lvl>
              </c:multiLvlStrCache>
            </c:multiLvlStrRef>
          </c:cat>
          <c:val>
            <c:numRef>
              <c:f>BCE!$E$18:$E$23</c:f>
              <c:numCache>
                <c:formatCode>General</c:formatCode>
                <c:ptCount val="6"/>
                <c:pt idx="0">
                  <c:v>0.94</c:v>
                </c:pt>
                <c:pt idx="1">
                  <c:v>0.8</c:v>
                </c:pt>
                <c:pt idx="2">
                  <c:v>0.75</c:v>
                </c:pt>
                <c:pt idx="3">
                  <c:v>0.54</c:v>
                </c:pt>
                <c:pt idx="4">
                  <c:v>0.96</c:v>
                </c:pt>
                <c:pt idx="5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6C-4C6C-BA5F-C56E4760F30B}"/>
            </c:ext>
          </c:extLst>
        </c:ser>
        <c:ser>
          <c:idx val="1"/>
          <c:order val="1"/>
          <c:tx>
            <c:strRef>
              <c:f>BCE!$F$17</c:f>
              <c:strCache>
                <c:ptCount val="1"/>
                <c:pt idx="0">
                  <c:v>Loss Output</c:v>
                </c:pt>
              </c:strCache>
            </c:strRef>
          </c:tx>
          <c:spPr>
            <a:ln w="22225" cap="rnd">
              <a:solidFill>
                <a:srgbClr val="00B0F0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multiLvlStrRef>
              <c:f>BCE!$C$18:$D$23</c:f>
              <c:multiLvlStrCache>
                <c:ptCount val="6"/>
                <c:lvl>
                  <c:pt idx="0">
                    <c:v>Pass</c:v>
                  </c:pt>
                  <c:pt idx="1">
                    <c:v>Pass</c:v>
                  </c:pt>
                  <c:pt idx="2">
                    <c:v>Pass</c:v>
                  </c:pt>
                  <c:pt idx="3">
                    <c:v>Pass</c:v>
                  </c:pt>
                  <c:pt idx="4">
                    <c:v>Pass</c:v>
                  </c:pt>
                  <c:pt idx="5">
                    <c:v>Pass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6</c:v>
                  </c:pt>
                  <c:pt idx="4">
                    <c:v>7</c:v>
                  </c:pt>
                  <c:pt idx="5">
                    <c:v>9</c:v>
                  </c:pt>
                </c:lvl>
              </c:multiLvlStrCache>
            </c:multiLvlStrRef>
          </c:cat>
          <c:val>
            <c:numRef>
              <c:f>BCE!$F$18:$F$23</c:f>
              <c:numCache>
                <c:formatCode>General</c:formatCode>
                <c:ptCount val="6"/>
                <c:pt idx="0">
                  <c:v>9.8570742593264704E-2</c:v>
                </c:pt>
                <c:pt idx="1">
                  <c:v>0.21732201127364886</c:v>
                </c:pt>
                <c:pt idx="2">
                  <c:v>0.24421905028821556</c:v>
                </c:pt>
                <c:pt idx="3">
                  <c:v>0.29963876712207294</c:v>
                </c:pt>
                <c:pt idx="4">
                  <c:v>7.2937216628895879E-2</c:v>
                </c:pt>
                <c:pt idx="5">
                  <c:v>0.26529499557412151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6C-4C6C-BA5F-C56E4760F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3346672"/>
        <c:axId val="1633186960"/>
      </c:lineChart>
      <c:catAx>
        <c:axId val="19733466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Student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186960"/>
        <c:crosses val="autoZero"/>
        <c:auto val="1"/>
        <c:lblAlgn val="ctr"/>
        <c:lblOffset val="100"/>
        <c:noMultiLvlLbl val="0"/>
      </c:catAx>
      <c:valAx>
        <c:axId val="163318696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346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Fail - Variation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multiLvlStrRef>
              <c:f>BCE!$K$18:$L$21</c:f>
              <c:multiLvlStrCache>
                <c:ptCount val="4"/>
                <c:lvl>
                  <c:pt idx="0">
                    <c:v>Fail</c:v>
                  </c:pt>
                  <c:pt idx="1">
                    <c:v>Fail</c:v>
                  </c:pt>
                  <c:pt idx="2">
                    <c:v>Fail</c:v>
                  </c:pt>
                  <c:pt idx="3">
                    <c:v>Fail</c:v>
                  </c:pt>
                </c:lvl>
                <c:lvl>
                  <c:pt idx="0">
                    <c:v>4</c:v>
                  </c:pt>
                  <c:pt idx="1">
                    <c:v>5</c:v>
                  </c:pt>
                  <c:pt idx="2">
                    <c:v>8</c:v>
                  </c:pt>
                  <c:pt idx="3">
                    <c:v>10</c:v>
                  </c:pt>
                </c:lvl>
              </c:multiLvlStrCache>
            </c:multiLvlStrRef>
          </c:cat>
          <c:val>
            <c:numRef>
              <c:f>BCE!$M$18:$M$21</c:f>
              <c:numCache>
                <c:formatCode>General</c:formatCode>
                <c:ptCount val="4"/>
                <c:pt idx="0">
                  <c:v>0.49</c:v>
                </c:pt>
                <c:pt idx="1">
                  <c:v>0.22999999999999998</c:v>
                </c:pt>
                <c:pt idx="2">
                  <c:v>9.9999999999999978E-2</c:v>
                </c:pt>
                <c:pt idx="3">
                  <c:v>0.63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7C-44CC-A61E-452B7C88B6BE}"/>
            </c:ext>
          </c:extLst>
        </c:ser>
        <c:ser>
          <c:idx val="1"/>
          <c:order val="1"/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multiLvlStrRef>
              <c:f>BCE!$K$18:$L$21</c:f>
              <c:multiLvlStrCache>
                <c:ptCount val="4"/>
                <c:lvl>
                  <c:pt idx="0">
                    <c:v>Fail</c:v>
                  </c:pt>
                  <c:pt idx="1">
                    <c:v>Fail</c:v>
                  </c:pt>
                  <c:pt idx="2">
                    <c:v>Fail</c:v>
                  </c:pt>
                  <c:pt idx="3">
                    <c:v>Fail</c:v>
                  </c:pt>
                </c:lvl>
                <c:lvl>
                  <c:pt idx="0">
                    <c:v>4</c:v>
                  </c:pt>
                  <c:pt idx="1">
                    <c:v>5</c:v>
                  </c:pt>
                  <c:pt idx="2">
                    <c:v>8</c:v>
                  </c:pt>
                  <c:pt idx="3">
                    <c:v>10</c:v>
                  </c:pt>
                </c:lvl>
              </c:multiLvlStrCache>
            </c:multiLvlStrRef>
          </c:cat>
          <c:val>
            <c:numRef>
              <c:f>BCE!$N$18:$N$21</c:f>
              <c:numCache>
                <c:formatCode>General</c:formatCode>
                <c:ptCount val="4"/>
                <c:pt idx="0">
                  <c:v>0.30094313097608072</c:v>
                </c:pt>
                <c:pt idx="1">
                  <c:v>0.23420473933314259</c:v>
                </c:pt>
                <c:pt idx="2">
                  <c:v>0.14118174150460758</c:v>
                </c:pt>
                <c:pt idx="3">
                  <c:v>0.28618081593945538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7C-44CC-A61E-452B7C88B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530304"/>
        <c:axId val="1635378160"/>
      </c:lineChart>
      <c:catAx>
        <c:axId val="58753030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Student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378160"/>
        <c:crosses val="autoZero"/>
        <c:auto val="1"/>
        <c:lblAlgn val="ctr"/>
        <c:lblOffset val="100"/>
        <c:noMultiLvlLbl val="0"/>
      </c:catAx>
      <c:valAx>
        <c:axId val="163537816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53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Pass - Fail</a:t>
            </a:r>
            <a:r>
              <a:rPr lang="en-IN" baseline="0"/>
              <a:t> - Variation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BCE!$O$2</c:f>
              <c:strCache>
                <c:ptCount val="1"/>
                <c:pt idx="0">
                  <c:v>Prob(Pass)</c:v>
                </c:pt>
              </c:strCache>
            </c:strRef>
          </c:tx>
          <c:spPr>
            <a:ln w="22225" cap="rnd">
              <a:solidFill>
                <a:srgbClr val="00B050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multiLvlStrRef>
              <c:f>BCE!$M$3:$N$12</c:f>
              <c:multiLvlStrCache>
                <c:ptCount val="10"/>
                <c:lvl>
                  <c:pt idx="0">
                    <c:v>Pass</c:v>
                  </c:pt>
                  <c:pt idx="1">
                    <c:v>Pass</c:v>
                  </c:pt>
                  <c:pt idx="2">
                    <c:v>Pass</c:v>
                  </c:pt>
                  <c:pt idx="3">
                    <c:v>Fail</c:v>
                  </c:pt>
                  <c:pt idx="4">
                    <c:v>Fail</c:v>
                  </c:pt>
                  <c:pt idx="5">
                    <c:v>Pass</c:v>
                  </c:pt>
                  <c:pt idx="6">
                    <c:v>Pass</c:v>
                  </c:pt>
                  <c:pt idx="7">
                    <c:v>Fail</c:v>
                  </c:pt>
                  <c:pt idx="8">
                    <c:v>Pass</c:v>
                  </c:pt>
                  <c:pt idx="9">
                    <c:v>Fail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BCE!$O$3:$O$12</c:f>
              <c:numCache>
                <c:formatCode>General</c:formatCode>
                <c:ptCount val="10"/>
                <c:pt idx="0">
                  <c:v>0.94</c:v>
                </c:pt>
                <c:pt idx="1">
                  <c:v>0.8</c:v>
                </c:pt>
                <c:pt idx="2">
                  <c:v>0.75</c:v>
                </c:pt>
                <c:pt idx="3">
                  <c:v>0.51</c:v>
                </c:pt>
                <c:pt idx="4">
                  <c:v>0.77</c:v>
                </c:pt>
                <c:pt idx="5">
                  <c:v>0.54</c:v>
                </c:pt>
                <c:pt idx="6">
                  <c:v>0.96</c:v>
                </c:pt>
                <c:pt idx="7">
                  <c:v>0.9</c:v>
                </c:pt>
                <c:pt idx="8">
                  <c:v>0.7</c:v>
                </c:pt>
                <c:pt idx="9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2C-4D88-AC1B-3993BCD906AA}"/>
            </c:ext>
          </c:extLst>
        </c:ser>
        <c:ser>
          <c:idx val="1"/>
          <c:order val="1"/>
          <c:tx>
            <c:strRef>
              <c:f>BCE!$P$2</c:f>
              <c:strCache>
                <c:ptCount val="1"/>
                <c:pt idx="0">
                  <c:v>Prob(Fail)=1-Pass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multiLvlStrRef>
              <c:f>BCE!$M$3:$N$12</c:f>
              <c:multiLvlStrCache>
                <c:ptCount val="10"/>
                <c:lvl>
                  <c:pt idx="0">
                    <c:v>Pass</c:v>
                  </c:pt>
                  <c:pt idx="1">
                    <c:v>Pass</c:v>
                  </c:pt>
                  <c:pt idx="2">
                    <c:v>Pass</c:v>
                  </c:pt>
                  <c:pt idx="3">
                    <c:v>Fail</c:v>
                  </c:pt>
                  <c:pt idx="4">
                    <c:v>Fail</c:v>
                  </c:pt>
                  <c:pt idx="5">
                    <c:v>Pass</c:v>
                  </c:pt>
                  <c:pt idx="6">
                    <c:v>Pass</c:v>
                  </c:pt>
                  <c:pt idx="7">
                    <c:v>Fail</c:v>
                  </c:pt>
                  <c:pt idx="8">
                    <c:v>Pass</c:v>
                  </c:pt>
                  <c:pt idx="9">
                    <c:v>Fail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BCE!$P$3:$P$12</c:f>
              <c:numCache>
                <c:formatCode>General</c:formatCode>
                <c:ptCount val="10"/>
                <c:pt idx="0">
                  <c:v>6.0000000000000053E-2</c:v>
                </c:pt>
                <c:pt idx="1">
                  <c:v>0.19999999999999996</c:v>
                </c:pt>
                <c:pt idx="2">
                  <c:v>0.25</c:v>
                </c:pt>
                <c:pt idx="3">
                  <c:v>0.49</c:v>
                </c:pt>
                <c:pt idx="4">
                  <c:v>0.22999999999999998</c:v>
                </c:pt>
                <c:pt idx="5">
                  <c:v>0.45999999999999996</c:v>
                </c:pt>
                <c:pt idx="6">
                  <c:v>4.0000000000000036E-2</c:v>
                </c:pt>
                <c:pt idx="7">
                  <c:v>9.9999999999999978E-2</c:v>
                </c:pt>
                <c:pt idx="8">
                  <c:v>0.30000000000000004</c:v>
                </c:pt>
                <c:pt idx="9">
                  <c:v>0.63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2C-4D88-AC1B-3993BCD906AA}"/>
            </c:ext>
          </c:extLst>
        </c:ser>
        <c:ser>
          <c:idx val="2"/>
          <c:order val="2"/>
          <c:tx>
            <c:strRef>
              <c:f>BCE!$Q$2</c:f>
              <c:strCache>
                <c:ptCount val="1"/>
                <c:pt idx="0">
                  <c:v>Output</c:v>
                </c:pt>
              </c:strCache>
            </c:strRef>
          </c:tx>
          <c:spPr>
            <a:ln w="22225" cap="rnd">
              <a:solidFill>
                <a:srgbClr val="00B0F0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multiLvlStrRef>
              <c:f>BCE!$M$3:$N$12</c:f>
              <c:multiLvlStrCache>
                <c:ptCount val="10"/>
                <c:lvl>
                  <c:pt idx="0">
                    <c:v>Pass</c:v>
                  </c:pt>
                  <c:pt idx="1">
                    <c:v>Pass</c:v>
                  </c:pt>
                  <c:pt idx="2">
                    <c:v>Pass</c:v>
                  </c:pt>
                  <c:pt idx="3">
                    <c:v>Fail</c:v>
                  </c:pt>
                  <c:pt idx="4">
                    <c:v>Fail</c:v>
                  </c:pt>
                  <c:pt idx="5">
                    <c:v>Pass</c:v>
                  </c:pt>
                  <c:pt idx="6">
                    <c:v>Pass</c:v>
                  </c:pt>
                  <c:pt idx="7">
                    <c:v>Fail</c:v>
                  </c:pt>
                  <c:pt idx="8">
                    <c:v>Pass</c:v>
                  </c:pt>
                  <c:pt idx="9">
                    <c:v>Fail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BCE!$Q$3:$Q$12</c:f>
              <c:numCache>
                <c:formatCode>General</c:formatCode>
                <c:ptCount val="10"/>
                <c:pt idx="0">
                  <c:v>9.8570742593264704E-2</c:v>
                </c:pt>
                <c:pt idx="1">
                  <c:v>0.21732201127364886</c:v>
                </c:pt>
                <c:pt idx="2">
                  <c:v>0.24421905028821556</c:v>
                </c:pt>
                <c:pt idx="3">
                  <c:v>0.30094313097608072</c:v>
                </c:pt>
                <c:pt idx="4">
                  <c:v>0.23420473933314259</c:v>
                </c:pt>
                <c:pt idx="5">
                  <c:v>0.29963876712207294</c:v>
                </c:pt>
                <c:pt idx="6">
                  <c:v>7.2937216628895879E-2</c:v>
                </c:pt>
                <c:pt idx="7">
                  <c:v>0.14118174150460758</c:v>
                </c:pt>
                <c:pt idx="8">
                  <c:v>0.26529499557412151</c:v>
                </c:pt>
                <c:pt idx="9">
                  <c:v>0.28618081593945538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2C-4D88-AC1B-3993BCD90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9628272"/>
        <c:axId val="567887504"/>
      </c:lineChart>
      <c:catAx>
        <c:axId val="20696282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Student</a:t>
                </a:r>
                <a:r>
                  <a:rPr lang="en-IN" baseline="0"/>
                  <a:t> ID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887504"/>
        <c:crosses val="autoZero"/>
        <c:auto val="1"/>
        <c:lblAlgn val="ctr"/>
        <c:lblOffset val="100"/>
        <c:noMultiLvlLbl val="0"/>
      </c:catAx>
      <c:valAx>
        <c:axId val="5678875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62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BinaryCrossEntropy!$B$6:$B$15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BinaryCrossEntropy!$C$6:$C$15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49-4BE0-873F-6F9643B8D4DF}"/>
            </c:ext>
          </c:extLst>
        </c:ser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BinaryCrossEntropy!$B$6:$B$15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BinaryCrossEntropy!$D$6:$D$15</c:f>
              <c:numCache>
                <c:formatCode>General</c:formatCode>
                <c:ptCount val="10"/>
                <c:pt idx="0">
                  <c:v>0.94</c:v>
                </c:pt>
                <c:pt idx="1">
                  <c:v>0.8</c:v>
                </c:pt>
                <c:pt idx="2">
                  <c:v>0.75</c:v>
                </c:pt>
                <c:pt idx="3">
                  <c:v>0.49</c:v>
                </c:pt>
                <c:pt idx="4">
                  <c:v>0.23</c:v>
                </c:pt>
                <c:pt idx="5">
                  <c:v>0.54</c:v>
                </c:pt>
                <c:pt idx="6">
                  <c:v>0.96</c:v>
                </c:pt>
                <c:pt idx="7">
                  <c:v>0.1</c:v>
                </c:pt>
                <c:pt idx="8">
                  <c:v>0.7</c:v>
                </c:pt>
                <c:pt idx="9">
                  <c:v>0.63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49-4BE0-873F-6F9643B8D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7290304"/>
        <c:axId val="2010039024"/>
      </c:lineChart>
      <c:catAx>
        <c:axId val="73729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039024"/>
        <c:crosses val="autoZero"/>
        <c:auto val="1"/>
        <c:lblAlgn val="ctr"/>
        <c:lblOffset val="100"/>
        <c:noMultiLvlLbl val="0"/>
      </c:catAx>
      <c:valAx>
        <c:axId val="201003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9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BinaryCrossEntropy!$C$5</c:f>
              <c:strCache>
                <c:ptCount val="1"/>
                <c:pt idx="0">
                  <c:v>Actual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BinaryCrossEntropy!$B$6:$B$15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BinaryCrossEntropy!$C$6:$C$15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CC-424E-9DB6-E1F97B82E8D3}"/>
            </c:ext>
          </c:extLst>
        </c:ser>
        <c:ser>
          <c:idx val="1"/>
          <c:order val="1"/>
          <c:tx>
            <c:strRef>
              <c:f>BinaryCrossEntropy!$D$5</c:f>
              <c:strCache>
                <c:ptCount val="1"/>
                <c:pt idx="0">
                  <c:v>Predicted prob (Pass)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BinaryCrossEntropy!$B$6:$B$15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BinaryCrossEntropy!$D$6:$D$15</c:f>
              <c:numCache>
                <c:formatCode>General</c:formatCode>
                <c:ptCount val="10"/>
                <c:pt idx="0">
                  <c:v>0.94</c:v>
                </c:pt>
                <c:pt idx="1">
                  <c:v>0.8</c:v>
                </c:pt>
                <c:pt idx="2">
                  <c:v>0.75</c:v>
                </c:pt>
                <c:pt idx="3">
                  <c:v>0.49</c:v>
                </c:pt>
                <c:pt idx="4">
                  <c:v>0.23</c:v>
                </c:pt>
                <c:pt idx="5">
                  <c:v>0.54</c:v>
                </c:pt>
                <c:pt idx="6">
                  <c:v>0.96</c:v>
                </c:pt>
                <c:pt idx="7">
                  <c:v>0.1</c:v>
                </c:pt>
                <c:pt idx="8">
                  <c:v>0.7</c:v>
                </c:pt>
                <c:pt idx="9">
                  <c:v>0.63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CC-424E-9DB6-E1F97B82E8D3}"/>
            </c:ext>
          </c:extLst>
        </c:ser>
        <c:ser>
          <c:idx val="2"/>
          <c:order val="2"/>
          <c:tx>
            <c:strRef>
              <c:f>BinaryCrossEntropy!$E$5</c:f>
              <c:strCache>
                <c:ptCount val="1"/>
                <c:pt idx="0">
                  <c:v>Corrected-P(Pass)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BinaryCrossEntropy!$B$6:$B$15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BinaryCrossEntropy!$E$6:$E$15</c:f>
              <c:numCache>
                <c:formatCode>General</c:formatCode>
                <c:ptCount val="10"/>
                <c:pt idx="0">
                  <c:v>0.94</c:v>
                </c:pt>
                <c:pt idx="1">
                  <c:v>0.8</c:v>
                </c:pt>
                <c:pt idx="2">
                  <c:v>0.75</c:v>
                </c:pt>
                <c:pt idx="3">
                  <c:v>0.51</c:v>
                </c:pt>
                <c:pt idx="4">
                  <c:v>0.77</c:v>
                </c:pt>
                <c:pt idx="5">
                  <c:v>0.54</c:v>
                </c:pt>
                <c:pt idx="6">
                  <c:v>0.96</c:v>
                </c:pt>
                <c:pt idx="7">
                  <c:v>0.9</c:v>
                </c:pt>
                <c:pt idx="8">
                  <c:v>0.7</c:v>
                </c:pt>
                <c:pt idx="9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CC-424E-9DB6-E1F97B82E8D3}"/>
            </c:ext>
          </c:extLst>
        </c:ser>
        <c:ser>
          <c:idx val="3"/>
          <c:order val="3"/>
          <c:tx>
            <c:strRef>
              <c:f>BinaryCrossEntropy!$F$5</c:f>
              <c:strCache>
                <c:ptCount val="1"/>
                <c:pt idx="0">
                  <c:v>Match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cat>
            <c:numRef>
              <c:f>BinaryCrossEntropy!$B$6:$B$15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BinaryCrossEntropy!$F$6:$F$15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CC-424E-9DB6-E1F97B82E8D3}"/>
            </c:ext>
          </c:extLst>
        </c:ser>
        <c:ser>
          <c:idx val="4"/>
          <c:order val="4"/>
          <c:tx>
            <c:strRef>
              <c:f>BinaryCrossEntropy!$G$5</c:f>
              <c:strCache>
                <c:ptCount val="1"/>
                <c:pt idx="0">
                  <c:v>Log(Corrected P(Pass))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cat>
            <c:numRef>
              <c:f>BinaryCrossEntropy!$B$6:$B$15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BinaryCrossEntropy!$G$6:$G$15</c:f>
              <c:numCache>
                <c:formatCode>General</c:formatCode>
                <c:ptCount val="10"/>
                <c:pt idx="0">
                  <c:v>-2.6872146400301365E-2</c:v>
                </c:pt>
                <c:pt idx="1">
                  <c:v>-9.6910013008056392E-2</c:v>
                </c:pt>
                <c:pt idx="2">
                  <c:v>-0.12493873660829995</c:v>
                </c:pt>
                <c:pt idx="3">
                  <c:v>-0.29242982390206362</c:v>
                </c:pt>
                <c:pt idx="4">
                  <c:v>-0.11350927482751812</c:v>
                </c:pt>
                <c:pt idx="5">
                  <c:v>-0.26760624017703144</c:v>
                </c:pt>
                <c:pt idx="6">
                  <c:v>-1.7728766960431602E-2</c:v>
                </c:pt>
                <c:pt idx="7">
                  <c:v>-4.5757490560675115E-2</c:v>
                </c:pt>
                <c:pt idx="8">
                  <c:v>-0.15490195998574319</c:v>
                </c:pt>
                <c:pt idx="9">
                  <c:v>-0.43179827593300502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FCC-424E-9DB6-E1F97B82E8D3}"/>
            </c:ext>
          </c:extLst>
        </c:ser>
        <c:ser>
          <c:idx val="5"/>
          <c:order val="5"/>
          <c:tx>
            <c:strRef>
              <c:f>BinaryCrossEntropy!$H$5</c:f>
              <c:strCache>
                <c:ptCount val="1"/>
                <c:pt idx="0">
                  <c:v>-LOG(P(Pass))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BinaryCrossEntropy!$B$6:$B$15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BinaryCrossEntropy!$H$6:$H$15</c:f>
              <c:numCache>
                <c:formatCode>General</c:formatCode>
                <c:ptCount val="10"/>
                <c:pt idx="0">
                  <c:v>2.6872146400301365E-2</c:v>
                </c:pt>
                <c:pt idx="1">
                  <c:v>9.6910013008056392E-2</c:v>
                </c:pt>
                <c:pt idx="2">
                  <c:v>0.12493873660829995</c:v>
                </c:pt>
                <c:pt idx="3">
                  <c:v>0.29242982390206362</c:v>
                </c:pt>
                <c:pt idx="4">
                  <c:v>0.11350927482751812</c:v>
                </c:pt>
                <c:pt idx="5">
                  <c:v>0.26760624017703144</c:v>
                </c:pt>
                <c:pt idx="6">
                  <c:v>1.7728766960431602E-2</c:v>
                </c:pt>
                <c:pt idx="7">
                  <c:v>4.5757490560675115E-2</c:v>
                </c:pt>
                <c:pt idx="8">
                  <c:v>0.15490195998574319</c:v>
                </c:pt>
                <c:pt idx="9">
                  <c:v>0.43179827593300502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FCC-424E-9DB6-E1F97B82E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372480"/>
        <c:axId val="1801014272"/>
      </c:lineChart>
      <c:catAx>
        <c:axId val="7283724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014272"/>
        <c:crosses val="autoZero"/>
        <c:auto val="1"/>
        <c:lblAlgn val="ctr"/>
        <c:lblOffset val="100"/>
        <c:noMultiLvlLbl val="0"/>
      </c:catAx>
      <c:valAx>
        <c:axId val="180101427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37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ustomXml" Target="../ink/ink1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537208</xdr:colOff>
      <xdr:row>3</xdr:row>
      <xdr:rowOff>72390</xdr:rowOff>
    </xdr:from>
    <xdr:to>
      <xdr:col>20</xdr:col>
      <xdr:colOff>459104</xdr:colOff>
      <xdr:row>22</xdr:row>
      <xdr:rowOff>371475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04C4DA-D862-2A23-AD4E-EBE2AB56ED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752475</xdr:colOff>
      <xdr:row>23</xdr:row>
      <xdr:rowOff>185345</xdr:rowOff>
    </xdr:from>
    <xdr:to>
      <xdr:col>14</xdr:col>
      <xdr:colOff>369569</xdr:colOff>
      <xdr:row>41</xdr:row>
      <xdr:rowOff>50426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694D33-48AE-B43E-84C3-BD825B4795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715944</xdr:colOff>
      <xdr:row>44</xdr:row>
      <xdr:rowOff>1233</xdr:rowOff>
    </xdr:from>
    <xdr:to>
      <xdr:col>15</xdr:col>
      <xdr:colOff>380328</xdr:colOff>
      <xdr:row>58</xdr:row>
      <xdr:rowOff>110714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8899D1-5441-EB6C-4772-9FCFCAC44D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609599</xdr:colOff>
      <xdr:row>46</xdr:row>
      <xdr:rowOff>66674</xdr:rowOff>
    </xdr:from>
    <xdr:to>
      <xdr:col>39</xdr:col>
      <xdr:colOff>85724</xdr:colOff>
      <xdr:row>67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B36FEB-F662-2548-08B6-3421823E00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19050</xdr:colOff>
      <xdr:row>4</xdr:row>
      <xdr:rowOff>0</xdr:rowOff>
    </xdr:from>
    <xdr:to>
      <xdr:col>2</xdr:col>
      <xdr:colOff>19050</xdr:colOff>
      <xdr:row>7</xdr:row>
      <xdr:rowOff>76200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73A6D4DE-7F60-45B5-AD52-6CFE2AAC552B}"/>
            </a:ext>
          </a:extLst>
        </xdr:cNvPr>
        <xdr:cNvSpPr/>
      </xdr:nvSpPr>
      <xdr:spPr>
        <a:xfrm>
          <a:off x="7610475" y="190500"/>
          <a:ext cx="790575" cy="6477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/>
            <a:t>x0</a:t>
          </a:r>
        </a:p>
      </xdr:txBody>
    </xdr:sp>
    <xdr:clientData/>
  </xdr:twoCellAnchor>
  <xdr:twoCellAnchor>
    <xdr:from>
      <xdr:col>1</xdr:col>
      <xdr:colOff>9525</xdr:colOff>
      <xdr:row>8</xdr:row>
      <xdr:rowOff>142875</xdr:rowOff>
    </xdr:from>
    <xdr:to>
      <xdr:col>2</xdr:col>
      <xdr:colOff>9525</xdr:colOff>
      <xdr:row>12</xdr:row>
      <xdr:rowOff>28575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3D810884-6F05-41AC-97B7-41044D040864}"/>
            </a:ext>
          </a:extLst>
        </xdr:cNvPr>
        <xdr:cNvSpPr/>
      </xdr:nvSpPr>
      <xdr:spPr>
        <a:xfrm>
          <a:off x="7600950" y="1095375"/>
          <a:ext cx="790575" cy="6477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/>
            <a:t>x1</a:t>
          </a:r>
        </a:p>
      </xdr:txBody>
    </xdr:sp>
    <xdr:clientData/>
  </xdr:twoCellAnchor>
  <xdr:twoCellAnchor>
    <xdr:from>
      <xdr:col>1</xdr:col>
      <xdr:colOff>0</xdr:colOff>
      <xdr:row>13</xdr:row>
      <xdr:rowOff>142875</xdr:rowOff>
    </xdr:from>
    <xdr:to>
      <xdr:col>2</xdr:col>
      <xdr:colOff>0</xdr:colOff>
      <xdr:row>17</xdr:row>
      <xdr:rowOff>28575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A28CD8B6-8A23-40C3-AEE8-8200653F3769}"/>
            </a:ext>
          </a:extLst>
        </xdr:cNvPr>
        <xdr:cNvSpPr/>
      </xdr:nvSpPr>
      <xdr:spPr>
        <a:xfrm>
          <a:off x="7591425" y="2047875"/>
          <a:ext cx="790575" cy="6477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/>
            <a:t>x2</a:t>
          </a:r>
        </a:p>
      </xdr:txBody>
    </xdr:sp>
    <xdr:clientData/>
  </xdr:twoCellAnchor>
  <xdr:twoCellAnchor>
    <xdr:from>
      <xdr:col>2</xdr:col>
      <xdr:colOff>95250</xdr:colOff>
      <xdr:row>5</xdr:row>
      <xdr:rowOff>85725</xdr:rowOff>
    </xdr:from>
    <xdr:to>
      <xdr:col>3</xdr:col>
      <xdr:colOff>400050</xdr:colOff>
      <xdr:row>9</xdr:row>
      <xdr:rowOff>114300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86AEF04D-6A24-4B32-90CC-461D48F6DD54}"/>
            </a:ext>
          </a:extLst>
        </xdr:cNvPr>
        <xdr:cNvCxnSpPr/>
      </xdr:nvCxnSpPr>
      <xdr:spPr>
        <a:xfrm>
          <a:off x="8477250" y="466725"/>
          <a:ext cx="1095375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10</xdr:row>
      <xdr:rowOff>28575</xdr:rowOff>
    </xdr:from>
    <xdr:to>
      <xdr:col>3</xdr:col>
      <xdr:colOff>304800</xdr:colOff>
      <xdr:row>10</xdr:row>
      <xdr:rowOff>38100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D46478DE-2F61-48FA-BB28-AE44FEB57F40}"/>
            </a:ext>
          </a:extLst>
        </xdr:cNvPr>
        <xdr:cNvCxnSpPr/>
      </xdr:nvCxnSpPr>
      <xdr:spPr>
        <a:xfrm flipV="1">
          <a:off x="8448675" y="1362075"/>
          <a:ext cx="10287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11</xdr:row>
      <xdr:rowOff>47625</xdr:rowOff>
    </xdr:from>
    <xdr:to>
      <xdr:col>3</xdr:col>
      <xdr:colOff>314325</xdr:colOff>
      <xdr:row>15</xdr:row>
      <xdr:rowOff>57150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D576F358-43CD-48C6-9C43-858F509425F9}"/>
            </a:ext>
          </a:extLst>
        </xdr:cNvPr>
        <xdr:cNvCxnSpPr/>
      </xdr:nvCxnSpPr>
      <xdr:spPr>
        <a:xfrm flipV="1">
          <a:off x="8458200" y="1571625"/>
          <a:ext cx="102870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476249</xdr:colOff>
      <xdr:row>8</xdr:row>
      <xdr:rowOff>142875</xdr:rowOff>
    </xdr:from>
    <xdr:to>
      <xdr:col>5</xdr:col>
      <xdr:colOff>380999</xdr:colOff>
      <xdr:row>13</xdr:row>
      <xdr:rowOff>9525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E25B61BA-AE1D-49D2-BD1A-549BD2E139EE}"/>
            </a:ext>
          </a:extLst>
        </xdr:cNvPr>
        <xdr:cNvSpPr/>
      </xdr:nvSpPr>
      <xdr:spPr>
        <a:xfrm>
          <a:off x="2600324" y="1095375"/>
          <a:ext cx="1876425" cy="819150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x0w0</a:t>
          </a:r>
          <a:r>
            <a:rPr lang="en-IN" sz="1100" b="1" baseline="0">
              <a:solidFill>
                <a:sysClr val="windowText" lastClr="000000"/>
              </a:solidFill>
            </a:rPr>
            <a:t> + x1w1 + x2w2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</xdr:col>
      <xdr:colOff>514350</xdr:colOff>
      <xdr:row>5</xdr:row>
      <xdr:rowOff>133350</xdr:rowOff>
    </xdr:from>
    <xdr:ext cx="35702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33E02AC-6D3C-3FCC-6B71-4CFBF62C75E2}"/>
            </a:ext>
          </a:extLst>
        </xdr:cNvPr>
        <xdr:cNvSpPr txBox="1"/>
      </xdr:nvSpPr>
      <xdr:spPr>
        <a:xfrm>
          <a:off x="1847850" y="514350"/>
          <a:ext cx="3570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w0</a:t>
          </a: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35702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C562BB3-F770-4759-9244-FD7C50596285}"/>
            </a:ext>
          </a:extLst>
        </xdr:cNvPr>
        <xdr:cNvSpPr txBox="1"/>
      </xdr:nvSpPr>
      <xdr:spPr>
        <a:xfrm>
          <a:off x="1333500" y="952500"/>
          <a:ext cx="3570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w1</a:t>
          </a:r>
        </a:p>
      </xdr:txBody>
    </xdr:sp>
    <xdr:clientData/>
  </xdr:oneCellAnchor>
  <xdr:oneCellAnchor>
    <xdr:from>
      <xdr:col>2</xdr:col>
      <xdr:colOff>133350</xdr:colOff>
      <xdr:row>12</xdr:row>
      <xdr:rowOff>38100</xdr:rowOff>
    </xdr:from>
    <xdr:ext cx="35702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D595B0CA-1466-4DFA-8208-AE07C649709E}"/>
            </a:ext>
          </a:extLst>
        </xdr:cNvPr>
        <xdr:cNvSpPr txBox="1"/>
      </xdr:nvSpPr>
      <xdr:spPr>
        <a:xfrm>
          <a:off x="1466850" y="1752600"/>
          <a:ext cx="3570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w2</a:t>
          </a:r>
        </a:p>
      </xdr:txBody>
    </xdr:sp>
    <xdr:clientData/>
  </xdr:oneCellAnchor>
  <xdr:oneCellAnchor>
    <xdr:from>
      <xdr:col>2</xdr:col>
      <xdr:colOff>390525</xdr:colOff>
      <xdr:row>14</xdr:row>
      <xdr:rowOff>142875</xdr:rowOff>
    </xdr:from>
    <xdr:ext cx="803682" cy="291234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9CBD436E-7EF2-EC6F-A730-46122A4026DD}"/>
            </a:ext>
          </a:extLst>
        </xdr:cNvPr>
        <xdr:cNvSpPr txBox="1"/>
      </xdr:nvSpPr>
      <xdr:spPr>
        <a:xfrm>
          <a:off x="1724025" y="2238375"/>
          <a:ext cx="803682" cy="2912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 i="0" u="sng">
              <a:latin typeface="Arial Black" panose="020B0A04020102020204" pitchFamily="34" charset="0"/>
            </a:rPr>
            <a:t>Weights</a:t>
          </a:r>
        </a:p>
      </xdr:txBody>
    </xdr:sp>
    <xdr:clientData/>
  </xdr:oneCellAnchor>
  <xdr:oneCellAnchor>
    <xdr:from>
      <xdr:col>1</xdr:col>
      <xdr:colOff>57150</xdr:colOff>
      <xdr:row>1</xdr:row>
      <xdr:rowOff>161925</xdr:rowOff>
    </xdr:from>
    <xdr:ext cx="670505" cy="291234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B4EBD8DB-8537-4DE7-B339-82E84F4357D3}"/>
            </a:ext>
          </a:extLst>
        </xdr:cNvPr>
        <xdr:cNvSpPr txBox="1"/>
      </xdr:nvSpPr>
      <xdr:spPr>
        <a:xfrm>
          <a:off x="600075" y="352425"/>
          <a:ext cx="670505" cy="2912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 i="0" u="sng">
              <a:latin typeface="Arial Black" panose="020B0A04020102020204" pitchFamily="34" charset="0"/>
            </a:rPr>
            <a:t>Inputs</a:t>
          </a:r>
        </a:p>
      </xdr:txBody>
    </xdr:sp>
    <xdr:clientData/>
  </xdr:oneCellAnchor>
  <xdr:oneCellAnchor>
    <xdr:from>
      <xdr:col>4</xdr:col>
      <xdr:colOff>190500</xdr:colOff>
      <xdr:row>6</xdr:row>
      <xdr:rowOff>76200</xdr:rowOff>
    </xdr:from>
    <xdr:ext cx="795731" cy="291234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881C456A-7C2F-4979-8FAF-72C24F7540CE}"/>
            </a:ext>
          </a:extLst>
        </xdr:cNvPr>
        <xdr:cNvSpPr txBox="1"/>
      </xdr:nvSpPr>
      <xdr:spPr>
        <a:xfrm>
          <a:off x="3105150" y="1219200"/>
          <a:ext cx="795731" cy="2912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 i="0" u="sng">
              <a:latin typeface="Arial Black" panose="020B0A04020102020204" pitchFamily="34" charset="0"/>
            </a:rPr>
            <a:t>Outputs</a:t>
          </a:r>
        </a:p>
      </xdr:txBody>
    </xdr:sp>
    <xdr:clientData/>
  </xdr:oneCellAnchor>
  <xdr:twoCellAnchor>
    <xdr:from>
      <xdr:col>5</xdr:col>
      <xdr:colOff>476250</xdr:colOff>
      <xdr:row>10</xdr:row>
      <xdr:rowOff>161925</xdr:rowOff>
    </xdr:from>
    <xdr:to>
      <xdr:col>6</xdr:col>
      <xdr:colOff>685800</xdr:colOff>
      <xdr:row>10</xdr:row>
      <xdr:rowOff>161925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861879A7-515C-7C45-552D-8392431631DF}"/>
            </a:ext>
          </a:extLst>
        </xdr:cNvPr>
        <xdr:cNvCxnSpPr/>
      </xdr:nvCxnSpPr>
      <xdr:spPr>
        <a:xfrm>
          <a:off x="4572000" y="2066925"/>
          <a:ext cx="819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8</xdr:row>
      <xdr:rowOff>152400</xdr:rowOff>
    </xdr:from>
    <xdr:to>
      <xdr:col>9</xdr:col>
      <xdr:colOff>304800</xdr:colOff>
      <xdr:row>12</xdr:row>
      <xdr:rowOff>171450</xdr:rowOff>
    </xdr:to>
    <xdr:sp macro="" textlink="">
      <xdr:nvSpPr>
        <xdr:cNvPr id="39" name="Rectangle: Rounded Corners 38">
          <a:extLst>
            <a:ext uri="{FF2B5EF4-FFF2-40B4-BE49-F238E27FC236}">
              <a16:creationId xmlns:a16="http://schemas.microsoft.com/office/drawing/2014/main" id="{5F131927-6393-4A07-21D0-8A7238A5695A}"/>
            </a:ext>
          </a:extLst>
        </xdr:cNvPr>
        <xdr:cNvSpPr/>
      </xdr:nvSpPr>
      <xdr:spPr>
        <a:xfrm>
          <a:off x="5676900" y="1676400"/>
          <a:ext cx="1228725" cy="781050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latin typeface="Arial Black" panose="020B0A04020102020204" pitchFamily="34" charset="0"/>
            </a:rPr>
            <a:t>1</a:t>
          </a:r>
          <a:br>
            <a:rPr lang="en-IN" sz="1100" b="1">
              <a:solidFill>
                <a:sysClr val="windowText" lastClr="000000"/>
              </a:solidFill>
              <a:latin typeface="Arial Black" panose="020B0A04020102020204" pitchFamily="34" charset="0"/>
            </a:rPr>
          </a:br>
          <a:r>
            <a:rPr lang="en-IN" sz="1100" b="1">
              <a:solidFill>
                <a:sysClr val="windowText" lastClr="000000"/>
              </a:solidFill>
              <a:latin typeface="Arial Black" panose="020B0A04020102020204" pitchFamily="34" charset="0"/>
            </a:rPr>
            <a:t>----------</a:t>
          </a:r>
          <a:br>
            <a:rPr lang="en-IN" sz="1100" b="1">
              <a:solidFill>
                <a:sysClr val="windowText" lastClr="000000"/>
              </a:solidFill>
              <a:latin typeface="Arial Black" panose="020B0A04020102020204" pitchFamily="34" charset="0"/>
            </a:rPr>
          </a:br>
          <a:r>
            <a:rPr lang="en-IN" sz="1100" b="1">
              <a:solidFill>
                <a:sysClr val="windowText" lastClr="000000"/>
              </a:solidFill>
              <a:latin typeface="Arial Black" panose="020B0A04020102020204" pitchFamily="34" charset="0"/>
            </a:rPr>
            <a:t>1 + e^-x</a:t>
          </a:r>
        </a:p>
      </xdr:txBody>
    </xdr:sp>
    <xdr:clientData/>
  </xdr:twoCellAnchor>
  <xdr:oneCellAnchor>
    <xdr:from>
      <xdr:col>7</xdr:col>
      <xdr:colOff>57150</xdr:colOff>
      <xdr:row>6</xdr:row>
      <xdr:rowOff>57150</xdr:rowOff>
    </xdr:from>
    <xdr:ext cx="1697003" cy="291234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5D79DCFD-DB45-4BE3-883D-E81F9DCDE048}"/>
            </a:ext>
          </a:extLst>
        </xdr:cNvPr>
        <xdr:cNvSpPr txBox="1"/>
      </xdr:nvSpPr>
      <xdr:spPr>
        <a:xfrm>
          <a:off x="5562600" y="1200150"/>
          <a:ext cx="1697003" cy="2912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 i="0" u="sng">
              <a:latin typeface="Arial Black" panose="020B0A04020102020204" pitchFamily="34" charset="0"/>
            </a:rPr>
            <a:t>Activation Function</a:t>
          </a:r>
        </a:p>
      </xdr:txBody>
    </xdr:sp>
    <xdr:clientData/>
  </xdr:oneCellAnchor>
  <xdr:twoCellAnchor>
    <xdr:from>
      <xdr:col>9</xdr:col>
      <xdr:colOff>438150</xdr:colOff>
      <xdr:row>10</xdr:row>
      <xdr:rowOff>180975</xdr:rowOff>
    </xdr:from>
    <xdr:to>
      <xdr:col>11</xdr:col>
      <xdr:colOff>180975</xdr:colOff>
      <xdr:row>10</xdr:row>
      <xdr:rowOff>180975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80FF69F6-E9E4-89E3-58D2-7B7BDFE7BE01}"/>
            </a:ext>
          </a:extLst>
        </xdr:cNvPr>
        <xdr:cNvCxnSpPr/>
      </xdr:nvCxnSpPr>
      <xdr:spPr>
        <a:xfrm>
          <a:off x="7038975" y="2085975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9</xdr:row>
      <xdr:rowOff>0</xdr:rowOff>
    </xdr:from>
    <xdr:to>
      <xdr:col>13</xdr:col>
      <xdr:colOff>676275</xdr:colOff>
      <xdr:row>12</xdr:row>
      <xdr:rowOff>180975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5CF0E8DC-F85E-5ED3-F648-CE7363F5159E}"/>
            </a:ext>
          </a:extLst>
        </xdr:cNvPr>
        <xdr:cNvSpPr/>
      </xdr:nvSpPr>
      <xdr:spPr>
        <a:xfrm>
          <a:off x="8401050" y="1714500"/>
          <a:ext cx="1371600" cy="752475"/>
        </a:xfrm>
        <a:prstGeom prst="round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ysClr val="windowText" lastClr="000000"/>
              </a:solidFill>
              <a:latin typeface="Arial Black" panose="020B0A04020102020204" pitchFamily="34" charset="0"/>
            </a:rPr>
            <a:t>Predicted Output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547687</xdr:colOff>
      <xdr:row>14</xdr:row>
      <xdr:rowOff>185737</xdr:rowOff>
    </xdr:from>
    <xdr:to>
      <xdr:col>10</xdr:col>
      <xdr:colOff>90487</xdr:colOff>
      <xdr:row>29</xdr:row>
      <xdr:rowOff>71437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C9C2EDB-1621-366D-A2CF-220A70D41C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</xdr:colOff>
      <xdr:row>1</xdr:row>
      <xdr:rowOff>66675</xdr:rowOff>
    </xdr:from>
    <xdr:to>
      <xdr:col>13</xdr:col>
      <xdr:colOff>340995</xdr:colOff>
      <xdr:row>15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53422B-ECF7-657A-FBE2-5A17995CF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127635</xdr:colOff>
      <xdr:row>1</xdr:row>
      <xdr:rowOff>120015</xdr:rowOff>
    </xdr:from>
    <xdr:to>
      <xdr:col>21</xdr:col>
      <xdr:colOff>432435</xdr:colOff>
      <xdr:row>18</xdr:row>
      <xdr:rowOff>5715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05E4C7F-8CF6-F314-1A95-F9C072CCC5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93345</xdr:colOff>
      <xdr:row>17</xdr:row>
      <xdr:rowOff>142875</xdr:rowOff>
    </xdr:from>
    <xdr:to>
      <xdr:col>13</xdr:col>
      <xdr:colOff>398145</xdr:colOff>
      <xdr:row>32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79D4A8-BF91-68B0-3CA8-FFCEAF3CA5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556260</xdr:colOff>
      <xdr:row>48</xdr:row>
      <xdr:rowOff>11430</xdr:rowOff>
    </xdr:from>
    <xdr:to>
      <xdr:col>12</xdr:col>
      <xdr:colOff>586740</xdr:colOff>
      <xdr:row>67</xdr:row>
      <xdr:rowOff>45720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B0C0C5E-6D68-8BBA-4CE7-35786A0F8E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224790</xdr:colOff>
      <xdr:row>7</xdr:row>
      <xdr:rowOff>167640</xdr:rowOff>
    </xdr:from>
    <xdr:to>
      <xdr:col>7</xdr:col>
      <xdr:colOff>529590</xdr:colOff>
      <xdr:row>22</xdr:row>
      <xdr:rowOff>53340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D15E87-0BE3-E984-8401-D4078142CE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495300</xdr:colOff>
      <xdr:row>1</xdr:row>
      <xdr:rowOff>102870</xdr:rowOff>
    </xdr:from>
    <xdr:to>
      <xdr:col>17</xdr:col>
      <xdr:colOff>190500</xdr:colOff>
      <xdr:row>15</xdr:row>
      <xdr:rowOff>179070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CEC2659-86C2-20FF-A20F-E1ACF03BE8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8</xdr:row>
      <xdr:rowOff>120015</xdr:rowOff>
    </xdr:from>
    <xdr:to>
      <xdr:col>13</xdr:col>
      <xdr:colOff>19050</xdr:colOff>
      <xdr:row>23</xdr:row>
      <xdr:rowOff>5715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02B8E-692C-2DFB-6EB7-461980B8F6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83640</xdr:colOff>
      <xdr:row>10</xdr:row>
      <xdr:rowOff>98880</xdr:rowOff>
    </xdr:from>
    <xdr:to>
      <xdr:col>4</xdr:col>
      <xdr:colOff>82095</xdr:colOff>
      <xdr:row>10</xdr:row>
      <xdr:rowOff>110670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4E6946C0-99FD-0C8D-096F-B529C2C4DD3A}"/>
                </a:ext>
              </a:extLst>
            </xdr14:cNvPr>
            <xdr14:cNvContentPartPr/>
          </xdr14:nvContentPartPr>
          <xdr14:nvPr macro=""/>
          <xdr14:xfrm>
            <a:off x="3954600" y="162288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4E6946C0-99FD-0C8D-096F-B529C2C4DD3A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3948480" y="16167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23</xdr:row>
      <xdr:rowOff>4762</xdr:rowOff>
    </xdr:from>
    <xdr:to>
      <xdr:col>6</xdr:col>
      <xdr:colOff>323850</xdr:colOff>
      <xdr:row>39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AC65F3-118E-5F08-3917-A03AA9D558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342900</xdr:colOff>
      <xdr:row>23</xdr:row>
      <xdr:rowOff>71437</xdr:rowOff>
    </xdr:from>
    <xdr:to>
      <xdr:col>14</xdr:col>
      <xdr:colOff>371475</xdr:colOff>
      <xdr:row>37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DE2CC3-5BA3-CD50-FCE8-52338EF01D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495299</xdr:colOff>
      <xdr:row>0</xdr:row>
      <xdr:rowOff>176211</xdr:rowOff>
    </xdr:from>
    <xdr:to>
      <xdr:col>29</xdr:col>
      <xdr:colOff>123824</xdr:colOff>
      <xdr:row>21</xdr:row>
      <xdr:rowOff>123824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8F024B-D212-40C5-DCBC-F35E9C3283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10</xdr:col>
      <xdr:colOff>19050</xdr:colOff>
      <xdr:row>9</xdr:row>
      <xdr:rowOff>161925</xdr:rowOff>
    </xdr:from>
    <xdr:ext cx="1031116" cy="29123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CCCB72F-CE60-9845-A2ED-0550E0E8FECB}"/>
            </a:ext>
          </a:extLst>
        </xdr:cNvPr>
        <xdr:cNvSpPr txBox="1"/>
      </xdr:nvSpPr>
      <xdr:spPr>
        <a:xfrm>
          <a:off x="8620125" y="1876425"/>
          <a:ext cx="1031116" cy="29123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 u="sng">
              <a:latin typeface="Arial Black" panose="020B0A04020102020204" pitchFamily="34" charset="0"/>
            </a:rPr>
            <a:t>Loss Value</a:t>
          </a:r>
        </a:p>
      </xdr:txBody>
    </xdr:sp>
    <xdr:clientData/>
  </xdr:oneCellAnchor>
  <xdr:twoCellAnchor>
    <xdr:from>
      <xdr:col>9</xdr:col>
      <xdr:colOff>180975</xdr:colOff>
      <xdr:row>11</xdr:row>
      <xdr:rowOff>76200</xdr:rowOff>
    </xdr:from>
    <xdr:to>
      <xdr:col>10</xdr:col>
      <xdr:colOff>76200</xdr:colOff>
      <xdr:row>13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FA2ADEB-0B08-7EF2-B923-CE4EC91EC65F}"/>
            </a:ext>
          </a:extLst>
        </xdr:cNvPr>
        <xdr:cNvCxnSpPr/>
      </xdr:nvCxnSpPr>
      <xdr:spPr>
        <a:xfrm flipH="1">
          <a:off x="8172450" y="2171700"/>
          <a:ext cx="50482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3</xdr:row>
      <xdr:rowOff>14287</xdr:rowOff>
    </xdr:from>
    <xdr:to>
      <xdr:col>16</xdr:col>
      <xdr:colOff>57150</xdr:colOff>
      <xdr:row>16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E5710C-0CA2-61BE-5FAF-DDC817709E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361950</xdr:colOff>
      <xdr:row>17</xdr:row>
      <xdr:rowOff>23812</xdr:rowOff>
    </xdr:from>
    <xdr:to>
      <xdr:col>27</xdr:col>
      <xdr:colOff>114300</xdr:colOff>
      <xdr:row>31</xdr:row>
      <xdr:rowOff>100012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A1E79F3-F716-7186-EF3B-649FC337F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27T09:46:14.46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5B2F18-F141-4805-95DB-6B6B44569C63}" name="Table5" displayName="Table5" ref="C6:G16" totalsRowCount="1" tableBorderDxfId="61">
  <autoFilter ref="C6:G15" xr:uid="{AC5B2F18-F141-4805-95DB-6B6B44569C63}"/>
  <tableColumns count="5">
    <tableColumn id="1" xr3:uid="{717DADC6-90A9-4679-985F-CA561D955810}" name="Demand(y)" dataDxfId="60" totalsRowDxfId="59"/>
    <tableColumn id="2" xr3:uid="{5B8B849F-4B8F-4E0A-9701-9AC192292CB9}" name="Supply" dataDxfId="58" totalsRowDxfId="57"/>
    <tableColumn id="3" xr3:uid="{8C54810F-A5C6-419F-BFD3-0B745DC1DF11}" name="Predicted Suuply" dataDxfId="56" totalsRowDxfId="55">
      <calculatedColumnFormula>$B$9*C7+$B$10</calculatedColumnFormula>
    </tableColumn>
    <tableColumn id="4" xr3:uid="{93FB6DF6-CD6B-4C48-86FF-19794C508DB3}" name="Residual" dataDxfId="54" totalsRowDxfId="53">
      <calculatedColumnFormula>Table5[[#This Row],[Supply]]-Table5[[#This Row],[Predicted Suuply]]</calculatedColumnFormula>
    </tableColumn>
    <tableColumn id="5" xr3:uid="{9A31AAA7-5F73-4920-9E96-F772DED4C4DE}" name="Square of residuals( Loss Function)" totalsRowFunction="custom" dataDxfId="52" totalsRowDxfId="51">
      <calculatedColumnFormula>Table5[[#This Row],[Residual]]^2</calculatedColumnFormula>
      <totalsRowFormula>SUM(G7:G15)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394194-19F8-434A-B5AC-64819F9E9FF9}" name="Table6" displayName="Table6" ref="C23:E40" totalsRowShown="0">
  <autoFilter ref="C23:E40" xr:uid="{0F394194-19F8-434A-B5AC-64819F9E9FF9}"/>
  <tableColumns count="3">
    <tableColumn id="1" xr3:uid="{B7F65DC8-561D-4E11-BFF2-21DB1DC284DB}" name="Constant( Intercept)(x)"/>
    <tableColumn id="2" xr3:uid="{60462C8A-3264-4B89-855F-35FCFBFFC32F}" name="Sum Square of residuals(y)"/>
    <tableColumn id="3" xr3:uid="{D404FEA6-6372-48C0-8189-848FE03829EE}" name="descent( step size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6BC838-0D6B-4134-BBDF-37C7AFDDA266}" name="Input" displayName="Input" ref="A23:E44" totalsRowShown="0" headerRowDxfId="50">
  <autoFilter ref="A23:E44" xr:uid="{866BC838-0D6B-4134-BBDF-37C7AFDDA266}"/>
  <tableColumns count="5">
    <tableColumn id="1" xr3:uid="{45585517-8856-4117-AB05-91403E76D643}" name="#">
      <calculatedColumnFormula>A23+1</calculatedColumnFormula>
    </tableColumn>
    <tableColumn id="2" xr3:uid="{4659E34D-D70E-440C-B6EA-A5E434A237E8}" name="Input 1"/>
    <tableColumn id="3" xr3:uid="{91576787-E2D0-4DF2-A24E-723F54577F21}" name="Input 2"/>
    <tableColumn id="4" xr3:uid="{7A3FA6A7-534F-4B3E-8352-80DE0DE7C3D2}" name="Input 3"/>
    <tableColumn id="5" xr3:uid="{3C1F7E2C-A4FC-4703-AFBB-8B98FCFEC398}" name="Actual outpu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0857F3-100F-412D-B726-C5CD8524C47C}" name="Weights" displayName="Weights" ref="G23:I44" totalsRowShown="0" headerRowDxfId="49" dataDxfId="48">
  <autoFilter ref="G23:I44" xr:uid="{7D0857F3-100F-412D-B726-C5CD8524C47C}"/>
  <tableColumns count="3">
    <tableColumn id="1" xr3:uid="{0970F172-07A7-41F1-9083-DEEC037C5750}" name="w1" dataDxfId="47"/>
    <tableColumn id="2" xr3:uid="{25B19FD3-FFA1-4B96-8A85-3DAA23AB9778}" name="w2" dataDxfId="46"/>
    <tableColumn id="3" xr3:uid="{89D0AB30-444F-44E1-AF93-EEC53B6C2350}" name="w3" dataDxfId="4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3394646-6A7F-47B6-B37A-E7B5FFF82757}" name="Bias" displayName="Bias" ref="K23:K44" totalsRowShown="0" headerRowDxfId="44">
  <autoFilter ref="K23:K44" xr:uid="{03394646-6A7F-47B6-B37A-E7B5FFF82757}"/>
  <tableColumns count="1">
    <tableColumn id="1" xr3:uid="{711B2C39-C6AB-4993-B012-514AC381EEDF}" name="Output">
      <calculatedColumnFormula>Input[[#This Row],[Input 1]]*Weights[[#This Row],[w1]] + Input[[#This Row],[Input 2]]*Weights[[#This Row],[w2]]+Input[[#This Row],[Input 3]]*Weights[[#This Row],[w3]]</calculatedColumnFormula>
    </tableColumn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BAF1365-8C1C-4321-81A5-8F0FDC9C20EA}" name="prediction" displayName="prediction" ref="M23:O44" totalsRowShown="0" headerRowDxfId="43" dataDxfId="42">
  <autoFilter ref="M23:O44" xr:uid="{BBAF1365-8C1C-4321-81A5-8F0FDC9C20EA}"/>
  <tableColumns count="3">
    <tableColumn id="1" xr3:uid="{4D321E2A-E589-459D-A5AB-F8ACA60FD591}" name="#" dataDxfId="41"/>
    <tableColumn id="2" xr3:uid="{35C256E3-9B2F-431F-86AA-EDFF0F5CC18F}" name="Predicted Output" dataDxfId="40">
      <calculatedColumnFormula>1/(1 + EXP(-Bias[[#This Row],[Output]]))</calculatedColumnFormula>
    </tableColumn>
    <tableColumn id="3" xr3:uid="{3502669D-03EE-4B10-904F-F057C586F5DE}" name="SigmoidCurveGradientOutput" dataDxfId="39">
      <calculatedColumnFormula>prediction[[#This Row],[Predicted Output]]*(1-prediction[[#This Row],[Predicted Output]])</calculatedColumnFormula>
    </tableColumn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13E010-ABF3-44E8-86C8-F126F43EED94}" name="Error" displayName="Error" ref="Q23:Q44" totalsRowShown="0" headerRowDxfId="38" dataDxfId="37">
  <autoFilter ref="Q23:Q44" xr:uid="{8613E010-ABF3-44E8-86C8-F126F43EED94}"/>
  <tableColumns count="1">
    <tableColumn id="1" xr3:uid="{7D7A90D2-C6A1-48CD-B9D7-500AC306AB45}" name="Error" dataDxfId="36">
      <calculatedColumnFormula>Input[[#This Row],[Actual output]]-prediction[[#This Row],[Predicted Output]]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A3C0077-6136-443A-9323-68451D9EC04A}" name="adjustment" displayName="adjustment" ref="G47:I64" totalsRowShown="0" headerRowDxfId="35" headerRowBorderDxfId="34" tableBorderDxfId="33">
  <autoFilter ref="G47:I64" xr:uid="{AA3C0077-6136-443A-9323-68451D9EC04A}"/>
  <tableColumns count="3">
    <tableColumn id="1" xr3:uid="{47DCDD10-7CBA-4346-9C4C-B93D9F9E95AB}" name="w1" dataDxfId="32" totalsRowDxfId="31">
      <calculatedColumnFormula>$Q$24*$O$24*B24</calculatedColumnFormula>
    </tableColumn>
    <tableColumn id="2" xr3:uid="{1C018B20-8A49-4AD3-8DBF-D0351280CB36}" name="w2" totalsRowDxfId="30">
      <calculatedColumnFormula>Q24*C24*K24*(1-K24)</calculatedColumnFormula>
    </tableColumn>
    <tableColumn id="3" xr3:uid="{6670DBC9-8867-4B24-95F7-4DF11458F325}" name="w3" totalsRowDxfId="29">
      <calculatedColumnFormula>Q24*D24*K24*(1-K24)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B8C0EA8-555B-4159-AFB3-86A2F64B32DA}" name="Weights17" displayName="Weights17" ref="A58:C77" totalsRowShown="0" headerRowDxfId="28" dataDxfId="27">
  <autoFilter ref="A58:C77" xr:uid="{EB8C0EA8-555B-4159-AFB3-86A2F64B32DA}"/>
  <tableColumns count="3">
    <tableColumn id="1" xr3:uid="{739AF75B-5679-451C-8EC1-D0994C5AA8E3}" name="w1" dataDxfId="26" totalsRowDxfId="25"/>
    <tableColumn id="2" xr3:uid="{BF34B836-627A-4189-B860-C4DBA165056D}" name="w2" dataDxfId="24" totalsRowDxfId="23"/>
    <tableColumn id="3" xr3:uid="{802384F6-59A7-4B43-AC57-F916DED1ABEA}" name="w3" dataDxfId="22" totalsRowDxfId="21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37AE592-5FF3-47AC-820D-AB1449CB07EF}" name="Table17" displayName="Table17" ref="W23:AE44" totalsRowShown="0">
  <autoFilter ref="W23:AE44" xr:uid="{A37AE592-5FF3-47AC-820D-AB1449CB07EF}"/>
  <tableColumns count="9">
    <tableColumn id="1" xr3:uid="{D5B21012-6CEB-4A84-BB0F-77D79F5786C7}" name="#"/>
    <tableColumn id="2" xr3:uid="{898E8196-AAAB-4891-A6F5-89E4BBB7A195}" name="Input 1"/>
    <tableColumn id="3" xr3:uid="{DC06CAC5-2145-4CC5-A73B-AA45EBDCBF44}" name="Input 2"/>
    <tableColumn id="4" xr3:uid="{0EF33BDE-7E72-4083-AF97-98FA6E5B618E}" name="Input 3"/>
    <tableColumn id="5" xr3:uid="{2F551180-2380-4EF7-BC06-378F233F1886}" name="Actual output"/>
    <tableColumn id="6" xr3:uid="{26539C71-230B-415D-8B1C-03823EF0089B}" name="w1"/>
    <tableColumn id="7" xr3:uid="{5D2690A2-058C-426A-84C0-EE7A3526F721}" name="w2"/>
    <tableColumn id="8" xr3:uid="{610B4216-2D4B-4470-9CEF-294C0C8D945B}" name="w3"/>
    <tableColumn id="9" xr3:uid="{78AE85F7-498E-4733-A5B9-4192321F0AA4}" name="Outpu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5260C59-5203-4401-B8B5-515BD0B1B167}" name="sigma1" displayName="sigma1" ref="C3:F14" totalsRowShown="0" headerRowDxfId="3" dataDxfId="2">
  <autoFilter ref="C3:F14" xr:uid="{45260C59-5203-4401-B8B5-515BD0B1B167}"/>
  <tableColumns count="4">
    <tableColumn id="1" xr3:uid="{54E50752-B95C-40B7-A6CD-1831C18044D3}" name="x" dataDxfId="5"/>
    <tableColumn id="2" xr3:uid="{83405691-3C39-4203-99EC-A5D1A9D32EA7}" name="e^-x" dataDxfId="4">
      <calculatedColumnFormula>EXP(-sigma1[[#This Row],[x]])</calculatedColumnFormula>
    </tableColumn>
    <tableColumn id="3" xr3:uid="{405F43C4-DACE-4293-8466-00AD99A957DD}" name="1+e^-x" dataDxfId="1">
      <calculatedColumnFormula>1+sigma1[[#This Row],[e^-x]]</calculatedColumnFormula>
    </tableColumn>
    <tableColumn id="4" xr3:uid="{BFD5E4F5-A6D1-409F-85DE-5E3B069993B7}" name="1/(1+e^-x)" dataDxfId="0">
      <calculatedColumnFormula>1/sigma1[[#This Row],[1+e^-x]]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A00EA5-A87A-40A2-8451-0245757A50E8}" name="Table1" displayName="Table1" ref="B2:D7" totalsRowShown="0" headerRowDxfId="74" headerRowBorderDxfId="73" tableBorderDxfId="72" totalsRowBorderDxfId="71">
  <autoFilter ref="B2:D7" xr:uid="{30A00EA5-A87A-40A2-8451-0245757A50E8}"/>
  <tableColumns count="3">
    <tableColumn id="1" xr3:uid="{844D596A-1B62-44AB-9E8D-CAEC5C051E59}" name="area(x)" dataDxfId="70" dataCellStyle="Comma"/>
    <tableColumn id="2" xr3:uid="{71934F42-C084-4C4A-A6B7-E77CFBF0A9C9}" name="price(y)" dataDxfId="69" dataCellStyle="Comma"/>
    <tableColumn id="3" xr3:uid="{E699BE39-5DD6-4D00-A3F9-6B7373132398}" name="y = 135.79x + 180616" dataDxfId="68" dataCellStyle="Comma">
      <calculatedColumnFormula>Table1[[#This Row],[area(x)]]*$C$11 + $C$10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106610-38D0-4643-8344-BC382B571B5B}" name="Table3" displayName="Table3" ref="A1:B28" totalsRowShown="0" headerRowDxfId="67" headerRowBorderDxfId="66" tableBorderDxfId="65" totalsRowBorderDxfId="64">
  <autoFilter ref="A1:B28" xr:uid="{DD106610-38D0-4643-8344-BC382B571B5B}"/>
  <tableColumns count="2">
    <tableColumn id="1" xr3:uid="{49932C13-74AB-495D-A211-65FBD9362741}" name="age" dataDxfId="63"/>
    <tableColumn id="2" xr3:uid="{99D5B49F-1D4F-475C-A430-2C9BA49FBC25}" name="bought_insurance" dataDxfId="6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1FD5D67-B026-4716-A198-FEE4F8F984F0}" name="Table18" displayName="Table18" ref="C2:I12" totalsRowShown="0" tableBorderDxfId="20">
  <autoFilter ref="C2:I12" xr:uid="{11FD5D67-B026-4716-A198-FEE4F8F984F0}"/>
  <tableColumns count="7">
    <tableColumn id="1" xr3:uid="{68CC8D8A-7A1C-4F58-B1B9-35E7BB687B47}" name="Student ID" dataDxfId="19"/>
    <tableColumn id="2" xr3:uid="{AE0F05C0-F982-42D3-927F-200D6413BA1A}" name="Result" dataDxfId="18"/>
    <tableColumn id="3" xr3:uid="{850B0085-0F9B-4A50-B8A5-C02364CBB78F}" name="Prob(Pass)" dataDxfId="6"/>
    <tableColumn id="4" xr3:uid="{58AAA36B-38C8-4EF3-9511-368E07F36E04}" name="Prob(Fail)=1-Pass">
      <calculatedColumnFormula>1-E3</calculatedColumnFormula>
    </tableColumn>
    <tableColumn id="5" xr3:uid="{729A4EB7-0D21-4FB2-9116-1C73AAC64319}" name="Log(P(Pass))">
      <calculatedColumnFormula>-LOG(E3)</calculatedColumnFormula>
    </tableColumn>
    <tableColumn id="6" xr3:uid="{129D2DF9-D9DC-4975-ACB4-4757520734F5}" name="Log(P(Fail))">
      <calculatedColumnFormula>-LOG(F3)</calculatedColumnFormula>
    </tableColumn>
    <tableColumn id="7" xr3:uid="{1B30D963-B946-4FA6-A367-925147FF45A6}" name="Output">
      <calculatedColumnFormula>E3*G3+F3*H3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FB08D81-90C8-4D94-95DE-2705BF1E12E8}" name="Table19" displayName="Table19" ref="C17:F23" totalsRowShown="0" headerRowDxfId="17" headerRowBorderDxfId="16" tableBorderDxfId="15" totalsRowBorderDxfId="14">
  <autoFilter ref="C17:F23" xr:uid="{DFB08D81-90C8-4D94-95DE-2705BF1E12E8}"/>
  <tableColumns count="4">
    <tableColumn id="1" xr3:uid="{722815FF-1507-466B-BA57-50D2BD7A0CC4}" name="Student ID" dataDxfId="13"/>
    <tableColumn id="2" xr3:uid="{5BDBE882-27BB-400F-B0F7-754D6D083098}" name="Result" dataDxfId="12"/>
    <tableColumn id="4" xr3:uid="{CA3959E4-7EF0-44D2-AC43-93DBFB735F68}" name="Prob(Pass)" dataDxfId="11"/>
    <tableColumn id="5" xr3:uid="{96F7921B-9E22-496A-B88D-BCA428D077DC}" name="Loss Output" dataDxfId="1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88E91CE-443F-475E-959A-E5DD6E3360CE}" name="Table182122" displayName="Table182122" ref="K17:N21" totalsRowShown="0" tableBorderDxfId="9">
  <autoFilter ref="K17:N21" xr:uid="{288E91CE-443F-475E-959A-E5DD6E3360CE}"/>
  <tableColumns count="4">
    <tableColumn id="1" xr3:uid="{40162A9F-84B8-45C3-812D-1387DC4447E8}" name="Student ID" dataDxfId="8"/>
    <tableColumn id="2" xr3:uid="{79868BB0-D9C5-436D-838E-9B9DC61BED87}" name="Result" dataDxfId="7"/>
    <tableColumn id="4" xr3:uid="{CF78D681-8FD4-4224-BD31-19A57B52FD53}" name="Prob(Fail)=1-Pass"/>
    <tableColumn id="7" xr3:uid="{E5EA0DC0-7F75-4B61-9767-0ED75AD2FD5C}" name="Output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21FDDDB-E42D-4F6F-9D0C-11EE15D05DBA}" name="Table22" displayName="Table22" ref="M2:Q12" totalsRowShown="0">
  <autoFilter ref="M2:Q12" xr:uid="{621FDDDB-E42D-4F6F-9D0C-11EE15D05DBA}"/>
  <tableColumns count="5">
    <tableColumn id="1" xr3:uid="{05F745DB-964A-4F4D-8A41-33972D0021C1}" name="Student ID"/>
    <tableColumn id="2" xr3:uid="{8B0AC3B9-BC99-4395-86C7-B2E32350733C}" name="Result"/>
    <tableColumn id="3" xr3:uid="{3622ED0A-FE24-4660-A71D-9FD7CA227762}" name="Prob(Pass)"/>
    <tableColumn id="4" xr3:uid="{43994B07-3785-4F7C-8951-4A973A7B3B0B}" name="Prob(Fail)=1-Pass"/>
    <tableColumn id="5" xr3:uid="{504C56B3-186A-4CFF-916F-957F397DAEF3}" name="Output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FD4AFFA-7A0D-40CB-AC08-DAADA6585E3A}" name="Table8" displayName="Table8" ref="B5:H15" totalsRowShown="0">
  <autoFilter ref="B5:H15" xr:uid="{FFD4AFFA-7A0D-40CB-AC08-DAADA6585E3A}"/>
  <sortState xmlns:xlrd2="http://schemas.microsoft.com/office/spreadsheetml/2017/richdata2" ref="B6:H15">
    <sortCondition ref="B5:B15"/>
  </sortState>
  <tableColumns count="7">
    <tableColumn id="1" xr3:uid="{8D7DED36-244F-4569-98AC-1DBEFF7BE77F}" name="ID"/>
    <tableColumn id="2" xr3:uid="{8F4B52DB-8438-4D9D-88AA-5204AA51027A}" name="Actual"/>
    <tableColumn id="3" xr3:uid="{EB3AAEAC-2B0F-4DBB-B7F4-BC26AF12EE54}" name="Predicted prob (Pass)"/>
    <tableColumn id="4" xr3:uid="{39A58B0F-4AD6-4FD3-B21E-37AE7E8C185C}" name="Corrected-P(Pass)">
      <calculatedColumnFormula>IF(C6=1,D6,1-D6)</calculatedColumnFormula>
    </tableColumn>
    <tableColumn id="5" xr3:uid="{9F2F21A3-F7AD-4330-8972-57ECBD0EB943}" name="Match">
      <calculatedColumnFormula>IF(D6=E6,TRUE,FALSE)</calculatedColumnFormula>
    </tableColumn>
    <tableColumn id="6" xr3:uid="{1AD33867-F52C-441A-A69B-0FD6D01DF6E4}" name="Log(Corrected P(Pass))">
      <calculatedColumnFormula>LOG(E6)</calculatedColumnFormula>
    </tableColumn>
    <tableColumn id="7" xr3:uid="{3DA1361B-4D72-4C8A-ABD3-799B8E77B111}" name="-LOG(P(Pass))">
      <calculatedColumnFormula>-1*G6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14247FB-4559-4973-B682-D2BAB38E2A35}" name="Table810" displayName="Table810" ref="B19:C29" totalsRowShown="0">
  <autoFilter ref="B19:C29" xr:uid="{514247FB-4559-4973-B682-D2BAB38E2A35}"/>
  <tableColumns count="2">
    <tableColumn id="1" xr3:uid="{04DE28D1-1091-486D-A52A-74BC404326A9}" name="ID">
      <calculatedColumnFormula>B19+1</calculatedColumnFormula>
    </tableColumn>
    <tableColumn id="7" xr3:uid="{56DC67CB-9D2C-4CB0-9455-8EAD07AB2B98}" name="-LOG(P(Pass)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drawing" Target="../drawings/drawing7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0A425-FCF9-4237-A718-50D04993FE8C}">
  <sheetPr>
    <tabColor rgb="FFFFC000"/>
  </sheetPr>
  <dimension ref="A2:V40"/>
  <sheetViews>
    <sheetView zoomScale="85" zoomScaleNormal="85" workbookViewId="0">
      <selection activeCell="Q34" sqref="Q34"/>
    </sheetView>
  </sheetViews>
  <sheetFormatPr defaultRowHeight="15" x14ac:dyDescent="0.25"/>
  <cols>
    <col min="1" max="1" width="13.7109375" bestFit="1" customWidth="1"/>
    <col min="2" max="2" width="16.42578125" bestFit="1" customWidth="1"/>
    <col min="3" max="3" width="15.42578125" customWidth="1"/>
    <col min="4" max="4" width="19.140625" customWidth="1"/>
    <col min="5" max="5" width="20.42578125" bestFit="1" customWidth="1"/>
    <col min="6" max="6" width="11.28515625" bestFit="1" customWidth="1"/>
    <col min="7" max="7" width="16.85546875" bestFit="1" customWidth="1"/>
    <col min="8" max="8" width="10.85546875" customWidth="1"/>
  </cols>
  <sheetData>
    <row r="2" spans="1:7" x14ac:dyDescent="0.25">
      <c r="A2" s="32" t="s">
        <v>16</v>
      </c>
      <c r="B2" s="32">
        <f>SLOPE(Table5[Supply],Table5[Demand(y)])</f>
        <v>1.2757949383517195</v>
      </c>
      <c r="C2" s="35" t="str">
        <f ca="1">_xlfn.FORMULATEXT(B2)</f>
        <v>=SLOPE(Table5[Supply],Table5[Demand(y)])</v>
      </c>
      <c r="D2" s="36"/>
      <c r="E2" s="36"/>
    </row>
    <row r="3" spans="1:7" x14ac:dyDescent="0.25">
      <c r="A3" s="32" t="s">
        <v>3</v>
      </c>
      <c r="B3" s="32">
        <f>INTERCEPT(Table5[Supply],Table5[Demand(y)])</f>
        <v>5.5807916937053932</v>
      </c>
      <c r="C3" s="35" t="str">
        <f ca="1">_xlfn.FORMULATEXT(B3)</f>
        <v>=INTERCEPT(Table5[Supply],Table5[Demand(y)])</v>
      </c>
      <c r="D3" s="36"/>
      <c r="E3" s="36"/>
    </row>
    <row r="6" spans="1:7" ht="60" x14ac:dyDescent="0.25">
      <c r="C6" s="26" t="s">
        <v>17</v>
      </c>
      <c r="D6" s="22" t="s">
        <v>15</v>
      </c>
      <c r="E6" s="25" t="s">
        <v>19</v>
      </c>
      <c r="F6" t="s">
        <v>18</v>
      </c>
      <c r="G6" s="24" t="s">
        <v>21</v>
      </c>
    </row>
    <row r="7" spans="1:7" x14ac:dyDescent="0.25">
      <c r="C7" s="27">
        <v>20</v>
      </c>
      <c r="D7" s="23">
        <v>40</v>
      </c>
      <c r="E7">
        <f t="shared" ref="E7:E15" si="0">$B$9*C7+$B$10</f>
        <v>31.150791693705393</v>
      </c>
      <c r="F7">
        <f>Table5[[#This Row],[Supply]]-Table5[[#This Row],[Predicted Suuply]]</f>
        <v>8.8492083062946065</v>
      </c>
      <c r="G7">
        <f>Table5[[#This Row],[Residual]]^2</f>
        <v>78.308487648193463</v>
      </c>
    </row>
    <row r="8" spans="1:7" x14ac:dyDescent="0.25">
      <c r="C8" s="18">
        <v>40</v>
      </c>
      <c r="D8" s="2">
        <v>60</v>
      </c>
      <c r="E8">
        <f t="shared" si="0"/>
        <v>56.720791693705394</v>
      </c>
      <c r="F8">
        <f>Table5[[#This Row],[Supply]]-Table5[[#This Row],[Predicted Suuply]]</f>
        <v>3.2792083062946062</v>
      </c>
      <c r="G8">
        <f>Table5[[#This Row],[Residual]]^2</f>
        <v>10.75320711607154</v>
      </c>
    </row>
    <row r="9" spans="1:7" ht="30" x14ac:dyDescent="0.25">
      <c r="A9" s="24" t="s">
        <v>23</v>
      </c>
      <c r="B9">
        <v>1.2785</v>
      </c>
      <c r="C9" s="27">
        <v>50</v>
      </c>
      <c r="D9" s="23">
        <v>70</v>
      </c>
      <c r="E9">
        <f t="shared" si="0"/>
        <v>69.50579169370539</v>
      </c>
      <c r="F9">
        <f>Table5[[#This Row],[Supply]]-Table5[[#This Row],[Predicted Suuply]]</f>
        <v>0.49420830629460966</v>
      </c>
      <c r="G9">
        <f>Table5[[#This Row],[Residual]]^2</f>
        <v>0.24424185001058671</v>
      </c>
    </row>
    <row r="10" spans="1:7" ht="30" x14ac:dyDescent="0.25">
      <c r="A10" s="24" t="s">
        <v>24</v>
      </c>
      <c r="B10">
        <v>5.5807916937053932</v>
      </c>
      <c r="C10" s="18">
        <v>80</v>
      </c>
      <c r="D10" s="2">
        <v>80</v>
      </c>
      <c r="E10">
        <f t="shared" si="0"/>
        <v>107.86079169370539</v>
      </c>
      <c r="F10">
        <f>Table5[[#This Row],[Supply]]-Table5[[#This Row],[Predicted Suuply]]</f>
        <v>-27.860791693705394</v>
      </c>
      <c r="G10">
        <f>Table5[[#This Row],[Residual]]^2</f>
        <v>776.22371380004347</v>
      </c>
    </row>
    <row r="11" spans="1:7" x14ac:dyDescent="0.25">
      <c r="C11" s="27">
        <v>100</v>
      </c>
      <c r="D11" s="23">
        <v>130</v>
      </c>
      <c r="E11">
        <f t="shared" si="0"/>
        <v>133.43079169370537</v>
      </c>
      <c r="F11">
        <f>Table5[[#This Row],[Supply]]-Table5[[#This Row],[Predicted Suuply]]</f>
        <v>-3.4307916937053733</v>
      </c>
      <c r="G11">
        <f>Table5[[#This Row],[Residual]]^2</f>
        <v>11.770331645597784</v>
      </c>
    </row>
    <row r="12" spans="1:7" x14ac:dyDescent="0.25">
      <c r="C12" s="18">
        <v>110</v>
      </c>
      <c r="D12" s="2">
        <v>150</v>
      </c>
      <c r="E12">
        <f t="shared" si="0"/>
        <v>146.2157916937054</v>
      </c>
      <c r="F12">
        <f>Table5[[#This Row],[Supply]]-Table5[[#This Row],[Predicted Suuply]]</f>
        <v>3.7842083062946017</v>
      </c>
      <c r="G12">
        <f>Table5[[#This Row],[Residual]]^2</f>
        <v>14.320232505429058</v>
      </c>
    </row>
    <row r="13" spans="1:7" x14ac:dyDescent="0.25">
      <c r="C13" s="27">
        <v>120</v>
      </c>
      <c r="D13" s="23">
        <v>170</v>
      </c>
      <c r="E13">
        <f t="shared" si="0"/>
        <v>159.00079169370537</v>
      </c>
      <c r="F13">
        <f>Table5[[#This Row],[Supply]]-Table5[[#This Row],[Predicted Suuply]]</f>
        <v>10.999208306294634</v>
      </c>
      <c r="G13">
        <f>Table5[[#This Row],[Residual]]^2</f>
        <v>120.98258336526087</v>
      </c>
    </row>
    <row r="14" spans="1:7" x14ac:dyDescent="0.25">
      <c r="C14" s="18">
        <v>145</v>
      </c>
      <c r="D14" s="2">
        <v>190</v>
      </c>
      <c r="E14">
        <f t="shared" si="0"/>
        <v>190.9632916937054</v>
      </c>
      <c r="F14">
        <f>Table5[[#This Row],[Supply]]-Table5[[#This Row],[Predicted Suuply]]</f>
        <v>-0.96329169370540058</v>
      </c>
      <c r="G14">
        <f>Table5[[#This Row],[Residual]]^2</f>
        <v>0.92793088716181926</v>
      </c>
    </row>
    <row r="15" spans="1:7" x14ac:dyDescent="0.25">
      <c r="C15" s="27">
        <v>150</v>
      </c>
      <c r="D15" s="23">
        <v>200</v>
      </c>
      <c r="E15">
        <f t="shared" si="0"/>
        <v>197.35579169370538</v>
      </c>
      <c r="F15">
        <f>Table5[[#This Row],[Supply]]-Table5[[#This Row],[Predicted Suuply]]</f>
        <v>2.6442083062946153</v>
      </c>
      <c r="G15">
        <f>Table5[[#This Row],[Residual]]^2</f>
        <v>6.9918375670774386</v>
      </c>
    </row>
    <row r="16" spans="1:7" x14ac:dyDescent="0.25">
      <c r="C16" s="28"/>
      <c r="D16" s="29"/>
      <c r="G16" s="31">
        <f>SUM(G7:G15)</f>
        <v>1020.5225663848461</v>
      </c>
    </row>
    <row r="18" spans="2:22" x14ac:dyDescent="0.25">
      <c r="B18" t="s">
        <v>14</v>
      </c>
      <c r="C18">
        <v>0</v>
      </c>
    </row>
    <row r="19" spans="2:22" x14ac:dyDescent="0.25">
      <c r="B19" t="s">
        <v>20</v>
      </c>
      <c r="C19">
        <f>B9*C18+B10</f>
        <v>5.5807916937053932</v>
      </c>
    </row>
    <row r="23" spans="2:22" ht="30" x14ac:dyDescent="0.25">
      <c r="C23" s="24" t="s">
        <v>27</v>
      </c>
      <c r="D23" s="30" t="s">
        <v>28</v>
      </c>
      <c r="E23" t="s">
        <v>29</v>
      </c>
    </row>
    <row r="24" spans="2:22" x14ac:dyDescent="0.25">
      <c r="C24">
        <v>0</v>
      </c>
      <c r="D24">
        <v>1276.222581250001</v>
      </c>
      <c r="E24" t="s">
        <v>22</v>
      </c>
    </row>
    <row r="25" spans="2:22" x14ac:dyDescent="0.25">
      <c r="C25">
        <v>0.5</v>
      </c>
      <c r="D25">
        <v>1230.4500812500005</v>
      </c>
      <c r="E25">
        <f>ABS(Table6[[#This Row],[Sum Square of residuals(y)]]-D24)</f>
        <v>45.772500000000491</v>
      </c>
    </row>
    <row r="26" spans="2:22" x14ac:dyDescent="0.25">
      <c r="C26">
        <v>0.99999999999999989</v>
      </c>
      <c r="D26">
        <v>1189.1775812500007</v>
      </c>
      <c r="E26">
        <f>ABS(Table6[[#This Row],[Sum Square of residuals(y)]]-D25)</f>
        <v>41.272499999999809</v>
      </c>
    </row>
    <row r="27" spans="2:22" x14ac:dyDescent="0.25">
      <c r="C27">
        <v>1.5000000000000002</v>
      </c>
      <c r="D27">
        <v>1152.4050812500004</v>
      </c>
      <c r="E27">
        <f>ABS(Table6[[#This Row],[Sum Square of residuals(y)]]-D26)</f>
        <v>36.772500000000264</v>
      </c>
    </row>
    <row r="28" spans="2:22" x14ac:dyDescent="0.25">
      <c r="C28">
        <v>2.0000000000000004</v>
      </c>
      <c r="D28">
        <v>1120.1325812500006</v>
      </c>
      <c r="E28">
        <f>ABS(Table6[[#This Row],[Sum Square of residuals(y)]]-D27)</f>
        <v>32.272499999999809</v>
      </c>
      <c r="S28" s="70" t="s">
        <v>25</v>
      </c>
      <c r="T28" s="70"/>
      <c r="U28" s="70"/>
      <c r="V28" s="70"/>
    </row>
    <row r="29" spans="2:22" x14ac:dyDescent="0.25">
      <c r="C29">
        <v>2.5000000000000004</v>
      </c>
      <c r="D29">
        <v>1092.3600812500006</v>
      </c>
      <c r="E29">
        <f>ABS(Table6[[#This Row],[Sum Square of residuals(y)]]-D28)</f>
        <v>27.772500000000036</v>
      </c>
      <c r="S29" s="70"/>
      <c r="T29" s="70"/>
      <c r="U29" s="70"/>
      <c r="V29" s="70"/>
    </row>
    <row r="30" spans="2:22" x14ac:dyDescent="0.25">
      <c r="C30">
        <v>3.0000000000000004</v>
      </c>
      <c r="D30">
        <v>1069.0875812500005</v>
      </c>
      <c r="E30">
        <f>ABS(Table6[[#This Row],[Sum Square of residuals(y)]]-D29)</f>
        <v>23.272500000000036</v>
      </c>
      <c r="S30" s="70"/>
      <c r="T30" s="70"/>
      <c r="U30" s="70"/>
      <c r="V30" s="70"/>
    </row>
    <row r="31" spans="2:22" x14ac:dyDescent="0.25">
      <c r="C31">
        <v>3.5000000000000004</v>
      </c>
      <c r="D31">
        <v>1050.3150812500005</v>
      </c>
      <c r="E31">
        <f>ABS(Table6[[#This Row],[Sum Square of residuals(y)]]-D30)</f>
        <v>18.772500000000036</v>
      </c>
      <c r="S31" s="70"/>
      <c r="T31" s="70"/>
      <c r="U31" s="70"/>
      <c r="V31" s="70"/>
    </row>
    <row r="32" spans="2:22" x14ac:dyDescent="0.25">
      <c r="C32">
        <v>4</v>
      </c>
      <c r="D32">
        <v>1036.0425812500005</v>
      </c>
      <c r="E32">
        <f>ABS(Table6[[#This Row],[Sum Square of residuals(y)]]-D31)</f>
        <v>14.272500000000036</v>
      </c>
    </row>
    <row r="33" spans="3:22" x14ac:dyDescent="0.25">
      <c r="C33">
        <v>4.5</v>
      </c>
      <c r="D33">
        <v>1026.2700812500004</v>
      </c>
      <c r="E33">
        <f>ABS(Table6[[#This Row],[Sum Square of residuals(y)]]-D32)</f>
        <v>9.7725000000000364</v>
      </c>
      <c r="S33" s="70" t="s">
        <v>26</v>
      </c>
      <c r="T33" s="70"/>
      <c r="U33" s="70"/>
      <c r="V33" s="70"/>
    </row>
    <row r="34" spans="3:22" x14ac:dyDescent="0.25">
      <c r="C34">
        <v>5</v>
      </c>
      <c r="D34">
        <v>1020.9975812500004</v>
      </c>
      <c r="E34">
        <f>ABS(Table6[[#This Row],[Sum Square of residuals(y)]]-D33)</f>
        <v>5.2725000000000364</v>
      </c>
      <c r="S34" s="70"/>
      <c r="T34" s="70"/>
      <c r="U34" s="70"/>
      <c r="V34" s="70"/>
    </row>
    <row r="35" spans="3:22" x14ac:dyDescent="0.25">
      <c r="C35" s="31">
        <v>5.5</v>
      </c>
      <c r="D35" s="31">
        <v>1020.2250812500005</v>
      </c>
      <c r="E35" s="31">
        <f>ABS(Table6[[#This Row],[Sum Square of residuals(y)]]-D34)</f>
        <v>0.77249999999992269</v>
      </c>
      <c r="S35" s="70"/>
      <c r="T35" s="70"/>
      <c r="U35" s="70"/>
      <c r="V35" s="70"/>
    </row>
    <row r="36" spans="3:22" x14ac:dyDescent="0.25">
      <c r="C36">
        <v>6</v>
      </c>
      <c r="D36">
        <v>1023.9525812500003</v>
      </c>
      <c r="E36">
        <f>ABS(Table6[[#This Row],[Sum Square of residuals(y)]]-D35)</f>
        <v>3.7274999999998499</v>
      </c>
      <c r="S36" s="70"/>
      <c r="T36" s="70"/>
      <c r="U36" s="70"/>
      <c r="V36" s="70"/>
    </row>
    <row r="37" spans="3:22" x14ac:dyDescent="0.25">
      <c r="C37">
        <v>6.5</v>
      </c>
      <c r="D37">
        <v>1032.1800812500003</v>
      </c>
      <c r="E37">
        <f>ABS(Table6[[#This Row],[Sum Square of residuals(y)]]-D36)</f>
        <v>8.2274999999999636</v>
      </c>
    </row>
    <row r="38" spans="3:22" x14ac:dyDescent="0.25">
      <c r="C38">
        <v>7</v>
      </c>
      <c r="D38">
        <v>1044.9075812500002</v>
      </c>
      <c r="E38">
        <f>ABS(Table6[[#This Row],[Sum Square of residuals(y)]]-D37)</f>
        <v>12.727499999999964</v>
      </c>
    </row>
    <row r="39" spans="3:22" x14ac:dyDescent="0.25">
      <c r="C39">
        <v>7.5</v>
      </c>
      <c r="D39">
        <v>1062.1350812500002</v>
      </c>
      <c r="E39">
        <f>ABS(Table6[[#This Row],[Sum Square of residuals(y)]]-D38)</f>
        <v>17.227499999999964</v>
      </c>
    </row>
    <row r="40" spans="3:22" x14ac:dyDescent="0.25">
      <c r="C40">
        <v>8</v>
      </c>
      <c r="D40">
        <v>1083.8625812500004</v>
      </c>
      <c r="E40">
        <f>ABS(Table6[[#This Row],[Sum Square of residuals(y)]]-D39)</f>
        <v>21.727500000000191</v>
      </c>
    </row>
  </sheetData>
  <mergeCells count="2">
    <mergeCell ref="S28:V31"/>
    <mergeCell ref="S33:V36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3958-BE20-4A44-8EF6-D6D45668FBA4}">
  <sheetPr>
    <tabColor rgb="FF00B050"/>
  </sheetPr>
  <dimension ref="A1:AE77"/>
  <sheetViews>
    <sheetView showGridLines="0" workbookViewId="0">
      <selection activeCell="C31" sqref="C31"/>
    </sheetView>
  </sheetViews>
  <sheetFormatPr defaultRowHeight="15" x14ac:dyDescent="0.25"/>
  <cols>
    <col min="1" max="1" width="8.140625" bestFit="1" customWidth="1"/>
    <col min="2" max="4" width="11.85546875" bestFit="1" customWidth="1"/>
    <col min="5" max="5" width="17.7109375" bestFit="1" customWidth="1"/>
    <col min="7" max="7" width="12" bestFit="1" customWidth="1"/>
    <col min="8" max="8" width="8.28515625" bestFit="1" customWidth="1"/>
    <col min="9" max="9" width="8.140625" bestFit="1" customWidth="1"/>
    <col min="10" max="10" width="9.140625" customWidth="1"/>
    <col min="11" max="11" width="12.42578125" bestFit="1" customWidth="1"/>
    <col min="13" max="13" width="6.7109375" bestFit="1" customWidth="1"/>
    <col min="14" max="14" width="21" bestFit="1" customWidth="1"/>
    <col min="15" max="15" width="29.7109375" bestFit="1" customWidth="1"/>
    <col min="16" max="16" width="6.85546875" customWidth="1"/>
    <col min="17" max="17" width="13" bestFit="1" customWidth="1"/>
    <col min="23" max="23" width="4.28515625" bestFit="1" customWidth="1"/>
    <col min="24" max="24" width="9.42578125" bestFit="1" customWidth="1"/>
    <col min="25" max="26" width="9.42578125" hidden="1" customWidth="1"/>
    <col min="27" max="27" width="15.42578125" bestFit="1" customWidth="1"/>
    <col min="28" max="28" width="12" bestFit="1" customWidth="1"/>
    <col min="29" max="29" width="12" hidden="1" customWidth="1"/>
    <col min="30" max="30" width="12.7109375" hidden="1" customWidth="1"/>
    <col min="31" max="31" width="12.7109375" bestFit="1" customWidth="1"/>
  </cols>
  <sheetData>
    <row r="1" spans="1:14" ht="15.75" thickBot="1" x14ac:dyDescent="0.3"/>
    <row r="2" spans="1:14" x14ac:dyDescent="0.25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60"/>
    </row>
    <row r="3" spans="1:14" x14ac:dyDescent="0.25">
      <c r="A3" s="61"/>
      <c r="N3" s="62"/>
    </row>
    <row r="4" spans="1:14" x14ac:dyDescent="0.25">
      <c r="A4" s="61"/>
      <c r="N4" s="62"/>
    </row>
    <row r="5" spans="1:14" x14ac:dyDescent="0.25">
      <c r="A5" s="61"/>
      <c r="N5" s="62"/>
    </row>
    <row r="6" spans="1:14" x14ac:dyDescent="0.25">
      <c r="A6" s="61"/>
      <c r="N6" s="62"/>
    </row>
    <row r="7" spans="1:14" x14ac:dyDescent="0.25">
      <c r="A7" s="61"/>
      <c r="N7" s="62"/>
    </row>
    <row r="8" spans="1:14" x14ac:dyDescent="0.25">
      <c r="A8" s="61"/>
      <c r="N8" s="62"/>
    </row>
    <row r="9" spans="1:14" x14ac:dyDescent="0.25">
      <c r="A9" s="61"/>
      <c r="N9" s="62"/>
    </row>
    <row r="10" spans="1:14" x14ac:dyDescent="0.25">
      <c r="A10" s="61"/>
      <c r="N10" s="62"/>
    </row>
    <row r="11" spans="1:14" x14ac:dyDescent="0.25">
      <c r="A11" s="61"/>
      <c r="N11" s="62"/>
    </row>
    <row r="12" spans="1:14" x14ac:dyDescent="0.25">
      <c r="A12" s="61"/>
      <c r="N12" s="62"/>
    </row>
    <row r="13" spans="1:14" x14ac:dyDescent="0.25">
      <c r="A13" s="61"/>
      <c r="N13" s="62"/>
    </row>
    <row r="14" spans="1:14" x14ac:dyDescent="0.25">
      <c r="A14" s="61"/>
      <c r="N14" s="62"/>
    </row>
    <row r="15" spans="1:14" x14ac:dyDescent="0.25">
      <c r="A15" s="61"/>
      <c r="N15" s="62"/>
    </row>
    <row r="16" spans="1:14" x14ac:dyDescent="0.25">
      <c r="A16" s="61"/>
      <c r="N16" s="62"/>
    </row>
    <row r="17" spans="1:31" x14ac:dyDescent="0.25">
      <c r="A17" s="61"/>
      <c r="N17" s="62"/>
    </row>
    <row r="18" spans="1:31" ht="15.75" thickBot="1" x14ac:dyDescent="0.3">
      <c r="A18" s="63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5"/>
    </row>
    <row r="20" spans="1:31" x14ac:dyDescent="0.25">
      <c r="K20" s="44" t="s">
        <v>49</v>
      </c>
      <c r="L20" s="38" t="s">
        <v>48</v>
      </c>
      <c r="M20" s="39"/>
      <c r="N20" s="39"/>
      <c r="O20" s="39"/>
      <c r="P20" s="39"/>
      <c r="Q20" s="39"/>
      <c r="R20" s="39"/>
    </row>
    <row r="21" spans="1:31" ht="30" x14ac:dyDescent="0.25">
      <c r="C21" s="41" t="s">
        <v>40</v>
      </c>
      <c r="D21" s="41"/>
      <c r="H21" s="43" t="s">
        <v>41</v>
      </c>
      <c r="K21" s="42" t="s">
        <v>52</v>
      </c>
      <c r="L21" s="71" t="s">
        <v>50</v>
      </c>
      <c r="M21" s="71"/>
    </row>
    <row r="22" spans="1:31" x14ac:dyDescent="0.25">
      <c r="L22" s="72" t="s">
        <v>56</v>
      </c>
      <c r="M22" s="72"/>
    </row>
    <row r="23" spans="1:31" x14ac:dyDescent="0.25">
      <c r="A23" s="40" t="s">
        <v>39</v>
      </c>
      <c r="B23" s="40" t="s">
        <v>45</v>
      </c>
      <c r="C23" s="40" t="s">
        <v>46</v>
      </c>
      <c r="D23" s="40" t="s">
        <v>47</v>
      </c>
      <c r="E23" s="40" t="s">
        <v>51</v>
      </c>
      <c r="G23" s="40" t="s">
        <v>42</v>
      </c>
      <c r="H23" s="40" t="s">
        <v>43</v>
      </c>
      <c r="I23" s="40" t="s">
        <v>44</v>
      </c>
      <c r="K23" s="40" t="s">
        <v>49</v>
      </c>
      <c r="M23" s="40" t="s">
        <v>39</v>
      </c>
      <c r="N23" s="40" t="s">
        <v>52</v>
      </c>
      <c r="O23" s="56" t="s">
        <v>55</v>
      </c>
      <c r="P23" s="56"/>
      <c r="Q23" s="52" t="s">
        <v>54</v>
      </c>
      <c r="W23" t="s">
        <v>39</v>
      </c>
      <c r="X23" t="s">
        <v>45</v>
      </c>
      <c r="Y23" t="s">
        <v>46</v>
      </c>
      <c r="Z23" t="s">
        <v>47</v>
      </c>
      <c r="AA23" t="s">
        <v>51</v>
      </c>
      <c r="AB23" t="s">
        <v>42</v>
      </c>
      <c r="AC23" t="s">
        <v>43</v>
      </c>
      <c r="AD23" t="s">
        <v>44</v>
      </c>
      <c r="AE23" t="s">
        <v>49</v>
      </c>
    </row>
    <row r="24" spans="1:31" x14ac:dyDescent="0.25">
      <c r="A24" s="33">
        <v>1</v>
      </c>
      <c r="B24" s="33">
        <v>1</v>
      </c>
      <c r="C24" s="33">
        <v>0</v>
      </c>
      <c r="D24" s="33">
        <v>0</v>
      </c>
      <c r="E24" s="33">
        <v>1</v>
      </c>
      <c r="G24" s="48">
        <v>0.25158237281995222</v>
      </c>
      <c r="H24" s="48">
        <v>0.50357470206487542</v>
      </c>
      <c r="I24" s="48">
        <v>0.12394087179704527</v>
      </c>
      <c r="K24">
        <f>Input[[#This Row],[Input 1]]*Weights[[#This Row],[w1]] + Input[[#This Row],[Input 2]]*Weights[[#This Row],[w2]]+Input[[#This Row],[Input 3]]*Weights[[#This Row],[w3]]</f>
        <v>0.25158237281995222</v>
      </c>
      <c r="M24" s="40">
        <v>1</v>
      </c>
      <c r="N24" s="40">
        <f>1/(1 + EXP(-Bias[[#This Row],[Output]]))</f>
        <v>0.56256593837177227</v>
      </c>
      <c r="O24" s="40">
        <f>prediction[[#This Row],[Predicted Output]]*(1-prediction[[#This Row],[Predicted Output]])</f>
        <v>0.2460855033556596</v>
      </c>
      <c r="P24" s="40"/>
      <c r="Q24" s="52">
        <f>Input[[#This Row],[Actual output]]-prediction[[#This Row],[Predicted Output]]</f>
        <v>0.43743406162822773</v>
      </c>
      <c r="W24">
        <v>1</v>
      </c>
      <c r="X24">
        <v>1</v>
      </c>
      <c r="Y24">
        <v>0</v>
      </c>
      <c r="Z24">
        <v>0</v>
      </c>
      <c r="AA24">
        <v>1</v>
      </c>
      <c r="AB24">
        <v>0.25158237281995222</v>
      </c>
      <c r="AC24">
        <v>0.50357470206487542</v>
      </c>
      <c r="AD24">
        <v>0.12394087179704527</v>
      </c>
      <c r="AE24">
        <v>0.25158237281995222</v>
      </c>
    </row>
    <row r="25" spans="1:31" x14ac:dyDescent="0.25">
      <c r="A25" s="33">
        <f>A24+1</f>
        <v>2</v>
      </c>
      <c r="B25" s="33">
        <v>1</v>
      </c>
      <c r="C25" s="33">
        <v>0</v>
      </c>
      <c r="D25" s="33">
        <v>1</v>
      </c>
      <c r="E25" s="33">
        <v>1</v>
      </c>
      <c r="G25" s="48">
        <v>0.35922855406064524</v>
      </c>
      <c r="H25" s="48">
        <v>0.50357470206487542</v>
      </c>
      <c r="I25" s="48">
        <v>0.12394087179704527</v>
      </c>
      <c r="K25">
        <f>Input[[#This Row],[Input 1]]*Weights[[#This Row],[w1]] + Input[[#This Row],[Input 2]]*Weights[[#This Row],[w2]]+Input[[#This Row],[Input 3]]*Weights[[#This Row],[w3]]</f>
        <v>0.48316942585769052</v>
      </c>
      <c r="M25" s="40">
        <v>2</v>
      </c>
      <c r="N25" s="40">
        <f>1/(1 + EXP(-Bias[[#This Row],[Output]]))</f>
        <v>0.6184960087075887</v>
      </c>
      <c r="O25" s="40">
        <f>prediction[[#This Row],[Predicted Output]]*(1-prediction[[#This Row],[Predicted Output]])</f>
        <v>0.23595869592037105</v>
      </c>
      <c r="P25" s="40"/>
      <c r="Q25" s="52">
        <f>Input[[#This Row],[Actual output]]-prediction[[#This Row],[Predicted Output]]</f>
        <v>0.3815039912924113</v>
      </c>
      <c r="W25">
        <v>2</v>
      </c>
      <c r="X25">
        <v>1</v>
      </c>
      <c r="Y25">
        <v>0</v>
      </c>
      <c r="Z25">
        <v>1</v>
      </c>
      <c r="AA25">
        <v>1</v>
      </c>
      <c r="AB25">
        <v>0.35922855406064524</v>
      </c>
      <c r="AC25">
        <v>0.50357470206487542</v>
      </c>
      <c r="AD25">
        <v>0.12394087179704527</v>
      </c>
      <c r="AE25">
        <v>0.48316942585769052</v>
      </c>
    </row>
    <row r="26" spans="1:31" x14ac:dyDescent="0.25">
      <c r="A26" s="33">
        <f t="shared" ref="A26:A44" si="0">A25+1</f>
        <v>3</v>
      </c>
      <c r="B26" s="33">
        <v>0</v>
      </c>
      <c r="C26" s="33">
        <v>1</v>
      </c>
      <c r="D26" s="33">
        <v>1</v>
      </c>
      <c r="E26" s="33">
        <v>0</v>
      </c>
      <c r="G26" s="48">
        <v>0.44924773833441922</v>
      </c>
      <c r="H26" s="48">
        <v>0.50357470206487542</v>
      </c>
      <c r="I26" s="48">
        <v>0.21396005607081925</v>
      </c>
      <c r="K26">
        <f>Input[[#This Row],[Input 1]]*Weights[[#This Row],[w1]] + Input[[#This Row],[Input 2]]*Weights[[#This Row],[w2]]+Input[[#This Row],[Input 3]]*Weights[[#This Row],[w3]]</f>
        <v>0.71753475813569467</v>
      </c>
      <c r="M26" s="40">
        <v>3</v>
      </c>
      <c r="N26" s="40">
        <f>1/(1 + EXP(-Bias[[#This Row],[Output]]))</f>
        <v>0.67206392318086405</v>
      </c>
      <c r="O26" s="40">
        <f>prediction[[#This Row],[Predicted Output]]*(1-prediction[[#This Row],[Predicted Output]])</f>
        <v>0.2203940063396097</v>
      </c>
      <c r="P26" s="40"/>
      <c r="Q26" s="52">
        <f>Input[[#This Row],[Actual output]]-prediction[[#This Row],[Predicted Output]]</f>
        <v>-0.67206392318086405</v>
      </c>
      <c r="W26">
        <v>3</v>
      </c>
      <c r="X26">
        <v>0</v>
      </c>
      <c r="Y26">
        <v>1</v>
      </c>
      <c r="Z26">
        <v>1</v>
      </c>
      <c r="AA26">
        <v>0</v>
      </c>
      <c r="AB26">
        <v>0.44924773833441922</v>
      </c>
      <c r="AC26">
        <v>0.50357470206487542</v>
      </c>
      <c r="AD26">
        <v>0.21396005607081925</v>
      </c>
      <c r="AE26">
        <v>0.71753475813569467</v>
      </c>
    </row>
    <row r="27" spans="1:31" x14ac:dyDescent="0.25">
      <c r="A27" s="33">
        <f t="shared" si="0"/>
        <v>4</v>
      </c>
      <c r="B27" s="33">
        <v>1</v>
      </c>
      <c r="C27" s="33">
        <v>1</v>
      </c>
      <c r="D27" s="33">
        <v>1</v>
      </c>
      <c r="E27" s="33">
        <v>1</v>
      </c>
      <c r="G27" s="48">
        <v>0.44924773833441922</v>
      </c>
      <c r="H27" s="48">
        <v>0.35545584151872911</v>
      </c>
      <c r="I27" s="48">
        <v>6.5841195524672935E-2</v>
      </c>
      <c r="K27">
        <f>Input[[#This Row],[Input 1]]*Weights[[#This Row],[w1]] + Input[[#This Row],[Input 2]]*Weights[[#This Row],[w2]]+Input[[#This Row],[Input 3]]*Weights[[#This Row],[w3]]</f>
        <v>0.87054477537782127</v>
      </c>
      <c r="M27" s="40">
        <v>4</v>
      </c>
      <c r="N27" s="40">
        <f>1/(1 + EXP(-Bias[[#This Row],[Output]]))</f>
        <v>0.70485904177721015</v>
      </c>
      <c r="O27" s="40">
        <f>prediction[[#This Row],[Predicted Output]]*(1-prediction[[#This Row],[Predicted Output]])</f>
        <v>0.20803277300212328</v>
      </c>
      <c r="P27" s="40"/>
      <c r="Q27" s="52">
        <f>Input[[#This Row],[Actual output]]-prediction[[#This Row],[Predicted Output]]</f>
        <v>0.29514095822278985</v>
      </c>
      <c r="W27">
        <v>4</v>
      </c>
      <c r="X27">
        <v>1</v>
      </c>
      <c r="Y27">
        <v>1</v>
      </c>
      <c r="Z27">
        <v>1</v>
      </c>
      <c r="AA27">
        <v>1</v>
      </c>
      <c r="AB27">
        <v>0.44924773833441922</v>
      </c>
      <c r="AC27">
        <v>0.35545584151872911</v>
      </c>
      <c r="AD27">
        <v>6.5841195524672935E-2</v>
      </c>
      <c r="AE27">
        <v>0.87054477537782127</v>
      </c>
    </row>
    <row r="28" spans="1:31" x14ac:dyDescent="0.25">
      <c r="A28" s="33">
        <f t="shared" si="0"/>
        <v>5</v>
      </c>
      <c r="B28" s="33">
        <v>0</v>
      </c>
      <c r="C28" s="33">
        <v>0</v>
      </c>
      <c r="D28" s="33">
        <v>1</v>
      </c>
      <c r="E28" s="33">
        <v>0</v>
      </c>
      <c r="G28" s="48">
        <v>0.51064673030000995</v>
      </c>
      <c r="H28" s="48">
        <v>0.4168548334843199</v>
      </c>
      <c r="I28" s="48">
        <v>0.12724018749026372</v>
      </c>
      <c r="K28">
        <f>Input[[#This Row],[Input 1]]*Weights[[#This Row],[w1]] + Input[[#This Row],[Input 2]]*Weights[[#This Row],[w2]]+Input[[#This Row],[Input 3]]*Weights[[#This Row],[w3]]</f>
        <v>0.12724018749026372</v>
      </c>
      <c r="M28" s="40">
        <v>5</v>
      </c>
      <c r="N28" s="40">
        <f>1/(1 + EXP(-Bias[[#This Row],[Output]]))</f>
        <v>0.53176719901415326</v>
      </c>
      <c r="O28" s="40">
        <f>prediction[[#This Row],[Predicted Output]]*(1-prediction[[#This Row],[Predicted Output]])</f>
        <v>0.24899084506679517</v>
      </c>
      <c r="P28" s="40"/>
      <c r="Q28" s="52">
        <f>Input[[#This Row],[Actual output]]-prediction[[#This Row],[Predicted Output]]</f>
        <v>-0.53176719901415326</v>
      </c>
      <c r="W28">
        <v>5</v>
      </c>
      <c r="X28">
        <v>0</v>
      </c>
      <c r="Y28">
        <v>0</v>
      </c>
      <c r="Z28">
        <v>1</v>
      </c>
      <c r="AA28">
        <v>0</v>
      </c>
      <c r="AB28">
        <v>0.51064673030000995</v>
      </c>
      <c r="AC28">
        <v>0.4168548334843199</v>
      </c>
      <c r="AD28">
        <v>0.12724018749026372</v>
      </c>
      <c r="AE28">
        <v>0.12724018749026372</v>
      </c>
    </row>
    <row r="29" spans="1:31" x14ac:dyDescent="0.25">
      <c r="A29" s="33">
        <f t="shared" si="0"/>
        <v>6</v>
      </c>
      <c r="B29" s="33">
        <v>0</v>
      </c>
      <c r="C29" s="33">
        <v>1</v>
      </c>
      <c r="D29" s="33">
        <v>0</v>
      </c>
      <c r="E29" s="33">
        <v>0</v>
      </c>
      <c r="G29" s="48">
        <v>0.51064673030000995</v>
      </c>
      <c r="H29" s="48">
        <v>0.4168548334843199</v>
      </c>
      <c r="I29" s="48">
        <v>-5.1649767710729433E-3</v>
      </c>
      <c r="K29">
        <f>Input[[#This Row],[Input 1]]*Weights[[#This Row],[w1]] + Input[[#This Row],[Input 2]]*Weights[[#This Row],[w2]]+Input[[#This Row],[Input 3]]*Weights[[#This Row],[w3]]</f>
        <v>0.4168548334843199</v>
      </c>
      <c r="M29" s="40">
        <v>6</v>
      </c>
      <c r="N29" s="40">
        <f>1/(1 + EXP(-Bias[[#This Row],[Output]]))</f>
        <v>0.60273039472883139</v>
      </c>
      <c r="O29" s="40">
        <f>prediction[[#This Row],[Predicted Output]]*(1-prediction[[#This Row],[Predicted Output]])</f>
        <v>0.23944646599885849</v>
      </c>
      <c r="P29" s="40"/>
      <c r="Q29" s="52">
        <f>Input[[#This Row],[Actual output]]-prediction[[#This Row],[Predicted Output]]</f>
        <v>-0.60273039472883139</v>
      </c>
      <c r="W29">
        <v>6</v>
      </c>
      <c r="X29">
        <v>0</v>
      </c>
      <c r="Y29">
        <v>1</v>
      </c>
      <c r="Z29">
        <v>0</v>
      </c>
      <c r="AA29">
        <v>0</v>
      </c>
      <c r="AB29">
        <v>0.51064673030000995</v>
      </c>
      <c r="AC29">
        <v>0.4168548334843199</v>
      </c>
      <c r="AD29">
        <v>-5.1649767710729433E-3</v>
      </c>
      <c r="AE29">
        <v>0.4168548334843199</v>
      </c>
    </row>
    <row r="30" spans="1:31" x14ac:dyDescent="0.25">
      <c r="A30" s="33">
        <f t="shared" si="0"/>
        <v>7</v>
      </c>
      <c r="B30" s="33">
        <v>1</v>
      </c>
      <c r="C30" s="33">
        <v>1</v>
      </c>
      <c r="D30" s="33">
        <v>0</v>
      </c>
      <c r="E30" s="33">
        <v>1</v>
      </c>
      <c r="G30" s="48">
        <v>0.51064673030000995</v>
      </c>
      <c r="H30" s="48">
        <v>0.27253317051640424</v>
      </c>
      <c r="I30" s="48">
        <v>-5.1649767710729433E-3</v>
      </c>
      <c r="K30">
        <f>Input[[#This Row],[Input 1]]*Weights[[#This Row],[w1]] + Input[[#This Row],[Input 2]]*Weights[[#This Row],[w2]]+Input[[#This Row],[Input 3]]*Weights[[#This Row],[w3]]</f>
        <v>0.7831799008164142</v>
      </c>
      <c r="M30" s="40">
        <v>7</v>
      </c>
      <c r="N30" s="40">
        <f>1/(1 + EXP(-Bias[[#This Row],[Output]]))</f>
        <v>0.68636505037492945</v>
      </c>
      <c r="O30" s="40">
        <f>prediction[[#This Row],[Predicted Output]]*(1-prediction[[#This Row],[Predicted Output]])</f>
        <v>0.21526806799875001</v>
      </c>
      <c r="P30" s="40"/>
      <c r="Q30" s="52">
        <f>Input[[#This Row],[Actual output]]-prediction[[#This Row],[Predicted Output]]</f>
        <v>0.31363494962507055</v>
      </c>
      <c r="W30">
        <v>7</v>
      </c>
      <c r="X30">
        <v>1</v>
      </c>
      <c r="Y30">
        <v>1</v>
      </c>
      <c r="Z30">
        <v>0</v>
      </c>
      <c r="AA30">
        <v>1</v>
      </c>
      <c r="AB30">
        <v>0.51064673030000995</v>
      </c>
      <c r="AC30">
        <v>0.27253317051640424</v>
      </c>
      <c r="AD30">
        <v>-5.1649767710729433E-3</v>
      </c>
      <c r="AE30">
        <v>0.7831799008164142</v>
      </c>
    </row>
    <row r="31" spans="1:31" x14ac:dyDescent="0.25">
      <c r="A31" s="33">
        <f t="shared" si="0"/>
        <v>8</v>
      </c>
      <c r="B31" s="33">
        <v>0</v>
      </c>
      <c r="C31" s="33">
        <v>0</v>
      </c>
      <c r="D31" s="33">
        <v>0</v>
      </c>
      <c r="E31" s="33">
        <v>0</v>
      </c>
      <c r="G31" s="48">
        <v>0.57816231996268419</v>
      </c>
      <c r="H31" s="48">
        <v>0.34004876017907848</v>
      </c>
      <c r="I31" s="48">
        <v>-5.1649767710729433E-3</v>
      </c>
      <c r="K31">
        <f>Input[[#This Row],[Input 1]]*Weights[[#This Row],[w1]] + Input[[#This Row],[Input 2]]*Weights[[#This Row],[w2]]+Input[[#This Row],[Input 3]]*Weights[[#This Row],[w3]]</f>
        <v>0</v>
      </c>
      <c r="M31" s="40">
        <v>8</v>
      </c>
      <c r="N31" s="40">
        <f>1/(1 + EXP(-Bias[[#This Row],[Output]]))</f>
        <v>0.5</v>
      </c>
      <c r="O31" s="40">
        <f>prediction[[#This Row],[Predicted Output]]*(1-prediction[[#This Row],[Predicted Output]])</f>
        <v>0.25</v>
      </c>
      <c r="P31" s="40"/>
      <c r="Q31" s="52">
        <f>Input[[#This Row],[Actual output]]-prediction[[#This Row],[Predicted Output]]</f>
        <v>-0.5</v>
      </c>
      <c r="W31">
        <v>8</v>
      </c>
      <c r="X31">
        <v>0</v>
      </c>
      <c r="Y31">
        <v>0</v>
      </c>
      <c r="Z31">
        <v>0</v>
      </c>
      <c r="AA31">
        <v>0</v>
      </c>
      <c r="AB31">
        <v>0.57816231996268419</v>
      </c>
      <c r="AC31">
        <v>0.34004876017907848</v>
      </c>
      <c r="AD31">
        <v>-5.1649767710729433E-3</v>
      </c>
      <c r="AE31">
        <v>0</v>
      </c>
    </row>
    <row r="32" spans="1:31" x14ac:dyDescent="0.25">
      <c r="A32" s="57">
        <f t="shared" si="0"/>
        <v>9</v>
      </c>
      <c r="B32" s="57">
        <v>1</v>
      </c>
      <c r="C32" s="57">
        <v>0</v>
      </c>
      <c r="D32" s="57">
        <v>0</v>
      </c>
      <c r="E32" s="57">
        <v>1</v>
      </c>
      <c r="G32" s="48">
        <v>0.57816231996268419</v>
      </c>
      <c r="H32" s="48">
        <v>0.34004876017907848</v>
      </c>
      <c r="I32" s="48">
        <v>-5.1649767710729433E-3</v>
      </c>
      <c r="K32">
        <f>Input[[#This Row],[Input 1]]*Weights[[#This Row],[w1]] + Input[[#This Row],[Input 2]]*Weights[[#This Row],[w2]]+Input[[#This Row],[Input 3]]*Weights[[#This Row],[w3]]</f>
        <v>0.57816231996268419</v>
      </c>
      <c r="M32" s="40">
        <v>9</v>
      </c>
      <c r="N32" s="40">
        <f>1/(1 + EXP(-Bias[[#This Row],[Output]]))</f>
        <v>0.64064444665469411</v>
      </c>
      <c r="O32" s="40">
        <f>prediction[[#This Row],[Predicted Output]]*(1-prediction[[#This Row],[Predicted Output]])</f>
        <v>0.23021913962519491</v>
      </c>
      <c r="P32" s="40"/>
      <c r="Q32" s="52">
        <f>Input[[#This Row],[Actual output]]-prediction[[#This Row],[Predicted Output]]</f>
        <v>0.35935555334530589</v>
      </c>
      <c r="W32">
        <v>9</v>
      </c>
      <c r="X32">
        <v>1</v>
      </c>
      <c r="Y32">
        <v>0</v>
      </c>
      <c r="Z32">
        <v>0</v>
      </c>
      <c r="AA32">
        <v>1</v>
      </c>
      <c r="AB32">
        <v>0.57816231996268419</v>
      </c>
      <c r="AC32">
        <v>0.34004876017907848</v>
      </c>
      <c r="AD32">
        <v>-5.1649767710729433E-3</v>
      </c>
      <c r="AE32">
        <v>0.57816231996268419</v>
      </c>
    </row>
    <row r="33" spans="1:31" x14ac:dyDescent="0.25">
      <c r="A33" s="57">
        <f t="shared" si="0"/>
        <v>10</v>
      </c>
      <c r="B33" s="57">
        <v>1</v>
      </c>
      <c r="C33" s="57">
        <v>0</v>
      </c>
      <c r="D33" s="57">
        <v>1</v>
      </c>
      <c r="E33" s="57">
        <v>1</v>
      </c>
      <c r="G33" s="48">
        <v>0.6608928462733763</v>
      </c>
      <c r="H33" s="48">
        <v>0.34004876017907848</v>
      </c>
      <c r="I33" s="48">
        <v>-5.1649767710729433E-3</v>
      </c>
      <c r="K33">
        <f>Input[[#This Row],[Input 1]]*Weights[[#This Row],[w1]] + Input[[#This Row],[Input 2]]*Weights[[#This Row],[w2]]+Input[[#This Row],[Input 3]]*Weights[[#This Row],[w3]]</f>
        <v>0.65572786950230333</v>
      </c>
      <c r="M33" s="40">
        <v>10</v>
      </c>
      <c r="N33" s="40">
        <f>1/(1 + EXP(-Bias[[#This Row],[Output]]))</f>
        <v>0.65830006166753929</v>
      </c>
      <c r="O33" s="40">
        <f>prediction[[#This Row],[Predicted Output]]*(1-prediction[[#This Row],[Predicted Output]])</f>
        <v>0.22494109047605326</v>
      </c>
      <c r="P33" s="40"/>
      <c r="Q33" s="52">
        <f>Input[[#This Row],[Actual output]]-prediction[[#This Row],[Predicted Output]]</f>
        <v>0.34169993833246071</v>
      </c>
      <c r="W33">
        <v>10</v>
      </c>
      <c r="X33">
        <v>1</v>
      </c>
      <c r="Y33">
        <v>0</v>
      </c>
      <c r="Z33">
        <v>1</v>
      </c>
      <c r="AA33">
        <v>1</v>
      </c>
      <c r="AB33">
        <v>0.6608928462733763</v>
      </c>
      <c r="AC33">
        <v>0.34004876017907848</v>
      </c>
      <c r="AD33">
        <v>-5.1649767710729433E-3</v>
      </c>
      <c r="AE33">
        <v>0.65572786950230333</v>
      </c>
    </row>
    <row r="34" spans="1:31" x14ac:dyDescent="0.25">
      <c r="A34" s="57">
        <f t="shared" si="0"/>
        <v>11</v>
      </c>
      <c r="B34" s="57">
        <v>0</v>
      </c>
      <c r="C34" s="57">
        <v>1</v>
      </c>
      <c r="D34" s="57">
        <v>1</v>
      </c>
      <c r="E34" s="57">
        <v>0</v>
      </c>
      <c r="G34" s="48">
        <v>0.73775520301748021</v>
      </c>
      <c r="H34" s="48">
        <v>0.34004876017907848</v>
      </c>
      <c r="I34" s="48">
        <v>7.1697379973030925E-2</v>
      </c>
      <c r="K34">
        <f>Input[[#This Row],[Input 1]]*Weights[[#This Row],[w1]] + Input[[#This Row],[Input 2]]*Weights[[#This Row],[w2]]+Input[[#This Row],[Input 3]]*Weights[[#This Row],[w3]]</f>
        <v>0.41174614015210942</v>
      </c>
      <c r="M34" s="40">
        <v>11</v>
      </c>
      <c r="N34" s="40">
        <f>1/(1 + EXP(-Bias[[#This Row],[Output]]))</f>
        <v>0.60150649650249099</v>
      </c>
      <c r="O34" s="40">
        <f>prediction[[#This Row],[Predicted Output]]*(1-prediction[[#This Row],[Predicted Output]])</f>
        <v>0.23969643116778977</v>
      </c>
      <c r="P34" s="40"/>
      <c r="Q34" s="52">
        <f>Input[[#This Row],[Actual output]]-prediction[[#This Row],[Predicted Output]]</f>
        <v>-0.60150649650249099</v>
      </c>
      <c r="W34">
        <v>11</v>
      </c>
      <c r="X34">
        <v>0</v>
      </c>
      <c r="Y34">
        <v>1</v>
      </c>
      <c r="Z34">
        <v>1</v>
      </c>
      <c r="AA34">
        <v>0</v>
      </c>
      <c r="AB34">
        <v>0.73775520301748021</v>
      </c>
      <c r="AC34">
        <v>0.34004876017907848</v>
      </c>
      <c r="AD34">
        <v>7.1697379973030925E-2</v>
      </c>
      <c r="AE34">
        <v>0.41174614015210942</v>
      </c>
    </row>
    <row r="35" spans="1:31" x14ac:dyDescent="0.25">
      <c r="A35" s="57">
        <f t="shared" si="0"/>
        <v>12</v>
      </c>
      <c r="B35" s="57">
        <v>1</v>
      </c>
      <c r="C35" s="57">
        <v>1</v>
      </c>
      <c r="D35" s="57">
        <v>1</v>
      </c>
      <c r="E35" s="57">
        <v>1</v>
      </c>
      <c r="G35" s="48">
        <v>0.73775520301748021</v>
      </c>
      <c r="H35" s="48">
        <v>0.19586979964319076</v>
      </c>
      <c r="I35" s="48">
        <v>-7.2481580562856793E-2</v>
      </c>
      <c r="K35">
        <f>Input[[#This Row],[Input 1]]*Weights[[#This Row],[w1]] + Input[[#This Row],[Input 2]]*Weights[[#This Row],[w2]]+Input[[#This Row],[Input 3]]*Weights[[#This Row],[w3]]</f>
        <v>0.86114342209781414</v>
      </c>
      <c r="M35" s="40">
        <v>12</v>
      </c>
      <c r="N35" s="40">
        <f>1/(1 + EXP(-Bias[[#This Row],[Output]]))</f>
        <v>0.70289949261928542</v>
      </c>
      <c r="O35" s="40">
        <f>prediction[[#This Row],[Predicted Output]]*(1-prediction[[#This Row],[Predicted Output]])</f>
        <v>0.20883179589483655</v>
      </c>
      <c r="P35" s="40"/>
      <c r="Q35" s="52">
        <f>Input[[#This Row],[Actual output]]-prediction[[#This Row],[Predicted Output]]</f>
        <v>0.29710050738071458</v>
      </c>
      <c r="W35">
        <v>12</v>
      </c>
      <c r="X35">
        <v>1</v>
      </c>
      <c r="Y35">
        <v>1</v>
      </c>
      <c r="Z35">
        <v>1</v>
      </c>
      <c r="AA35">
        <v>1</v>
      </c>
      <c r="AB35">
        <v>0.73775520301748021</v>
      </c>
      <c r="AC35">
        <v>0.19586979964319076</v>
      </c>
      <c r="AD35">
        <v>-7.2481580562856793E-2</v>
      </c>
      <c r="AE35">
        <v>0.86114342209781414</v>
      </c>
    </row>
    <row r="36" spans="1:31" x14ac:dyDescent="0.25">
      <c r="A36" s="57">
        <f t="shared" si="0"/>
        <v>13</v>
      </c>
      <c r="B36" s="57">
        <v>0</v>
      </c>
      <c r="C36" s="57">
        <v>0</v>
      </c>
      <c r="D36" s="57">
        <v>1</v>
      </c>
      <c r="E36" s="57">
        <v>0</v>
      </c>
      <c r="G36" s="48">
        <v>0.79979923553506194</v>
      </c>
      <c r="H36" s="48">
        <v>0.19586979964319076</v>
      </c>
      <c r="I36" s="48">
        <v>-7.2481580562856793E-2</v>
      </c>
      <c r="K36">
        <f>Input[[#This Row],[Input 1]]*Weights[[#This Row],[w1]] + Input[[#This Row],[Input 2]]*Weights[[#This Row],[w2]]+Input[[#This Row],[Input 3]]*Weights[[#This Row],[w3]]</f>
        <v>-7.2481580562856793E-2</v>
      </c>
      <c r="M36" s="40">
        <v>13</v>
      </c>
      <c r="N36" s="40">
        <f>1/(1 + EXP(-Bias[[#This Row],[Output]]))</f>
        <v>0.48188753377186305</v>
      </c>
      <c r="O36" s="40">
        <f>prediction[[#This Row],[Predicted Output]]*(1-prediction[[#This Row],[Predicted Output]])</f>
        <v>0.24967193856713457</v>
      </c>
      <c r="P36" s="40"/>
      <c r="Q36" s="52">
        <f>Input[[#This Row],[Actual output]]-prediction[[#This Row],[Predicted Output]]</f>
        <v>-0.48188753377186305</v>
      </c>
      <c r="W36">
        <v>13</v>
      </c>
      <c r="X36">
        <v>0</v>
      </c>
      <c r="Y36">
        <v>0</v>
      </c>
      <c r="Z36">
        <v>1</v>
      </c>
      <c r="AA36">
        <v>0</v>
      </c>
      <c r="AB36">
        <v>0.79979923553506194</v>
      </c>
      <c r="AC36">
        <v>0.19586979964319076</v>
      </c>
      <c r="AD36">
        <v>-7.2481580562856793E-2</v>
      </c>
      <c r="AE36">
        <v>-7.2481580562856793E-2</v>
      </c>
    </row>
    <row r="37" spans="1:31" x14ac:dyDescent="0.25">
      <c r="A37" s="57">
        <f t="shared" si="0"/>
        <v>14</v>
      </c>
      <c r="B37" s="57">
        <v>0</v>
      </c>
      <c r="C37" s="57">
        <v>1</v>
      </c>
      <c r="D37" s="57">
        <v>0</v>
      </c>
      <c r="E37" s="57">
        <v>0</v>
      </c>
      <c r="G37" s="48">
        <v>0.79979923553506194</v>
      </c>
      <c r="H37" s="48">
        <v>0.19586979964319076</v>
      </c>
      <c r="I37" s="48">
        <v>-0.19279537529101337</v>
      </c>
      <c r="K37">
        <f>Input[[#This Row],[Input 1]]*Weights[[#This Row],[w1]] + Input[[#This Row],[Input 2]]*Weights[[#This Row],[w2]]+Input[[#This Row],[Input 3]]*Weights[[#This Row],[w3]]</f>
        <v>0.19586979964319076</v>
      </c>
      <c r="M37" s="40">
        <v>14</v>
      </c>
      <c r="N37" s="40">
        <f>1/(1 + EXP(-Bias[[#This Row],[Output]]))</f>
        <v>0.54881149527321871</v>
      </c>
      <c r="O37" s="40">
        <f>prediction[[#This Row],[Predicted Output]]*(1-prediction[[#This Row],[Predicted Output]])</f>
        <v>0.24761743792919255</v>
      </c>
      <c r="P37" s="40"/>
      <c r="Q37" s="52">
        <f>Input[[#This Row],[Actual output]]-prediction[[#This Row],[Predicted Output]]</f>
        <v>-0.54881149527321871</v>
      </c>
      <c r="W37">
        <v>14</v>
      </c>
      <c r="X37">
        <v>0</v>
      </c>
      <c r="Y37">
        <v>1</v>
      </c>
      <c r="Z37">
        <v>0</v>
      </c>
      <c r="AA37">
        <v>0</v>
      </c>
      <c r="AB37">
        <v>0.79979923553506194</v>
      </c>
      <c r="AC37">
        <v>0.19586979964319076</v>
      </c>
      <c r="AD37">
        <v>-0.19279537529101337</v>
      </c>
      <c r="AE37">
        <v>0.19586979964319076</v>
      </c>
    </row>
    <row r="38" spans="1:31" x14ac:dyDescent="0.25">
      <c r="A38" s="57">
        <f t="shared" si="0"/>
        <v>15</v>
      </c>
      <c r="B38" s="57">
        <v>1</v>
      </c>
      <c r="C38" s="57">
        <v>1</v>
      </c>
      <c r="D38" s="57">
        <v>0</v>
      </c>
      <c r="E38" s="57">
        <v>1</v>
      </c>
      <c r="G38" s="48">
        <v>0.79979923553506194</v>
      </c>
      <c r="H38" s="48">
        <v>5.9974503277547164E-2</v>
      </c>
      <c r="I38" s="48">
        <v>-0.19279537529101337</v>
      </c>
      <c r="K38">
        <f>Input[[#This Row],[Input 1]]*Weights[[#This Row],[w1]] + Input[[#This Row],[Input 2]]*Weights[[#This Row],[w2]]+Input[[#This Row],[Input 3]]*Weights[[#This Row],[w3]]</f>
        <v>0.8597737388126091</v>
      </c>
      <c r="M38" s="40">
        <v>15</v>
      </c>
      <c r="N38" s="40">
        <f>1/(1 + EXP(-Bias[[#This Row],[Output]]))</f>
        <v>0.70261337973068538</v>
      </c>
      <c r="O38" s="40">
        <f>prediction[[#This Row],[Predicted Output]]*(1-prediction[[#This Row],[Predicted Output]])</f>
        <v>0.20894781835410908</v>
      </c>
      <c r="P38" s="40"/>
      <c r="Q38" s="52">
        <f>Input[[#This Row],[Actual output]]-prediction[[#This Row],[Predicted Output]]</f>
        <v>0.29738662026931462</v>
      </c>
      <c r="W38">
        <v>15</v>
      </c>
      <c r="X38">
        <v>1</v>
      </c>
      <c r="Y38">
        <v>1</v>
      </c>
      <c r="Z38">
        <v>0</v>
      </c>
      <c r="AA38">
        <v>1</v>
      </c>
      <c r="AB38">
        <v>0.79979923553506194</v>
      </c>
      <c r="AC38">
        <v>5.9974503277547164E-2</v>
      </c>
      <c r="AD38">
        <v>-0.19279537529101337</v>
      </c>
      <c r="AE38">
        <v>0.8597737388126091</v>
      </c>
    </row>
    <row r="39" spans="1:31" x14ac:dyDescent="0.25">
      <c r="A39" s="57">
        <f t="shared" si="0"/>
        <v>16</v>
      </c>
      <c r="B39" s="57">
        <v>1</v>
      </c>
      <c r="C39" s="57">
        <v>0</v>
      </c>
      <c r="D39" s="57">
        <v>0</v>
      </c>
      <c r="E39" s="57">
        <v>1</v>
      </c>
      <c r="G39" s="48">
        <v>0.86193752104803711</v>
      </c>
      <c r="H39" s="48">
        <v>0.12211278879052233</v>
      </c>
      <c r="I39" s="48">
        <v>-0.19279537529101337</v>
      </c>
      <c r="K39">
        <f>Input[[#This Row],[Input 1]]*Weights[[#This Row],[w1]] + Input[[#This Row],[Input 2]]*Weights[[#This Row],[w2]]+Input[[#This Row],[Input 3]]*Weights[[#This Row],[w3]]</f>
        <v>0.86193752104803711</v>
      </c>
      <c r="M39" s="40">
        <v>16</v>
      </c>
      <c r="N39" s="40">
        <f>1/(1 + EXP(-Bias[[#This Row],[Output]]))</f>
        <v>0.70306529900536363</v>
      </c>
      <c r="O39" s="40">
        <f>prediction[[#This Row],[Predicted Output]]*(1-prediction[[#This Row],[Predicted Output]])</f>
        <v>0.20876448433986228</v>
      </c>
      <c r="P39" s="40"/>
      <c r="Q39" s="52">
        <f>Input[[#This Row],[Actual output]]-prediction[[#This Row],[Predicted Output]]</f>
        <v>0.29693470099463637</v>
      </c>
      <c r="W39">
        <v>16</v>
      </c>
      <c r="X39">
        <v>1</v>
      </c>
      <c r="Y39">
        <v>0</v>
      </c>
      <c r="Z39">
        <v>0</v>
      </c>
      <c r="AA39">
        <v>1</v>
      </c>
      <c r="AB39">
        <v>0.86193752104803711</v>
      </c>
      <c r="AC39">
        <v>0.12211278879052233</v>
      </c>
      <c r="AD39">
        <v>-0.19279537529101337</v>
      </c>
      <c r="AE39">
        <v>0.86193752104803711</v>
      </c>
    </row>
    <row r="40" spans="1:31" x14ac:dyDescent="0.25">
      <c r="A40" s="57">
        <f t="shared" si="0"/>
        <v>17</v>
      </c>
      <c r="B40" s="57">
        <v>1</v>
      </c>
      <c r="C40" s="57">
        <v>0</v>
      </c>
      <c r="D40" s="57">
        <v>1</v>
      </c>
      <c r="E40" s="57">
        <v>1</v>
      </c>
      <c r="G40" s="48">
        <v>0.92392694078379356</v>
      </c>
      <c r="H40" s="48">
        <v>0.12211278879052233</v>
      </c>
      <c r="I40" s="48">
        <v>-0.19279537529101337</v>
      </c>
      <c r="K40">
        <f>Input[[#This Row],[Input 1]]*Weights[[#This Row],[w1]] + Input[[#This Row],[Input 2]]*Weights[[#This Row],[w2]]+Input[[#This Row],[Input 3]]*Weights[[#This Row],[w3]]</f>
        <v>0.73113156549278013</v>
      </c>
      <c r="M40" s="40">
        <v>17</v>
      </c>
      <c r="N40" s="40">
        <f>1/(1 + EXP(-Bias[[#This Row],[Output]]))</f>
        <v>0.67505353770654419</v>
      </c>
      <c r="O40" s="40">
        <f>prediction[[#This Row],[Predicted Output]]*(1-prediction[[#This Row],[Predicted Output]])</f>
        <v>0.21935625893642352</v>
      </c>
      <c r="P40" s="40"/>
      <c r="Q40" s="52">
        <f>Input[[#This Row],[Actual output]]-prediction[[#This Row],[Predicted Output]]</f>
        <v>0.32494646229345581</v>
      </c>
      <c r="W40">
        <v>17</v>
      </c>
      <c r="X40">
        <v>1</v>
      </c>
      <c r="Y40">
        <v>0</v>
      </c>
      <c r="Z40">
        <v>1</v>
      </c>
      <c r="AA40">
        <v>1</v>
      </c>
      <c r="AB40">
        <v>0.92392694078379356</v>
      </c>
      <c r="AC40">
        <v>0.12211278879052233</v>
      </c>
      <c r="AD40">
        <v>-0.19279537529101337</v>
      </c>
      <c r="AE40">
        <v>0.73113156549278013</v>
      </c>
    </row>
    <row r="41" spans="1:31" x14ac:dyDescent="0.25">
      <c r="A41" s="57">
        <f t="shared" si="0"/>
        <v>18</v>
      </c>
      <c r="B41" s="57">
        <v>0</v>
      </c>
      <c r="C41" s="57">
        <v>1</v>
      </c>
      <c r="D41" s="57">
        <v>1</v>
      </c>
      <c r="E41" s="57">
        <v>0</v>
      </c>
      <c r="G41" s="48">
        <v>0.99520598110711167</v>
      </c>
      <c r="H41" s="48">
        <v>0.12211278879052233</v>
      </c>
      <c r="I41" s="48">
        <v>-0.1215163349676953</v>
      </c>
      <c r="K41">
        <f>Input[[#This Row],[Input 1]]*Weights[[#This Row],[w1]] + Input[[#This Row],[Input 2]]*Weights[[#This Row],[w2]]+Input[[#This Row],[Input 3]]*Weights[[#This Row],[w3]]</f>
        <v>5.9645382282702553E-4</v>
      </c>
      <c r="M41" s="40">
        <v>18</v>
      </c>
      <c r="N41" s="40">
        <f>1/(1 + EXP(-Bias[[#This Row],[Output]]))</f>
        <v>0.5001491134512861</v>
      </c>
      <c r="O41" s="40">
        <f>prediction[[#This Row],[Predicted Output]]*(1-prediction[[#This Row],[Predicted Output]])</f>
        <v>0.24999997776517865</v>
      </c>
      <c r="P41" s="40"/>
      <c r="Q41" s="52">
        <f>Input[[#This Row],[Actual output]]-prediction[[#This Row],[Predicted Output]]</f>
        <v>-0.5001491134512861</v>
      </c>
      <c r="W41">
        <v>18</v>
      </c>
      <c r="X41">
        <v>0</v>
      </c>
      <c r="Y41">
        <v>1</v>
      </c>
      <c r="Z41">
        <v>1</v>
      </c>
      <c r="AA41">
        <v>0</v>
      </c>
      <c r="AB41">
        <v>0.99520598110711167</v>
      </c>
      <c r="AC41">
        <v>0.12211278879052233</v>
      </c>
      <c r="AD41">
        <v>-0.1215163349676953</v>
      </c>
      <c r="AE41">
        <v>5.9645382282702553E-4</v>
      </c>
    </row>
    <row r="42" spans="1:31" x14ac:dyDescent="0.25">
      <c r="A42" s="57">
        <f t="shared" si="0"/>
        <v>19</v>
      </c>
      <c r="B42" s="57">
        <v>1</v>
      </c>
      <c r="C42" s="57">
        <v>1</v>
      </c>
      <c r="D42" s="57">
        <v>1</v>
      </c>
      <c r="E42" s="57">
        <v>1</v>
      </c>
      <c r="G42" s="48">
        <v>0.86193752104803711</v>
      </c>
      <c r="H42" s="48">
        <v>0.12211278879052233</v>
      </c>
      <c r="I42" s="48">
        <v>-0.19279537529101337</v>
      </c>
      <c r="K42">
        <f>Input[[#This Row],[Input 1]]*Weights[[#This Row],[w1]] + Input[[#This Row],[Input 2]]*Weights[[#This Row],[w2]]+Input[[#This Row],[Input 3]]*Weights[[#This Row],[w3]]</f>
        <v>0.79125493454754614</v>
      </c>
      <c r="M42" s="40">
        <v>19</v>
      </c>
      <c r="N42" s="40">
        <f>1/(1 + EXP(-Bias[[#This Row],[Output]]))</f>
        <v>0.6881007258288182</v>
      </c>
      <c r="O42" s="40">
        <f>prediction[[#This Row],[Predicted Output]]*(1-prediction[[#This Row],[Predicted Output]])</f>
        <v>0.21461811694267177</v>
      </c>
      <c r="P42" s="40"/>
      <c r="Q42" s="52">
        <f>Input[[#This Row],[Actual output]]-prediction[[#This Row],[Predicted Output]]</f>
        <v>0.3118992741711818</v>
      </c>
      <c r="W42">
        <v>19</v>
      </c>
      <c r="X42">
        <v>1</v>
      </c>
      <c r="Y42">
        <v>1</v>
      </c>
      <c r="Z42">
        <v>1</v>
      </c>
      <c r="AA42">
        <v>1</v>
      </c>
      <c r="AB42">
        <v>0.86193752104803711</v>
      </c>
      <c r="AC42">
        <v>0.12211278879052233</v>
      </c>
      <c r="AD42">
        <v>-0.19279537529101337</v>
      </c>
      <c r="AE42">
        <v>0.79125493454754614</v>
      </c>
    </row>
    <row r="43" spans="1:31" x14ac:dyDescent="0.25">
      <c r="A43" s="57">
        <f t="shared" si="0"/>
        <v>20</v>
      </c>
      <c r="B43" s="57">
        <v>0</v>
      </c>
      <c r="C43" s="57">
        <v>1</v>
      </c>
      <c r="D43" s="57">
        <v>1</v>
      </c>
      <c r="E43" s="57">
        <v>0</v>
      </c>
      <c r="G43" s="48">
        <v>0.86193752104803711</v>
      </c>
      <c r="H43" s="48">
        <v>0.12211278879052233</v>
      </c>
      <c r="I43" s="48">
        <v>-0.19279537529101337</v>
      </c>
      <c r="K43">
        <f>Input[[#This Row],[Input 1]]*Weights[[#This Row],[w1]] + Input[[#This Row],[Input 2]]*Weights[[#This Row],[w2]]+Input[[#This Row],[Input 3]]*Weights[[#This Row],[w3]]</f>
        <v>-7.0682586500491043E-2</v>
      </c>
      <c r="M43" s="40">
        <v>20</v>
      </c>
      <c r="N43" s="40">
        <f>1/(1 + EXP(-Bias[[#This Row],[Output]]))</f>
        <v>0.48233670662169015</v>
      </c>
      <c r="O43" s="40">
        <f>prediction[[#This Row],[Predicted Output]]*(1-prediction[[#This Row],[Predicted Output]])</f>
        <v>0.24968800806703176</v>
      </c>
      <c r="P43" s="40"/>
      <c r="Q43" s="52">
        <f>Input[[#This Row],[Actual output]]-prediction[[#This Row],[Predicted Output]]</f>
        <v>-0.48233670662169015</v>
      </c>
      <c r="W43">
        <v>20</v>
      </c>
      <c r="X43">
        <v>0</v>
      </c>
      <c r="Y43">
        <v>1</v>
      </c>
      <c r="Z43">
        <v>1</v>
      </c>
      <c r="AA43">
        <v>0</v>
      </c>
      <c r="AB43">
        <v>0.86193752104803711</v>
      </c>
      <c r="AC43">
        <v>0.12211278879052233</v>
      </c>
      <c r="AD43">
        <v>-0.19279537529101337</v>
      </c>
      <c r="AE43">
        <v>-7.0682586500491043E-2</v>
      </c>
    </row>
    <row r="44" spans="1:31" x14ac:dyDescent="0.25">
      <c r="A44" s="57">
        <f t="shared" si="0"/>
        <v>21</v>
      </c>
      <c r="B44" s="57">
        <v>1</v>
      </c>
      <c r="C44" s="57">
        <v>1</v>
      </c>
      <c r="D44" s="57">
        <v>1</v>
      </c>
      <c r="E44" s="57">
        <v>1</v>
      </c>
      <c r="G44" s="48">
        <v>0.86193752104803711</v>
      </c>
      <c r="H44" s="48">
        <v>0.12211278879052233</v>
      </c>
      <c r="I44" s="48">
        <v>-0.19279537529101337</v>
      </c>
      <c r="K44">
        <f>Input[[#This Row],[Input 1]]*Weights[[#This Row],[w1]] + Input[[#This Row],[Input 2]]*Weights[[#This Row],[w2]]+Input[[#This Row],[Input 3]]*Weights[[#This Row],[w3]]</f>
        <v>0.79125493454754614</v>
      </c>
      <c r="M44" s="40">
        <v>21</v>
      </c>
      <c r="N44" s="40">
        <f>1/(1 + EXP(-Bias[[#This Row],[Output]]))</f>
        <v>0.6881007258288182</v>
      </c>
      <c r="O44" s="40">
        <f>prediction[[#This Row],[Predicted Output]]*(1-prediction[[#This Row],[Predicted Output]])</f>
        <v>0.21461811694267177</v>
      </c>
      <c r="P44" s="40"/>
      <c r="Q44" s="52">
        <f>Input[[#This Row],[Actual output]]-prediction[[#This Row],[Predicted Output]]</f>
        <v>0.3118992741711818</v>
      </c>
      <c r="W44">
        <v>21</v>
      </c>
      <c r="X44">
        <v>1</v>
      </c>
      <c r="Y44">
        <v>1</v>
      </c>
      <c r="Z44">
        <v>1</v>
      </c>
      <c r="AA44">
        <v>1</v>
      </c>
      <c r="AB44">
        <v>0.86193752104803711</v>
      </c>
      <c r="AC44">
        <v>0.12211278879052233</v>
      </c>
      <c r="AD44">
        <v>-0.19279537529101337</v>
      </c>
      <c r="AE44">
        <v>0.79125493454754614</v>
      </c>
    </row>
    <row r="45" spans="1:31" ht="15.75" thickBot="1" x14ac:dyDescent="0.3"/>
    <row r="46" spans="1:31" ht="15.75" thickBot="1" x14ac:dyDescent="0.3">
      <c r="G46" s="45" t="s">
        <v>53</v>
      </c>
      <c r="H46" s="46"/>
      <c r="I46" s="47"/>
    </row>
    <row r="47" spans="1:31" x14ac:dyDescent="0.25">
      <c r="G47" s="53" t="s">
        <v>42</v>
      </c>
      <c r="H47" s="54" t="s">
        <v>43</v>
      </c>
      <c r="I47" s="55" t="s">
        <v>44</v>
      </c>
    </row>
    <row r="48" spans="1:31" hidden="1" x14ac:dyDescent="0.25">
      <c r="G48" s="48">
        <f>$Q$24*$O$24*B24</f>
        <v>0.10764618124069304</v>
      </c>
      <c r="H48" s="48">
        <f t="shared" ref="H48" si="1">$Q$24*$O$24*C24</f>
        <v>0</v>
      </c>
      <c r="I48" s="48">
        <f t="shared" ref="I48" si="2">$Q$24*$O$24*D24</f>
        <v>0</v>
      </c>
    </row>
    <row r="49" spans="1:9" hidden="1" x14ac:dyDescent="0.25">
      <c r="G49" s="48">
        <f>$Q$25*$O$25*B25</f>
        <v>9.0019184273773964E-2</v>
      </c>
      <c r="H49" s="48">
        <f t="shared" ref="H49:I49" si="3">$Q$25*$O$25*C25</f>
        <v>0</v>
      </c>
      <c r="I49" s="48">
        <f t="shared" si="3"/>
        <v>9.0019184273773964E-2</v>
      </c>
    </row>
    <row r="50" spans="1:9" hidden="1" x14ac:dyDescent="0.25">
      <c r="G50">
        <f>$Q$26*$O$26*B26</f>
        <v>0</v>
      </c>
      <c r="H50" s="48">
        <f t="shared" ref="H50:I50" si="4">$Q$26*$O$26*C26</f>
        <v>-0.14811886054614631</v>
      </c>
      <c r="I50" s="48">
        <f t="shared" si="4"/>
        <v>-0.14811886054614631</v>
      </c>
    </row>
    <row r="51" spans="1:9" hidden="1" x14ac:dyDescent="0.25">
      <c r="G51" s="48">
        <f>$Q$27*$O$27*B27</f>
        <v>6.1398991965590788E-2</v>
      </c>
      <c r="H51" s="48">
        <f t="shared" ref="H51:I51" si="5">$Q$27*$O$27*C27</f>
        <v>6.1398991965590788E-2</v>
      </c>
      <c r="I51" s="48">
        <f t="shared" si="5"/>
        <v>6.1398991965590788E-2</v>
      </c>
    </row>
    <row r="52" spans="1:9" hidden="1" x14ac:dyDescent="0.25">
      <c r="G52" s="48">
        <f>$Q$28*$O$28*B28</f>
        <v>0</v>
      </c>
      <c r="H52" s="48">
        <f t="shared" ref="H52:I52" si="6">$Q$28*$O$28*C28</f>
        <v>0</v>
      </c>
      <c r="I52" s="48">
        <f t="shared" si="6"/>
        <v>-0.13240516426133667</v>
      </c>
    </row>
    <row r="53" spans="1:9" x14ac:dyDescent="0.25">
      <c r="A53" t="s">
        <v>57</v>
      </c>
      <c r="G53" s="48">
        <f>$Q$29*$O$29*B29</f>
        <v>0</v>
      </c>
      <c r="H53" s="48">
        <f t="shared" ref="H53:I53" si="7">$Q$29*$O$29*C29</f>
        <v>-0.14432166296791568</v>
      </c>
      <c r="I53" s="48">
        <f t="shared" si="7"/>
        <v>0</v>
      </c>
    </row>
    <row r="54" spans="1:9" x14ac:dyDescent="0.25">
      <c r="A54" s="49" t="s">
        <v>42</v>
      </c>
      <c r="B54" s="50" t="s">
        <v>43</v>
      </c>
      <c r="C54" s="51" t="s">
        <v>44</v>
      </c>
      <c r="G54" s="48">
        <f>$Q$30*$O$30*B30</f>
        <v>6.7515589662674222E-2</v>
      </c>
      <c r="H54" s="48">
        <f t="shared" ref="H54:I54" si="8">$Q$30*$O$30*C30</f>
        <v>6.7515589662674222E-2</v>
      </c>
      <c r="I54" s="48">
        <f t="shared" si="8"/>
        <v>0</v>
      </c>
    </row>
    <row r="55" spans="1:9" x14ac:dyDescent="0.25">
      <c r="A55" s="48">
        <v>7.1279040323318069E-2</v>
      </c>
      <c r="B55" s="48">
        <v>0</v>
      </c>
      <c r="C55" s="48">
        <v>7.1279040323318069E-2</v>
      </c>
      <c r="G55">
        <f>$Q$31*$O$31*B31</f>
        <v>0</v>
      </c>
      <c r="H55">
        <f t="shared" ref="H55:I55" si="9">$Q$31*$O$31*C31</f>
        <v>0</v>
      </c>
      <c r="I55">
        <f t="shared" si="9"/>
        <v>0</v>
      </c>
    </row>
    <row r="56" spans="1:9" x14ac:dyDescent="0.25">
      <c r="G56" s="48">
        <f>$Q$32*$O$32*B32</f>
        <v>8.2730526310692151E-2</v>
      </c>
      <c r="H56">
        <f t="shared" ref="H56:I56" si="10">$Q$32*$O$32*C32</f>
        <v>0</v>
      </c>
      <c r="I56">
        <f t="shared" si="10"/>
        <v>0</v>
      </c>
    </row>
    <row r="57" spans="1:9" x14ac:dyDescent="0.25">
      <c r="G57" s="48">
        <f>$Q$33*$O$33*B33</f>
        <v>7.6862356744103869E-2</v>
      </c>
      <c r="H57" s="48">
        <f t="shared" ref="H57:I57" si="11">$Q$33*$O$33*C33</f>
        <v>0</v>
      </c>
      <c r="I57" s="48">
        <f t="shared" si="11"/>
        <v>7.6862356744103869E-2</v>
      </c>
    </row>
    <row r="58" spans="1:9" x14ac:dyDescent="0.25">
      <c r="A58" s="40" t="s">
        <v>42</v>
      </c>
      <c r="B58" s="40" t="s">
        <v>43</v>
      </c>
      <c r="C58" s="40" t="s">
        <v>44</v>
      </c>
      <c r="G58" s="48">
        <f>$Q$34*$O$34*B34</f>
        <v>0</v>
      </c>
      <c r="H58" s="48">
        <f t="shared" ref="H58:I58" si="12">$Q$34*$O$34*C34</f>
        <v>-0.14417896053588772</v>
      </c>
      <c r="I58" s="48">
        <f t="shared" si="12"/>
        <v>-0.14417896053588772</v>
      </c>
    </row>
    <row r="59" spans="1:9" x14ac:dyDescent="0.25">
      <c r="A59" s="48">
        <v>0.25158237281995222</v>
      </c>
      <c r="B59" s="48">
        <v>0.50357470206487542</v>
      </c>
      <c r="C59" s="48">
        <v>0.12394087179704527</v>
      </c>
      <c r="G59" s="48">
        <f>Q35*O35*B35</f>
        <v>6.2044032517581768E-2</v>
      </c>
      <c r="H59" s="48">
        <f t="shared" ref="H59:I59" si="13">R35*P35*C35</f>
        <v>0</v>
      </c>
      <c r="I59" s="48">
        <f t="shared" si="13"/>
        <v>0</v>
      </c>
    </row>
    <row r="60" spans="1:9" x14ac:dyDescent="0.25">
      <c r="A60" s="48">
        <f>A59+G48</f>
        <v>0.35922855406064524</v>
      </c>
      <c r="B60" s="48">
        <v>0.50357470206487542</v>
      </c>
      <c r="C60" s="48">
        <v>0.12394087179704527</v>
      </c>
      <c r="G60" s="48">
        <f>$Q$36*$O$36*B36</f>
        <v>0</v>
      </c>
      <c r="H60" s="48">
        <f t="shared" ref="H60:I60" si="14">$Q$36*$O$36*C36</f>
        <v>0</v>
      </c>
      <c r="I60" s="48">
        <f t="shared" si="14"/>
        <v>-0.12031379472815658</v>
      </c>
    </row>
    <row r="61" spans="1:9" x14ac:dyDescent="0.25">
      <c r="A61" s="48">
        <f>A60+G49</f>
        <v>0.44924773833441922</v>
      </c>
      <c r="B61" s="48">
        <v>0.50357470206487542</v>
      </c>
      <c r="C61" s="48">
        <f>C60+I49</f>
        <v>0.21396005607081925</v>
      </c>
      <c r="G61" s="48">
        <f>$Q$37*$O$37*B37</f>
        <v>0</v>
      </c>
      <c r="H61" s="48">
        <f t="shared" ref="H61:I61" si="15">$Q$37*$O$37*C37</f>
        <v>-0.1358952963656436</v>
      </c>
      <c r="I61" s="48">
        <f t="shared" si="15"/>
        <v>0</v>
      </c>
    </row>
    <row r="62" spans="1:9" x14ac:dyDescent="0.25">
      <c r="A62" s="48">
        <f>A61+G50</f>
        <v>0.44924773833441922</v>
      </c>
      <c r="B62" s="48">
        <f>B61+H50</f>
        <v>0.35545584151872911</v>
      </c>
      <c r="C62" s="48">
        <f>C61+I50</f>
        <v>6.5841195524672935E-2</v>
      </c>
      <c r="G62" s="48">
        <f>$Q$38*$O$38*B38</f>
        <v>6.2138285512975164E-2</v>
      </c>
      <c r="H62" s="48">
        <f t="shared" ref="H62:I62" si="16">$Q$38*$O$38*C38</f>
        <v>6.2138285512975164E-2</v>
      </c>
      <c r="I62" s="48">
        <f t="shared" si="16"/>
        <v>0</v>
      </c>
    </row>
    <row r="63" spans="1:9" x14ac:dyDescent="0.25">
      <c r="A63" s="48">
        <f>A62+G51</f>
        <v>0.51064673030000995</v>
      </c>
      <c r="B63" s="48">
        <f>B62+H51</f>
        <v>0.4168548334843199</v>
      </c>
      <c r="C63" s="48">
        <f>C62+I51</f>
        <v>0.12724018749026372</v>
      </c>
      <c r="G63" s="48">
        <f>$Q$39*$O$39*B39</f>
        <v>6.1989419735756453E-2</v>
      </c>
      <c r="H63" s="48">
        <f t="shared" ref="H63:I63" si="17">$Q$39*$O$39*C39</f>
        <v>0</v>
      </c>
      <c r="I63" s="48">
        <f t="shared" si="17"/>
        <v>0</v>
      </c>
    </row>
    <row r="64" spans="1:9" x14ac:dyDescent="0.25">
      <c r="A64" s="48">
        <v>0.51064673030000995</v>
      </c>
      <c r="B64" s="48">
        <v>0.4168548334843199</v>
      </c>
      <c r="C64" s="48">
        <f>C63+I52</f>
        <v>-5.1649767710729433E-3</v>
      </c>
      <c r="G64" s="48">
        <f>$Q$40*$O$40*B40</f>
        <v>7.1279040323318069E-2</v>
      </c>
      <c r="H64" s="48">
        <f t="shared" ref="H64:I64" si="18">$Q$40*$O$40*C40</f>
        <v>0</v>
      </c>
      <c r="I64" s="48">
        <f t="shared" si="18"/>
        <v>7.1279040323318069E-2</v>
      </c>
    </row>
    <row r="65" spans="1:3" x14ac:dyDescent="0.25">
      <c r="A65" s="48">
        <v>0.51064673030000995</v>
      </c>
      <c r="B65" s="48">
        <f>B64+H53</f>
        <v>0.27253317051640424</v>
      </c>
      <c r="C65" s="48">
        <v>-5.1649767710729433E-3</v>
      </c>
    </row>
    <row r="66" spans="1:3" x14ac:dyDescent="0.25">
      <c r="A66" s="48">
        <f>A65+G54</f>
        <v>0.57816231996268419</v>
      </c>
      <c r="B66" s="48">
        <f>B65+H54</f>
        <v>0.34004876017907848</v>
      </c>
      <c r="C66" s="48">
        <v>-5.1649767710729433E-3</v>
      </c>
    </row>
    <row r="67" spans="1:3" x14ac:dyDescent="0.25">
      <c r="A67" s="48">
        <f>A66+G56</f>
        <v>0.6608928462733763</v>
      </c>
      <c r="B67" s="48">
        <f>B66+H55</f>
        <v>0.34004876017907848</v>
      </c>
      <c r="C67" s="48">
        <v>-5.1649767710729433E-3</v>
      </c>
    </row>
    <row r="68" spans="1:3" x14ac:dyDescent="0.25">
      <c r="A68" s="48">
        <v>0.73775520301748021</v>
      </c>
      <c r="B68" s="48">
        <v>0.34004876017907848</v>
      </c>
      <c r="C68" s="48">
        <v>7.1697379973030925E-2</v>
      </c>
    </row>
    <row r="69" spans="1:3" x14ac:dyDescent="0.25">
      <c r="A69" s="48">
        <v>0.73775520301748021</v>
      </c>
      <c r="B69" s="48">
        <v>0.19586979964319076</v>
      </c>
      <c r="C69" s="48">
        <v>-7.2481580562856793E-2</v>
      </c>
    </row>
    <row r="70" spans="1:3" x14ac:dyDescent="0.25">
      <c r="A70" s="48">
        <v>0.79979923553506194</v>
      </c>
      <c r="B70" s="48">
        <v>0.19586979964319076</v>
      </c>
      <c r="C70" s="48">
        <v>-7.2481580562856793E-2</v>
      </c>
    </row>
    <row r="71" spans="1:3" x14ac:dyDescent="0.25">
      <c r="A71" s="48">
        <v>0.79979923553506194</v>
      </c>
      <c r="B71" s="48">
        <v>0.19586979964319076</v>
      </c>
      <c r="C71" s="48">
        <v>-0.19279537529101337</v>
      </c>
    </row>
    <row r="72" spans="1:3" x14ac:dyDescent="0.25">
      <c r="A72" s="48">
        <v>0.79979923553506194</v>
      </c>
      <c r="B72" s="48">
        <v>5.9974503277547164E-2</v>
      </c>
      <c r="C72" s="48">
        <v>-0.19279537529101337</v>
      </c>
    </row>
    <row r="73" spans="1:3" x14ac:dyDescent="0.25">
      <c r="A73" s="48">
        <v>0.86193752104803711</v>
      </c>
      <c r="B73" s="48">
        <v>0.12211278879052233</v>
      </c>
      <c r="C73" s="48">
        <v>-0.19279537529101337</v>
      </c>
    </row>
    <row r="74" spans="1:3" x14ac:dyDescent="0.25">
      <c r="A74" s="48">
        <v>0.92392694078379356</v>
      </c>
      <c r="B74" s="48">
        <v>0.12211278879052233</v>
      </c>
      <c r="C74" s="48">
        <v>-0.19279537529101337</v>
      </c>
    </row>
    <row r="75" spans="1:3" x14ac:dyDescent="0.25">
      <c r="A75" s="48">
        <f>A74+A55</f>
        <v>0.99520598110711167</v>
      </c>
      <c r="B75" s="48">
        <v>0.12211278879052233</v>
      </c>
      <c r="C75" s="48">
        <f>C74+C55</f>
        <v>-0.1215163349676953</v>
      </c>
    </row>
    <row r="76" spans="1:3" x14ac:dyDescent="0.25">
      <c r="A76" s="48"/>
      <c r="B76" s="48"/>
      <c r="C76" s="48"/>
    </row>
    <row r="77" spans="1:3" x14ac:dyDescent="0.25">
      <c r="A77" s="48"/>
      <c r="B77" s="48"/>
      <c r="C77" s="48"/>
    </row>
  </sheetData>
  <mergeCells count="2">
    <mergeCell ref="L21:M21"/>
    <mergeCell ref="L22:M22"/>
  </mergeCells>
  <conditionalFormatting sqref="A6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4:I4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9860-FA03-4BA9-98F8-4D927015B532}">
  <dimension ref="C1:S16"/>
  <sheetViews>
    <sheetView tabSelected="1" workbookViewId="0">
      <selection activeCell="W24" sqref="W24"/>
    </sheetView>
  </sheetViews>
  <sheetFormatPr defaultRowHeight="15" x14ac:dyDescent="0.25"/>
  <cols>
    <col min="1" max="2" width="9.140625" style="52"/>
    <col min="3" max="3" width="6.5703125" style="52" bestFit="1" customWidth="1"/>
    <col min="4" max="5" width="12" style="52" hidden="1" customWidth="1"/>
    <col min="6" max="6" width="14.7109375" style="52" bestFit="1" customWidth="1"/>
    <col min="7" max="7" width="6.5703125" style="52" bestFit="1" customWidth="1"/>
    <col min="8" max="8" width="7.5703125" style="52" bestFit="1" customWidth="1"/>
    <col min="9" max="9" width="12.5703125" style="52" bestFit="1" customWidth="1"/>
    <col min="10" max="13" width="9.140625" style="52"/>
    <col min="14" max="14" width="6.5703125" style="52" bestFit="1" customWidth="1"/>
    <col min="15" max="16" width="12" style="52" hidden="1" customWidth="1"/>
    <col min="17" max="17" width="14.7109375" style="52" bestFit="1" customWidth="1"/>
    <col min="18" max="16384" width="9.140625" style="52"/>
  </cols>
  <sheetData>
    <row r="1" spans="3:19" x14ac:dyDescent="0.25">
      <c r="M1"/>
      <c r="N1"/>
      <c r="O1"/>
      <c r="P1"/>
      <c r="Q1"/>
      <c r="R1"/>
      <c r="S1"/>
    </row>
    <row r="2" spans="3:19" x14ac:dyDescent="0.25">
      <c r="M2"/>
      <c r="N2"/>
      <c r="O2"/>
      <c r="P2"/>
      <c r="Q2"/>
      <c r="R2"/>
      <c r="S2"/>
    </row>
    <row r="3" spans="3:19" x14ac:dyDescent="0.25">
      <c r="C3" s="52" t="s">
        <v>5</v>
      </c>
      <c r="D3" s="52" t="s">
        <v>67</v>
      </c>
      <c r="E3" s="52" t="s">
        <v>68</v>
      </c>
      <c r="F3" s="52" t="s">
        <v>69</v>
      </c>
      <c r="M3"/>
      <c r="N3"/>
      <c r="O3"/>
      <c r="P3"/>
      <c r="Q3"/>
      <c r="R3"/>
      <c r="S3"/>
    </row>
    <row r="4" spans="3:19" x14ac:dyDescent="0.25">
      <c r="C4" s="52">
        <v>-5</v>
      </c>
      <c r="D4" s="52">
        <f>EXP(-sigma1[[#This Row],[x]])</f>
        <v>148.4131591025766</v>
      </c>
      <c r="E4" s="52">
        <f>1+sigma1[[#This Row],[e^-x]]</f>
        <v>149.4131591025766</v>
      </c>
      <c r="F4" s="52">
        <f>1/sigma1[[#This Row],[1+e^-x]]</f>
        <v>6.6928509242848554E-3</v>
      </c>
      <c r="M4"/>
      <c r="N4"/>
      <c r="O4"/>
      <c r="P4"/>
      <c r="Q4"/>
      <c r="R4"/>
      <c r="S4"/>
    </row>
    <row r="5" spans="3:19" x14ac:dyDescent="0.25">
      <c r="C5" s="52">
        <v>-4</v>
      </c>
      <c r="D5" s="52">
        <f>EXP(-sigma1[[#This Row],[x]])</f>
        <v>54.598150033144236</v>
      </c>
      <c r="E5" s="52">
        <f>1+sigma1[[#This Row],[e^-x]]</f>
        <v>55.598150033144236</v>
      </c>
      <c r="F5" s="52">
        <f>1/sigma1[[#This Row],[1+e^-x]]</f>
        <v>1.7986209962091559E-2</v>
      </c>
      <c r="M5"/>
      <c r="N5"/>
      <c r="O5"/>
      <c r="P5"/>
      <c r="Q5"/>
      <c r="R5"/>
      <c r="S5"/>
    </row>
    <row r="6" spans="3:19" x14ac:dyDescent="0.25">
      <c r="C6" s="52">
        <v>-3</v>
      </c>
      <c r="D6" s="52">
        <f>EXP(-sigma1[[#This Row],[x]])</f>
        <v>20.085536923187668</v>
      </c>
      <c r="E6" s="52">
        <f>1+sigma1[[#This Row],[e^-x]]</f>
        <v>21.085536923187668</v>
      </c>
      <c r="F6" s="52">
        <f>1/sigma1[[#This Row],[1+e^-x]]</f>
        <v>4.7425873177566781E-2</v>
      </c>
      <c r="M6"/>
      <c r="N6"/>
      <c r="O6"/>
      <c r="P6"/>
      <c r="Q6"/>
      <c r="R6"/>
      <c r="S6"/>
    </row>
    <row r="7" spans="3:19" x14ac:dyDescent="0.25">
      <c r="C7" s="52">
        <v>-2</v>
      </c>
      <c r="D7" s="52">
        <f>EXP(-sigma1[[#This Row],[x]])</f>
        <v>7.3890560989306504</v>
      </c>
      <c r="E7" s="52">
        <f>1+sigma1[[#This Row],[e^-x]]</f>
        <v>8.3890560989306504</v>
      </c>
      <c r="F7" s="52">
        <f>1/sigma1[[#This Row],[1+e^-x]]</f>
        <v>0.11920292202211755</v>
      </c>
      <c r="M7"/>
      <c r="N7"/>
      <c r="O7"/>
      <c r="P7"/>
      <c r="Q7"/>
      <c r="R7"/>
      <c r="S7"/>
    </row>
    <row r="8" spans="3:19" x14ac:dyDescent="0.25">
      <c r="C8" s="52">
        <v>-1</v>
      </c>
      <c r="D8" s="52">
        <f>EXP(-sigma1[[#This Row],[x]])</f>
        <v>2.7182818284590451</v>
      </c>
      <c r="E8" s="52">
        <f>1+sigma1[[#This Row],[e^-x]]</f>
        <v>3.7182818284590451</v>
      </c>
      <c r="F8" s="52">
        <f>1/sigma1[[#This Row],[1+e^-x]]</f>
        <v>0.2689414213699951</v>
      </c>
      <c r="M8"/>
      <c r="N8"/>
      <c r="O8"/>
      <c r="P8"/>
      <c r="Q8"/>
      <c r="R8"/>
      <c r="S8"/>
    </row>
    <row r="9" spans="3:19" x14ac:dyDescent="0.25">
      <c r="C9" s="52">
        <v>0</v>
      </c>
      <c r="D9" s="52">
        <f>EXP(-sigma1[[#This Row],[x]])</f>
        <v>1</v>
      </c>
      <c r="E9" s="76">
        <f>1+sigma1[[#This Row],[e^-x]]</f>
        <v>2</v>
      </c>
      <c r="F9" s="52">
        <f>1/sigma1[[#This Row],[1+e^-x]]</f>
        <v>0.5</v>
      </c>
      <c r="M9"/>
      <c r="N9"/>
      <c r="O9"/>
      <c r="P9"/>
      <c r="Q9"/>
      <c r="R9"/>
      <c r="S9"/>
    </row>
    <row r="10" spans="3:19" x14ac:dyDescent="0.25">
      <c r="C10" s="52">
        <v>1</v>
      </c>
      <c r="D10" s="52">
        <f>EXP(-sigma1[[#This Row],[x]])</f>
        <v>0.36787944117144233</v>
      </c>
      <c r="E10" s="52">
        <f>1+sigma1[[#This Row],[e^-x]]</f>
        <v>1.3678794411714423</v>
      </c>
      <c r="F10" s="52">
        <f>1/sigma1[[#This Row],[1+e^-x]]</f>
        <v>0.7310585786300049</v>
      </c>
      <c r="M10"/>
      <c r="N10"/>
      <c r="O10"/>
      <c r="P10"/>
      <c r="Q10"/>
      <c r="R10"/>
      <c r="S10"/>
    </row>
    <row r="11" spans="3:19" x14ac:dyDescent="0.25">
      <c r="C11" s="52">
        <v>2</v>
      </c>
      <c r="D11" s="52">
        <f>EXP(-sigma1[[#This Row],[x]])</f>
        <v>0.1353352832366127</v>
      </c>
      <c r="E11" s="52">
        <f>1+sigma1[[#This Row],[e^-x]]</f>
        <v>1.1353352832366128</v>
      </c>
      <c r="F11" s="52">
        <f>1/sigma1[[#This Row],[1+e^-x]]</f>
        <v>0.88079707797788231</v>
      </c>
      <c r="M11"/>
      <c r="N11"/>
      <c r="O11"/>
      <c r="P11"/>
      <c r="Q11"/>
      <c r="R11"/>
      <c r="S11"/>
    </row>
    <row r="12" spans="3:19" x14ac:dyDescent="0.25">
      <c r="C12" s="52">
        <v>3</v>
      </c>
      <c r="D12" s="52">
        <f>EXP(-sigma1[[#This Row],[x]])</f>
        <v>4.9787068367863944E-2</v>
      </c>
      <c r="E12" s="52">
        <f>1+sigma1[[#This Row],[e^-x]]</f>
        <v>1.0497870683678638</v>
      </c>
      <c r="F12" s="52">
        <f>1/sigma1[[#This Row],[1+e^-x]]</f>
        <v>0.95257412682243336</v>
      </c>
      <c r="M12"/>
      <c r="N12"/>
      <c r="O12"/>
      <c r="P12"/>
      <c r="Q12"/>
      <c r="R12"/>
      <c r="S12"/>
    </row>
    <row r="13" spans="3:19" x14ac:dyDescent="0.25">
      <c r="C13" s="52">
        <v>4</v>
      </c>
      <c r="D13" s="52">
        <f>EXP(-sigma1[[#This Row],[x]])</f>
        <v>1.8315638888734179E-2</v>
      </c>
      <c r="E13" s="52">
        <f>1+sigma1[[#This Row],[e^-x]]</f>
        <v>1.0183156388887342</v>
      </c>
      <c r="F13" s="52">
        <f>1/sigma1[[#This Row],[1+e^-x]]</f>
        <v>0.98201379003790845</v>
      </c>
      <c r="M13"/>
      <c r="N13"/>
      <c r="O13"/>
      <c r="P13"/>
      <c r="Q13"/>
      <c r="R13"/>
      <c r="S13"/>
    </row>
    <row r="14" spans="3:19" x14ac:dyDescent="0.25">
      <c r="C14" s="52">
        <v>5</v>
      </c>
      <c r="D14" s="52">
        <f>EXP(-sigma1[[#This Row],[x]])</f>
        <v>6.737946999085467E-3</v>
      </c>
      <c r="E14" s="52">
        <f>1+sigma1[[#This Row],[e^-x]]</f>
        <v>1.0067379469990854</v>
      </c>
      <c r="F14" s="52">
        <f>1/sigma1[[#This Row],[1+e^-x]]</f>
        <v>0.99330714907571527</v>
      </c>
      <c r="M14"/>
      <c r="N14"/>
      <c r="O14"/>
      <c r="P14"/>
      <c r="Q14"/>
      <c r="R14"/>
      <c r="S14"/>
    </row>
    <row r="15" spans="3:19" x14ac:dyDescent="0.25">
      <c r="M15"/>
      <c r="N15"/>
      <c r="O15"/>
      <c r="P15"/>
      <c r="Q15"/>
      <c r="R15"/>
      <c r="S15"/>
    </row>
    <row r="16" spans="3:19" x14ac:dyDescent="0.25">
      <c r="M16"/>
      <c r="N16"/>
      <c r="O16"/>
      <c r="P16"/>
      <c r="Q16"/>
      <c r="R16"/>
      <c r="S16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D746-ABC3-433C-962F-A346A2330DCB}">
  <dimension ref="B2:M47"/>
  <sheetViews>
    <sheetView zoomScaleNormal="100" workbookViewId="0">
      <selection activeCell="D13" sqref="D13"/>
    </sheetView>
  </sheetViews>
  <sheetFormatPr defaultRowHeight="15" x14ac:dyDescent="0.25"/>
  <cols>
    <col min="2" max="2" width="9.28515625" bestFit="1" customWidth="1"/>
    <col min="3" max="3" width="11.7109375" bestFit="1" customWidth="1"/>
    <col min="4" max="4" width="21.42578125" bestFit="1" customWidth="1"/>
    <col min="5" max="13" width="14.28515625" bestFit="1" customWidth="1"/>
  </cols>
  <sheetData>
    <row r="2" spans="2:5" x14ac:dyDescent="0.25">
      <c r="B2" s="3" t="s">
        <v>1</v>
      </c>
      <c r="C2" s="4" t="s">
        <v>2</v>
      </c>
      <c r="D2" s="5" t="s">
        <v>0</v>
      </c>
    </row>
    <row r="3" spans="2:5" x14ac:dyDescent="0.25">
      <c r="B3" s="6">
        <v>2600</v>
      </c>
      <c r="C3" s="7">
        <v>550000</v>
      </c>
      <c r="D3" s="8">
        <f>Table1[[#This Row],[area(x)]]*$C$11 + $C$10</f>
        <v>533670</v>
      </c>
      <c r="E3" s="1"/>
    </row>
    <row r="4" spans="2:5" x14ac:dyDescent="0.25">
      <c r="B4" s="6">
        <v>3000</v>
      </c>
      <c r="C4" s="7">
        <v>565000</v>
      </c>
      <c r="D4" s="8">
        <f>Table1[[#This Row],[area(x)]]*$C$11 + $C$10</f>
        <v>587986</v>
      </c>
      <c r="E4" s="1"/>
    </row>
    <row r="5" spans="2:5" x14ac:dyDescent="0.25">
      <c r="B5" s="6">
        <v>3200</v>
      </c>
      <c r="C5" s="7">
        <v>610000</v>
      </c>
      <c r="D5" s="8">
        <f>Table1[[#This Row],[area(x)]]*$C$11 + $C$10</f>
        <v>615144</v>
      </c>
      <c r="E5" s="1"/>
    </row>
    <row r="6" spans="2:5" x14ac:dyDescent="0.25">
      <c r="B6" s="6">
        <v>3600</v>
      </c>
      <c r="C6" s="7">
        <v>680000</v>
      </c>
      <c r="D6" s="8">
        <f>Table1[[#This Row],[area(x)]]*$C$11 + $C$10</f>
        <v>669460</v>
      </c>
      <c r="E6" s="1"/>
    </row>
    <row r="7" spans="2:5" x14ac:dyDescent="0.25">
      <c r="B7" s="9">
        <v>4000</v>
      </c>
      <c r="C7" s="10">
        <v>725000</v>
      </c>
      <c r="D7" s="11">
        <f>Table1[[#This Row],[area(x)]]*$C$11 + $C$10</f>
        <v>723776</v>
      </c>
      <c r="E7" s="1"/>
    </row>
    <row r="10" spans="2:5" x14ac:dyDescent="0.25">
      <c r="B10" s="2" t="s">
        <v>3</v>
      </c>
      <c r="C10" s="2">
        <v>180616</v>
      </c>
    </row>
    <row r="11" spans="2:5" x14ac:dyDescent="0.25">
      <c r="B11" s="2" t="s">
        <v>4</v>
      </c>
      <c r="C11" s="2">
        <v>135.79</v>
      </c>
    </row>
    <row r="14" spans="2:5" x14ac:dyDescent="0.25">
      <c r="B14" t="s">
        <v>5</v>
      </c>
      <c r="C14" s="1">
        <v>2000</v>
      </c>
    </row>
    <row r="15" spans="2:5" x14ac:dyDescent="0.25">
      <c r="B15" t="s">
        <v>6</v>
      </c>
      <c r="C15" s="1">
        <f>C11</f>
        <v>135.79</v>
      </c>
    </row>
    <row r="16" spans="2:5" x14ac:dyDescent="0.25">
      <c r="B16" t="s">
        <v>7</v>
      </c>
      <c r="C16" s="1">
        <f>C10</f>
        <v>180616</v>
      </c>
    </row>
    <row r="17" spans="2:5" x14ac:dyDescent="0.25">
      <c r="C17" s="1"/>
    </row>
    <row r="18" spans="2:5" x14ac:dyDescent="0.25">
      <c r="C18" s="1"/>
    </row>
    <row r="19" spans="2:5" x14ac:dyDescent="0.25">
      <c r="B19" t="s">
        <v>8</v>
      </c>
      <c r="C19" s="1">
        <f>C15*C14 + C16</f>
        <v>452196</v>
      </c>
    </row>
    <row r="21" spans="2:5" x14ac:dyDescent="0.25">
      <c r="D21" s="12" t="s">
        <v>5</v>
      </c>
      <c r="E21" s="13">
        <f>C19</f>
        <v>452196</v>
      </c>
    </row>
    <row r="22" spans="2:5" x14ac:dyDescent="0.25">
      <c r="D22" s="13">
        <v>2600</v>
      </c>
      <c r="E22" s="13">
        <f t="dataTable" ref="E22:E32" dt2D="0" dtr="0" r1="C14"/>
        <v>533670</v>
      </c>
    </row>
    <row r="23" spans="2:5" x14ac:dyDescent="0.25">
      <c r="D23" s="13">
        <f>D22+400</f>
        <v>3000</v>
      </c>
      <c r="E23" s="13">
        <v>587986</v>
      </c>
    </row>
    <row r="24" spans="2:5" x14ac:dyDescent="0.25">
      <c r="D24" s="13">
        <f t="shared" ref="D24:D32" si="0">D23+400</f>
        <v>3400</v>
      </c>
      <c r="E24" s="13">
        <v>642302</v>
      </c>
    </row>
    <row r="25" spans="2:5" x14ac:dyDescent="0.25">
      <c r="D25" s="13">
        <f t="shared" si="0"/>
        <v>3800</v>
      </c>
      <c r="E25" s="13">
        <v>696618</v>
      </c>
    </row>
    <row r="26" spans="2:5" x14ac:dyDescent="0.25">
      <c r="D26" s="13">
        <f t="shared" si="0"/>
        <v>4200</v>
      </c>
      <c r="E26" s="13">
        <v>750934</v>
      </c>
    </row>
    <row r="27" spans="2:5" x14ac:dyDescent="0.25">
      <c r="D27" s="13">
        <f t="shared" si="0"/>
        <v>4600</v>
      </c>
      <c r="E27" s="13">
        <v>805250</v>
      </c>
    </row>
    <row r="28" spans="2:5" x14ac:dyDescent="0.25">
      <c r="D28" s="13">
        <f t="shared" si="0"/>
        <v>5000</v>
      </c>
      <c r="E28" s="13">
        <v>859566</v>
      </c>
    </row>
    <row r="29" spans="2:5" x14ac:dyDescent="0.25">
      <c r="D29" s="13">
        <f t="shared" si="0"/>
        <v>5400</v>
      </c>
      <c r="E29" s="13">
        <v>913882</v>
      </c>
    </row>
    <row r="30" spans="2:5" x14ac:dyDescent="0.25">
      <c r="D30" s="13">
        <f t="shared" si="0"/>
        <v>5800</v>
      </c>
      <c r="E30" s="13">
        <v>968198</v>
      </c>
    </row>
    <row r="31" spans="2:5" x14ac:dyDescent="0.25">
      <c r="D31" s="13">
        <f t="shared" si="0"/>
        <v>6200</v>
      </c>
      <c r="E31" s="13">
        <v>1022514</v>
      </c>
    </row>
    <row r="32" spans="2:5" x14ac:dyDescent="0.25">
      <c r="D32" s="13">
        <f t="shared" si="0"/>
        <v>6600</v>
      </c>
      <c r="E32" s="13">
        <v>1076830</v>
      </c>
    </row>
    <row r="36" spans="4:13" x14ac:dyDescent="0.25">
      <c r="D36" s="1">
        <f>C19</f>
        <v>452196</v>
      </c>
      <c r="E36" s="14">
        <f>C19</f>
        <v>452196</v>
      </c>
      <c r="F36" s="14">
        <f>E36+100000</f>
        <v>552196</v>
      </c>
      <c r="G36" s="14">
        <f t="shared" ref="G36:M36" si="1">F36+100000</f>
        <v>652196</v>
      </c>
      <c r="H36" s="14">
        <f t="shared" si="1"/>
        <v>752196</v>
      </c>
      <c r="I36" s="14">
        <f t="shared" si="1"/>
        <v>852196</v>
      </c>
      <c r="J36" s="14">
        <f t="shared" si="1"/>
        <v>952196</v>
      </c>
      <c r="K36" s="14">
        <f t="shared" si="1"/>
        <v>1052196</v>
      </c>
      <c r="L36" s="14">
        <f t="shared" si="1"/>
        <v>1152196</v>
      </c>
      <c r="M36" s="14">
        <f t="shared" si="1"/>
        <v>1252196</v>
      </c>
    </row>
    <row r="37" spans="4:13" x14ac:dyDescent="0.25">
      <c r="D37" s="7">
        <v>2600</v>
      </c>
      <c r="E37" s="1">
        <f t="dataTable" ref="E37:M47" dt2D="1" dtr="1" r1="C19" r2="C14"/>
        <v>452196</v>
      </c>
      <c r="F37" s="1">
        <v>452196</v>
      </c>
      <c r="G37" s="1">
        <v>452196</v>
      </c>
      <c r="H37" s="1">
        <v>452196</v>
      </c>
      <c r="I37" s="1">
        <v>452196</v>
      </c>
      <c r="J37" s="1">
        <v>452196</v>
      </c>
      <c r="K37" s="1">
        <v>452196</v>
      </c>
      <c r="L37" s="1">
        <v>452196</v>
      </c>
      <c r="M37" s="1">
        <v>452196</v>
      </c>
    </row>
    <row r="38" spans="4:13" x14ac:dyDescent="0.25">
      <c r="D38" s="7">
        <f>D37+400</f>
        <v>3000</v>
      </c>
      <c r="E38" s="1">
        <v>452196</v>
      </c>
      <c r="F38" s="1">
        <v>452196</v>
      </c>
      <c r="G38" s="1">
        <v>452196</v>
      </c>
      <c r="H38" s="1">
        <v>452196</v>
      </c>
      <c r="I38" s="1">
        <v>452196</v>
      </c>
      <c r="J38" s="1">
        <v>452196</v>
      </c>
      <c r="K38" s="1">
        <v>452196</v>
      </c>
      <c r="L38" s="1">
        <v>452196</v>
      </c>
      <c r="M38" s="1">
        <v>452196</v>
      </c>
    </row>
    <row r="39" spans="4:13" x14ac:dyDescent="0.25">
      <c r="D39" s="7">
        <f t="shared" ref="D39:D47" si="2">D38+400</f>
        <v>3400</v>
      </c>
      <c r="E39" s="1">
        <v>452196</v>
      </c>
      <c r="F39" s="1">
        <v>452196</v>
      </c>
      <c r="G39" s="1">
        <v>452196</v>
      </c>
      <c r="H39" s="1">
        <v>452196</v>
      </c>
      <c r="I39" s="1">
        <v>452196</v>
      </c>
      <c r="J39" s="1">
        <v>452196</v>
      </c>
      <c r="K39" s="1">
        <v>452196</v>
      </c>
      <c r="L39" s="1">
        <v>452196</v>
      </c>
      <c r="M39" s="1">
        <v>452196</v>
      </c>
    </row>
    <row r="40" spans="4:13" x14ac:dyDescent="0.25">
      <c r="D40" s="7">
        <f t="shared" si="2"/>
        <v>3800</v>
      </c>
      <c r="E40" s="1">
        <v>452196</v>
      </c>
      <c r="F40" s="1">
        <v>452196</v>
      </c>
      <c r="G40" s="1">
        <v>452196</v>
      </c>
      <c r="H40" s="1">
        <v>452196</v>
      </c>
      <c r="I40" s="1">
        <v>452196</v>
      </c>
      <c r="J40" s="1">
        <v>452196</v>
      </c>
      <c r="K40" s="1">
        <v>452196</v>
      </c>
      <c r="L40" s="1">
        <v>452196</v>
      </c>
      <c r="M40" s="1">
        <v>452196</v>
      </c>
    </row>
    <row r="41" spans="4:13" x14ac:dyDescent="0.25">
      <c r="D41" s="7">
        <f t="shared" si="2"/>
        <v>4200</v>
      </c>
      <c r="E41" s="1">
        <v>452196</v>
      </c>
      <c r="F41" s="1">
        <v>452196</v>
      </c>
      <c r="G41" s="1">
        <v>452196</v>
      </c>
      <c r="H41" s="1">
        <v>452196</v>
      </c>
      <c r="I41" s="1">
        <v>452196</v>
      </c>
      <c r="J41" s="1">
        <v>452196</v>
      </c>
      <c r="K41" s="1">
        <v>452196</v>
      </c>
      <c r="L41" s="1">
        <v>452196</v>
      </c>
      <c r="M41" s="1">
        <v>452196</v>
      </c>
    </row>
    <row r="42" spans="4:13" x14ac:dyDescent="0.25">
      <c r="D42" s="7">
        <f t="shared" si="2"/>
        <v>4600</v>
      </c>
      <c r="E42" s="1">
        <v>452196</v>
      </c>
      <c r="F42" s="1">
        <v>452196</v>
      </c>
      <c r="G42" s="1">
        <v>452196</v>
      </c>
      <c r="H42" s="1">
        <v>452196</v>
      </c>
      <c r="I42" s="1">
        <v>452196</v>
      </c>
      <c r="J42" s="1">
        <v>452196</v>
      </c>
      <c r="K42" s="1">
        <v>452196</v>
      </c>
      <c r="L42" s="1">
        <v>452196</v>
      </c>
      <c r="M42" s="1">
        <v>452196</v>
      </c>
    </row>
    <row r="43" spans="4:13" x14ac:dyDescent="0.25">
      <c r="D43" s="7">
        <f t="shared" si="2"/>
        <v>5000</v>
      </c>
      <c r="E43" s="1">
        <v>452196</v>
      </c>
      <c r="F43" s="1">
        <v>452196</v>
      </c>
      <c r="G43" s="1">
        <v>452196</v>
      </c>
      <c r="H43" s="1">
        <v>452196</v>
      </c>
      <c r="I43" s="1">
        <v>452196</v>
      </c>
      <c r="J43" s="1">
        <v>452196</v>
      </c>
      <c r="K43" s="1">
        <v>452196</v>
      </c>
      <c r="L43" s="1">
        <v>452196</v>
      </c>
      <c r="M43" s="1">
        <v>452196</v>
      </c>
    </row>
    <row r="44" spans="4:13" x14ac:dyDescent="0.25">
      <c r="D44" s="7">
        <f t="shared" si="2"/>
        <v>5400</v>
      </c>
      <c r="E44" s="1">
        <v>452196</v>
      </c>
      <c r="F44" s="1">
        <v>452196</v>
      </c>
      <c r="G44" s="1">
        <v>452196</v>
      </c>
      <c r="H44" s="1">
        <v>452196</v>
      </c>
      <c r="I44" s="1">
        <v>452196</v>
      </c>
      <c r="J44" s="1">
        <v>452196</v>
      </c>
      <c r="K44" s="1">
        <v>452196</v>
      </c>
      <c r="L44" s="1">
        <v>452196</v>
      </c>
      <c r="M44" s="1">
        <v>452196</v>
      </c>
    </row>
    <row r="45" spans="4:13" x14ac:dyDescent="0.25">
      <c r="D45" s="7">
        <f t="shared" si="2"/>
        <v>5800</v>
      </c>
      <c r="E45" s="1">
        <v>452196</v>
      </c>
      <c r="F45" s="1">
        <v>452196</v>
      </c>
      <c r="G45" s="1">
        <v>452196</v>
      </c>
      <c r="H45" s="1">
        <v>452196</v>
      </c>
      <c r="I45" s="1">
        <v>452196</v>
      </c>
      <c r="J45" s="1">
        <v>452196</v>
      </c>
      <c r="K45" s="1">
        <v>452196</v>
      </c>
      <c r="L45" s="1">
        <v>452196</v>
      </c>
      <c r="M45" s="1">
        <v>452196</v>
      </c>
    </row>
    <row r="46" spans="4:13" x14ac:dyDescent="0.25">
      <c r="D46" s="7">
        <f t="shared" si="2"/>
        <v>6200</v>
      </c>
      <c r="E46" s="1">
        <v>452196</v>
      </c>
      <c r="F46" s="1">
        <v>452196</v>
      </c>
      <c r="G46" s="1">
        <v>452196</v>
      </c>
      <c r="H46" s="1">
        <v>452196</v>
      </c>
      <c r="I46" s="1">
        <v>452196</v>
      </c>
      <c r="J46" s="1">
        <v>452196</v>
      </c>
      <c r="K46" s="1">
        <v>452196</v>
      </c>
      <c r="L46" s="1">
        <v>452196</v>
      </c>
      <c r="M46" s="1">
        <v>452196</v>
      </c>
    </row>
    <row r="47" spans="4:13" x14ac:dyDescent="0.25">
      <c r="D47" s="7">
        <f t="shared" si="2"/>
        <v>6600</v>
      </c>
      <c r="E47" s="1">
        <v>452196</v>
      </c>
      <c r="F47" s="1">
        <v>452196</v>
      </c>
      <c r="G47" s="1">
        <v>452196</v>
      </c>
      <c r="H47" s="1">
        <v>452196</v>
      </c>
      <c r="I47" s="1">
        <v>452196</v>
      </c>
      <c r="J47" s="1">
        <v>452196</v>
      </c>
      <c r="K47" s="1">
        <v>452196</v>
      </c>
      <c r="L47" s="1">
        <v>452196</v>
      </c>
      <c r="M47" s="1">
        <v>452196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927FC-BE6D-4506-B5B2-241DF51B36D2}">
  <dimension ref="A1:D6"/>
  <sheetViews>
    <sheetView workbookViewId="0">
      <selection activeCell="K19" sqref="K19"/>
    </sheetView>
  </sheetViews>
  <sheetFormatPr defaultRowHeight="15" x14ac:dyDescent="0.25"/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>
        <v>2600</v>
      </c>
      <c r="B2">
        <v>3</v>
      </c>
      <c r="C2">
        <v>20</v>
      </c>
      <c r="D2">
        <v>550000</v>
      </c>
    </row>
    <row r="3" spans="1:4" x14ac:dyDescent="0.25">
      <c r="A3">
        <v>3000</v>
      </c>
      <c r="B3">
        <v>4</v>
      </c>
      <c r="C3">
        <v>15</v>
      </c>
      <c r="D3">
        <v>565000</v>
      </c>
    </row>
    <row r="4" spans="1:4" x14ac:dyDescent="0.25">
      <c r="A4">
        <v>3200</v>
      </c>
      <c r="C4">
        <v>18</v>
      </c>
      <c r="D4">
        <v>610000</v>
      </c>
    </row>
    <row r="5" spans="1:4" x14ac:dyDescent="0.25">
      <c r="A5">
        <v>3600</v>
      </c>
      <c r="B5">
        <v>3</v>
      </c>
      <c r="C5">
        <v>30</v>
      </c>
      <c r="D5">
        <v>595000</v>
      </c>
    </row>
    <row r="6" spans="1:4" x14ac:dyDescent="0.25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0350-FE5D-4383-9CF9-BE17CCECA4B6}">
  <dimension ref="A1:B28"/>
  <sheetViews>
    <sheetView workbookViewId="0">
      <selection activeCell="E31" sqref="E31"/>
    </sheetView>
  </sheetViews>
  <sheetFormatPr defaultRowHeight="15" x14ac:dyDescent="0.25"/>
  <cols>
    <col min="1" max="1" width="6.42578125" bestFit="1" customWidth="1"/>
    <col min="2" max="2" width="19.28515625" bestFit="1" customWidth="1"/>
  </cols>
  <sheetData>
    <row r="1" spans="1:2" x14ac:dyDescent="0.25">
      <c r="A1" s="3" t="s">
        <v>11</v>
      </c>
      <c r="B1" s="5" t="s">
        <v>13</v>
      </c>
    </row>
    <row r="2" spans="1:2" x14ac:dyDescent="0.25">
      <c r="A2" s="18">
        <v>22</v>
      </c>
      <c r="B2" s="19">
        <v>0</v>
      </c>
    </row>
    <row r="3" spans="1:2" x14ac:dyDescent="0.25">
      <c r="A3" s="18">
        <v>25</v>
      </c>
      <c r="B3" s="19">
        <v>0</v>
      </c>
    </row>
    <row r="4" spans="1:2" x14ac:dyDescent="0.25">
      <c r="A4" s="20">
        <v>52</v>
      </c>
      <c r="B4" s="21">
        <v>0</v>
      </c>
    </row>
    <row r="5" spans="1:2" x14ac:dyDescent="0.25">
      <c r="A5" s="20">
        <v>55</v>
      </c>
      <c r="B5" s="21">
        <v>0</v>
      </c>
    </row>
    <row r="6" spans="1:2" x14ac:dyDescent="0.25">
      <c r="A6" s="18">
        <v>18</v>
      </c>
      <c r="B6" s="19">
        <v>0</v>
      </c>
    </row>
    <row r="7" spans="1:2" x14ac:dyDescent="0.25">
      <c r="A7" s="18">
        <v>28</v>
      </c>
      <c r="B7" s="19">
        <v>0</v>
      </c>
    </row>
    <row r="8" spans="1:2" x14ac:dyDescent="0.25">
      <c r="A8" s="18">
        <v>27</v>
      </c>
      <c r="B8" s="19">
        <v>0</v>
      </c>
    </row>
    <row r="9" spans="1:2" x14ac:dyDescent="0.25">
      <c r="A9" s="18">
        <v>29</v>
      </c>
      <c r="B9" s="19">
        <v>0</v>
      </c>
    </row>
    <row r="10" spans="1:2" x14ac:dyDescent="0.25">
      <c r="A10" s="18">
        <v>19</v>
      </c>
      <c r="B10" s="19">
        <v>0</v>
      </c>
    </row>
    <row r="11" spans="1:2" x14ac:dyDescent="0.25">
      <c r="A11" s="18">
        <v>18</v>
      </c>
      <c r="B11" s="19">
        <v>0</v>
      </c>
    </row>
    <row r="12" spans="1:2" x14ac:dyDescent="0.25">
      <c r="A12" s="18">
        <v>21</v>
      </c>
      <c r="B12" s="19">
        <v>0</v>
      </c>
    </row>
    <row r="13" spans="1:2" x14ac:dyDescent="0.25">
      <c r="A13" s="18">
        <v>26</v>
      </c>
      <c r="B13" s="19">
        <v>0</v>
      </c>
    </row>
    <row r="14" spans="1:2" x14ac:dyDescent="0.25">
      <c r="A14" s="18">
        <v>23</v>
      </c>
      <c r="B14" s="19">
        <v>0</v>
      </c>
    </row>
    <row r="15" spans="1:2" x14ac:dyDescent="0.25">
      <c r="A15" s="18">
        <v>47</v>
      </c>
      <c r="B15" s="19">
        <v>1</v>
      </c>
    </row>
    <row r="16" spans="1:2" x14ac:dyDescent="0.25">
      <c r="A16" s="18">
        <v>46</v>
      </c>
      <c r="B16" s="19">
        <v>1</v>
      </c>
    </row>
    <row r="17" spans="1:2" x14ac:dyDescent="0.25">
      <c r="A17" s="18">
        <v>56</v>
      </c>
      <c r="B17" s="19">
        <v>1</v>
      </c>
    </row>
    <row r="18" spans="1:2" x14ac:dyDescent="0.25">
      <c r="A18" s="18">
        <v>60</v>
      </c>
      <c r="B18" s="19">
        <v>1</v>
      </c>
    </row>
    <row r="19" spans="1:2" x14ac:dyDescent="0.25">
      <c r="A19" s="18">
        <v>62</v>
      </c>
      <c r="B19" s="19">
        <v>1</v>
      </c>
    </row>
    <row r="20" spans="1:2" x14ac:dyDescent="0.25">
      <c r="A20" s="18">
        <v>61</v>
      </c>
      <c r="B20" s="19">
        <v>1</v>
      </c>
    </row>
    <row r="21" spans="1:2" x14ac:dyDescent="0.25">
      <c r="A21" s="18">
        <v>49</v>
      </c>
      <c r="B21" s="19">
        <v>1</v>
      </c>
    </row>
    <row r="22" spans="1:2" x14ac:dyDescent="0.25">
      <c r="A22" s="18">
        <v>55</v>
      </c>
      <c r="B22" s="19">
        <v>1</v>
      </c>
    </row>
    <row r="23" spans="1:2" x14ac:dyDescent="0.25">
      <c r="A23" s="20">
        <v>25</v>
      </c>
      <c r="B23" s="21">
        <v>1</v>
      </c>
    </row>
    <row r="24" spans="1:2" x14ac:dyDescent="0.25">
      <c r="A24" s="18">
        <v>58</v>
      </c>
      <c r="B24" s="19">
        <v>1</v>
      </c>
    </row>
    <row r="25" spans="1:2" x14ac:dyDescent="0.25">
      <c r="A25" s="18">
        <v>40</v>
      </c>
      <c r="B25" s="19">
        <v>1</v>
      </c>
    </row>
    <row r="26" spans="1:2" x14ac:dyDescent="0.25">
      <c r="A26" s="18">
        <v>45</v>
      </c>
      <c r="B26" s="19">
        <v>1</v>
      </c>
    </row>
    <row r="27" spans="1:2" x14ac:dyDescent="0.25">
      <c r="A27" s="18">
        <v>50</v>
      </c>
      <c r="B27" s="19">
        <v>1</v>
      </c>
    </row>
    <row r="28" spans="1:2" x14ac:dyDescent="0.25">
      <c r="A28" s="17">
        <v>54</v>
      </c>
      <c r="B28" s="16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8F2E-F637-4DC1-B5E9-1262DB5B699A}">
  <dimension ref="C1:Q23"/>
  <sheetViews>
    <sheetView showGridLines="0" workbookViewId="0">
      <selection activeCell="G22" sqref="G22"/>
    </sheetView>
  </sheetViews>
  <sheetFormatPr defaultRowHeight="15" x14ac:dyDescent="0.25"/>
  <cols>
    <col min="3" max="3" width="14.85546875" bestFit="1" customWidth="1"/>
    <col min="4" max="4" width="11.140625" bestFit="1" customWidth="1"/>
    <col min="5" max="5" width="15" bestFit="1" customWidth="1"/>
    <col min="6" max="6" width="21" bestFit="1" customWidth="1"/>
    <col min="7" max="7" width="14.140625" bestFit="1" customWidth="1"/>
    <col min="8" max="8" width="13.42578125" bestFit="1" customWidth="1"/>
    <col min="9" max="9" width="12" bestFit="1" customWidth="1"/>
    <col min="11" max="11" width="14.85546875" bestFit="1" customWidth="1"/>
    <col min="12" max="12" width="11.140625" bestFit="1" customWidth="1"/>
    <col min="13" max="13" width="21" bestFit="1" customWidth="1"/>
    <col min="14" max="14" width="12" bestFit="1" customWidth="1"/>
    <col min="15" max="15" width="12.5703125" customWidth="1"/>
    <col min="16" max="16" width="18.42578125" customWidth="1"/>
    <col min="17" max="17" width="12" bestFit="1" customWidth="1"/>
  </cols>
  <sheetData>
    <row r="1" spans="3:17" x14ac:dyDescent="0.25">
      <c r="E1" s="68" t="s">
        <v>60</v>
      </c>
      <c r="F1" s="69" t="s">
        <v>61</v>
      </c>
    </row>
    <row r="2" spans="3:17" x14ac:dyDescent="0.25">
      <c r="C2" s="66" t="s">
        <v>64</v>
      </c>
      <c r="D2" s="66" t="s">
        <v>65</v>
      </c>
      <c r="E2" s="52" t="s">
        <v>58</v>
      </c>
      <c r="F2" s="52" t="s">
        <v>59</v>
      </c>
      <c r="G2" t="s">
        <v>62</v>
      </c>
      <c r="H2" t="s">
        <v>63</v>
      </c>
      <c r="I2" t="s">
        <v>49</v>
      </c>
      <c r="M2" t="s">
        <v>64</v>
      </c>
      <c r="N2" t="s">
        <v>65</v>
      </c>
      <c r="O2" t="s">
        <v>58</v>
      </c>
      <c r="P2" t="s">
        <v>59</v>
      </c>
      <c r="Q2" t="s">
        <v>49</v>
      </c>
    </row>
    <row r="3" spans="3:17" x14ac:dyDescent="0.25">
      <c r="C3" s="15">
        <v>1</v>
      </c>
      <c r="D3" s="15" t="s">
        <v>32</v>
      </c>
      <c r="E3" s="15">
        <v>0.94</v>
      </c>
      <c r="F3">
        <f>1-E3</f>
        <v>6.0000000000000053E-2</v>
      </c>
      <c r="G3">
        <f>-LOG(E3)</f>
        <v>2.6872146400301365E-2</v>
      </c>
      <c r="H3">
        <f>-LOG(F3)</f>
        <v>1.2218487496163559</v>
      </c>
      <c r="I3">
        <f>E3*G3+F3*H3</f>
        <v>9.8570742593264704E-2</v>
      </c>
      <c r="M3">
        <v>1</v>
      </c>
      <c r="N3" t="s">
        <v>32</v>
      </c>
      <c r="O3">
        <v>0.94</v>
      </c>
      <c r="P3">
        <v>6.0000000000000053E-2</v>
      </c>
      <c r="Q3">
        <v>9.8570742593264704E-2</v>
      </c>
    </row>
    <row r="4" spans="3:17" x14ac:dyDescent="0.25">
      <c r="C4" s="37">
        <v>2</v>
      </c>
      <c r="D4" s="15" t="s">
        <v>32</v>
      </c>
      <c r="E4" s="37">
        <v>0.8</v>
      </c>
      <c r="F4">
        <f t="shared" ref="F4:F12" si="0">1-E4</f>
        <v>0.19999999999999996</v>
      </c>
      <c r="G4">
        <f t="shared" ref="G4:G12" si="1">-LOG(E4)</f>
        <v>9.6910013008056392E-2</v>
      </c>
      <c r="H4">
        <f t="shared" ref="H4:H12" si="2">-LOG(F4)</f>
        <v>0.69897000433601886</v>
      </c>
      <c r="I4">
        <f t="shared" ref="I4:I12" si="3">E4*G4+F4*H4</f>
        <v>0.21732201127364886</v>
      </c>
      <c r="M4">
        <v>2</v>
      </c>
      <c r="N4" t="s">
        <v>32</v>
      </c>
      <c r="O4">
        <v>0.8</v>
      </c>
      <c r="P4">
        <v>0.19999999999999996</v>
      </c>
      <c r="Q4">
        <v>0.21732201127364886</v>
      </c>
    </row>
    <row r="5" spans="3:17" x14ac:dyDescent="0.25">
      <c r="C5" s="15">
        <v>3</v>
      </c>
      <c r="D5" s="15" t="s">
        <v>32</v>
      </c>
      <c r="E5" s="15">
        <v>0.75</v>
      </c>
      <c r="F5">
        <f t="shared" si="0"/>
        <v>0.25</v>
      </c>
      <c r="G5">
        <f t="shared" si="1"/>
        <v>0.12493873660829995</v>
      </c>
      <c r="H5">
        <f t="shared" si="2"/>
        <v>0.6020599913279624</v>
      </c>
      <c r="I5">
        <f t="shared" si="3"/>
        <v>0.24421905028821556</v>
      </c>
      <c r="M5">
        <v>3</v>
      </c>
      <c r="N5" t="s">
        <v>32</v>
      </c>
      <c r="O5">
        <v>0.75</v>
      </c>
      <c r="P5">
        <v>0.25</v>
      </c>
      <c r="Q5">
        <v>0.24421905028821556</v>
      </c>
    </row>
    <row r="6" spans="3:17" x14ac:dyDescent="0.25">
      <c r="C6" s="37">
        <v>4</v>
      </c>
      <c r="D6" s="37" t="s">
        <v>33</v>
      </c>
      <c r="E6" s="37">
        <v>0.51</v>
      </c>
      <c r="F6">
        <f t="shared" si="0"/>
        <v>0.49</v>
      </c>
      <c r="G6">
        <f t="shared" si="1"/>
        <v>0.29242982390206362</v>
      </c>
      <c r="H6">
        <f t="shared" si="2"/>
        <v>0.30980391997148632</v>
      </c>
      <c r="I6">
        <f t="shared" si="3"/>
        <v>0.30094313097608072</v>
      </c>
      <c r="M6">
        <v>4</v>
      </c>
      <c r="N6" t="s">
        <v>33</v>
      </c>
      <c r="O6">
        <v>0.51</v>
      </c>
      <c r="P6">
        <v>0.49</v>
      </c>
      <c r="Q6">
        <v>0.30094313097608072</v>
      </c>
    </row>
    <row r="7" spans="3:17" x14ac:dyDescent="0.25">
      <c r="C7" s="15">
        <v>5</v>
      </c>
      <c r="D7" s="37" t="s">
        <v>33</v>
      </c>
      <c r="E7" s="15">
        <v>0.77</v>
      </c>
      <c r="F7">
        <f t="shared" si="0"/>
        <v>0.22999999999999998</v>
      </c>
      <c r="G7">
        <f t="shared" si="1"/>
        <v>0.11350927482751812</v>
      </c>
      <c r="H7">
        <f t="shared" si="2"/>
        <v>0.63827216398240716</v>
      </c>
      <c r="I7">
        <f t="shared" si="3"/>
        <v>0.23420473933314259</v>
      </c>
      <c r="M7">
        <v>5</v>
      </c>
      <c r="N7" t="s">
        <v>33</v>
      </c>
      <c r="O7">
        <v>0.77</v>
      </c>
      <c r="P7">
        <v>0.22999999999999998</v>
      </c>
      <c r="Q7">
        <v>0.23420473933314259</v>
      </c>
    </row>
    <row r="8" spans="3:17" x14ac:dyDescent="0.25">
      <c r="C8" s="37">
        <v>6</v>
      </c>
      <c r="D8" s="15" t="s">
        <v>32</v>
      </c>
      <c r="E8" s="37">
        <v>0.54</v>
      </c>
      <c r="F8">
        <f t="shared" si="0"/>
        <v>0.45999999999999996</v>
      </c>
      <c r="G8">
        <f t="shared" si="1"/>
        <v>0.26760624017703144</v>
      </c>
      <c r="H8">
        <f t="shared" si="2"/>
        <v>0.33724216831842596</v>
      </c>
      <c r="I8">
        <f t="shared" si="3"/>
        <v>0.29963876712207294</v>
      </c>
      <c r="M8">
        <v>6</v>
      </c>
      <c r="N8" t="s">
        <v>32</v>
      </c>
      <c r="O8">
        <v>0.54</v>
      </c>
      <c r="P8">
        <v>0.45999999999999996</v>
      </c>
      <c r="Q8">
        <v>0.29963876712207294</v>
      </c>
    </row>
    <row r="9" spans="3:17" x14ac:dyDescent="0.25">
      <c r="C9" s="15">
        <v>7</v>
      </c>
      <c r="D9" s="15" t="s">
        <v>32</v>
      </c>
      <c r="E9" s="15">
        <v>0.96</v>
      </c>
      <c r="F9">
        <f t="shared" si="0"/>
        <v>4.0000000000000036E-2</v>
      </c>
      <c r="G9">
        <f t="shared" si="1"/>
        <v>1.7728766960431602E-2</v>
      </c>
      <c r="H9">
        <f t="shared" si="2"/>
        <v>1.3979400086720373</v>
      </c>
      <c r="I9">
        <f t="shared" si="3"/>
        <v>7.2937216628895879E-2</v>
      </c>
      <c r="M9">
        <v>7</v>
      </c>
      <c r="N9" t="s">
        <v>32</v>
      </c>
      <c r="O9">
        <v>0.96</v>
      </c>
      <c r="P9">
        <v>4.0000000000000036E-2</v>
      </c>
      <c r="Q9">
        <v>7.2937216628895879E-2</v>
      </c>
    </row>
    <row r="10" spans="3:17" x14ac:dyDescent="0.25">
      <c r="C10" s="37">
        <v>8</v>
      </c>
      <c r="D10" s="37" t="s">
        <v>33</v>
      </c>
      <c r="E10" s="37">
        <v>0.9</v>
      </c>
      <c r="F10">
        <f t="shared" si="0"/>
        <v>9.9999999999999978E-2</v>
      </c>
      <c r="G10">
        <f t="shared" si="1"/>
        <v>4.5757490560675115E-2</v>
      </c>
      <c r="H10">
        <f t="shared" si="2"/>
        <v>1</v>
      </c>
      <c r="I10">
        <f t="shared" si="3"/>
        <v>0.14118174150460758</v>
      </c>
      <c r="M10">
        <v>8</v>
      </c>
      <c r="N10" t="s">
        <v>33</v>
      </c>
      <c r="O10">
        <v>0.9</v>
      </c>
      <c r="P10">
        <v>9.9999999999999978E-2</v>
      </c>
      <c r="Q10">
        <v>0.14118174150460758</v>
      </c>
    </row>
    <row r="11" spans="3:17" x14ac:dyDescent="0.25">
      <c r="C11" s="15">
        <v>9</v>
      </c>
      <c r="D11" s="15" t="s">
        <v>32</v>
      </c>
      <c r="E11" s="15">
        <v>0.7</v>
      </c>
      <c r="F11">
        <f t="shared" si="0"/>
        <v>0.30000000000000004</v>
      </c>
      <c r="G11">
        <f t="shared" si="1"/>
        <v>0.15490195998574319</v>
      </c>
      <c r="H11">
        <f t="shared" si="2"/>
        <v>0.52287874528033751</v>
      </c>
      <c r="I11">
        <f t="shared" si="3"/>
        <v>0.26529499557412151</v>
      </c>
      <c r="M11">
        <v>9</v>
      </c>
      <c r="N11" t="s">
        <v>32</v>
      </c>
      <c r="O11">
        <v>0.7</v>
      </c>
      <c r="P11">
        <v>0.30000000000000004</v>
      </c>
      <c r="Q11">
        <v>0.26529499557412151</v>
      </c>
    </row>
    <row r="12" spans="3:17" x14ac:dyDescent="0.25">
      <c r="C12" s="37">
        <v>10</v>
      </c>
      <c r="D12" s="37" t="s">
        <v>33</v>
      </c>
      <c r="E12" s="37">
        <v>0.37</v>
      </c>
      <c r="F12">
        <f t="shared" si="0"/>
        <v>0.63</v>
      </c>
      <c r="G12">
        <f t="shared" si="1"/>
        <v>0.43179827593300502</v>
      </c>
      <c r="H12">
        <f t="shared" si="2"/>
        <v>0.20065945054641829</v>
      </c>
      <c r="I12">
        <f t="shared" si="3"/>
        <v>0.28618081593945538</v>
      </c>
      <c r="M12">
        <v>10</v>
      </c>
      <c r="N12" t="s">
        <v>33</v>
      </c>
      <c r="O12">
        <v>0.37</v>
      </c>
      <c r="P12">
        <v>0.63</v>
      </c>
      <c r="Q12">
        <v>0.28618081593945538</v>
      </c>
    </row>
    <row r="13" spans="3:17" x14ac:dyDescent="0.25">
      <c r="I13" s="67">
        <f>SUM(I3:I12)</f>
        <v>2.160493211233506</v>
      </c>
    </row>
    <row r="14" spans="3:17" x14ac:dyDescent="0.25">
      <c r="I14" s="75">
        <f>I13/COUNT(C3:C12)</f>
        <v>0.2160493211233506</v>
      </c>
    </row>
    <row r="15" spans="3:17" x14ac:dyDescent="0.25">
      <c r="I15" s="48"/>
      <c r="L15" s="74" t="s">
        <v>61</v>
      </c>
      <c r="M15" s="74"/>
    </row>
    <row r="16" spans="3:17" x14ac:dyDescent="0.25">
      <c r="D16" s="73" t="s">
        <v>32</v>
      </c>
      <c r="E16" s="73"/>
    </row>
    <row r="17" spans="3:14" x14ac:dyDescent="0.25">
      <c r="C17" s="3" t="s">
        <v>64</v>
      </c>
      <c r="D17" s="4" t="s">
        <v>65</v>
      </c>
      <c r="E17" s="4" t="s">
        <v>58</v>
      </c>
      <c r="F17" s="5" t="s">
        <v>66</v>
      </c>
      <c r="K17" s="66" t="s">
        <v>64</v>
      </c>
      <c r="L17" s="66" t="s">
        <v>65</v>
      </c>
      <c r="M17" s="52" t="s">
        <v>59</v>
      </c>
      <c r="N17" t="s">
        <v>49</v>
      </c>
    </row>
    <row r="18" spans="3:14" x14ac:dyDescent="0.25">
      <c r="C18" s="18">
        <v>1</v>
      </c>
      <c r="D18" s="2" t="s">
        <v>32</v>
      </c>
      <c r="E18" s="2">
        <v>0.94</v>
      </c>
      <c r="F18" s="19">
        <v>9.8570742593264704E-2</v>
      </c>
      <c r="K18" s="37">
        <v>4</v>
      </c>
      <c r="L18" s="37" t="s">
        <v>33</v>
      </c>
      <c r="M18">
        <v>0.49</v>
      </c>
      <c r="N18">
        <v>0.30094313097608072</v>
      </c>
    </row>
    <row r="19" spans="3:14" x14ac:dyDescent="0.25">
      <c r="C19" s="18">
        <v>2</v>
      </c>
      <c r="D19" s="2" t="s">
        <v>32</v>
      </c>
      <c r="E19" s="2">
        <v>0.8</v>
      </c>
      <c r="F19" s="19">
        <v>0.21732201127364886</v>
      </c>
      <c r="K19" s="15">
        <v>5</v>
      </c>
      <c r="L19" s="37" t="s">
        <v>33</v>
      </c>
      <c r="M19">
        <v>0.22999999999999998</v>
      </c>
      <c r="N19">
        <v>0.23420473933314259</v>
      </c>
    </row>
    <row r="20" spans="3:14" x14ac:dyDescent="0.25">
      <c r="C20" s="18">
        <v>3</v>
      </c>
      <c r="D20" s="2" t="s">
        <v>32</v>
      </c>
      <c r="E20" s="2">
        <v>0.75</v>
      </c>
      <c r="F20" s="19">
        <v>0.24421905028821556</v>
      </c>
      <c r="K20" s="37">
        <v>8</v>
      </c>
      <c r="L20" s="37" t="s">
        <v>33</v>
      </c>
      <c r="M20">
        <v>9.9999999999999978E-2</v>
      </c>
      <c r="N20">
        <v>0.14118174150460758</v>
      </c>
    </row>
    <row r="21" spans="3:14" x14ac:dyDescent="0.25">
      <c r="C21" s="18">
        <v>6</v>
      </c>
      <c r="D21" s="2" t="s">
        <v>32</v>
      </c>
      <c r="E21" s="2">
        <v>0.54</v>
      </c>
      <c r="F21" s="19">
        <v>0.29963876712207294</v>
      </c>
      <c r="K21" s="37">
        <v>10</v>
      </c>
      <c r="L21" s="37" t="s">
        <v>33</v>
      </c>
      <c r="M21">
        <v>0.63</v>
      </c>
      <c r="N21">
        <v>0.28618081593945538</v>
      </c>
    </row>
    <row r="22" spans="3:14" x14ac:dyDescent="0.25">
      <c r="C22" s="18">
        <v>7</v>
      </c>
      <c r="D22" s="2" t="s">
        <v>32</v>
      </c>
      <c r="E22" s="2">
        <v>0.96</v>
      </c>
      <c r="F22" s="19">
        <v>7.2937216628895879E-2</v>
      </c>
    </row>
    <row r="23" spans="3:14" x14ac:dyDescent="0.25">
      <c r="C23" s="18">
        <v>9</v>
      </c>
      <c r="D23" s="2" t="s">
        <v>32</v>
      </c>
      <c r="E23" s="2">
        <v>0.7</v>
      </c>
      <c r="F23" s="19">
        <v>0.26529499557412151</v>
      </c>
    </row>
  </sheetData>
  <mergeCells count="2">
    <mergeCell ref="D16:E16"/>
    <mergeCell ref="L15:M15"/>
  </mergeCells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6674E-F16C-4F92-9A51-69B3A0BED8E1}">
  <dimension ref="B2:H29"/>
  <sheetViews>
    <sheetView workbookViewId="0">
      <selection activeCell="E11" sqref="E11"/>
    </sheetView>
  </sheetViews>
  <sheetFormatPr defaultRowHeight="15" x14ac:dyDescent="0.25"/>
  <cols>
    <col min="2" max="2" width="5.140625" bestFit="1" customWidth="1"/>
    <col min="3" max="3" width="15.7109375" bestFit="1" customWidth="1"/>
    <col min="4" max="4" width="17.28515625" bestFit="1" customWidth="1"/>
    <col min="5" max="5" width="19.28515625" bestFit="1" customWidth="1"/>
    <col min="6" max="6" width="8.85546875" bestFit="1" customWidth="1"/>
    <col min="7" max="7" width="23.7109375" bestFit="1" customWidth="1"/>
    <col min="8" max="8" width="15.7109375" bestFit="1" customWidth="1"/>
  </cols>
  <sheetData>
    <row r="2" spans="2:8" x14ac:dyDescent="0.25">
      <c r="B2" t="s">
        <v>32</v>
      </c>
      <c r="C2">
        <v>1</v>
      </c>
    </row>
    <row r="3" spans="2:8" x14ac:dyDescent="0.25">
      <c r="B3" t="s">
        <v>33</v>
      </c>
      <c r="C3">
        <v>0</v>
      </c>
    </row>
    <row r="5" spans="2:8" ht="30" x14ac:dyDescent="0.25">
      <c r="B5" t="s">
        <v>31</v>
      </c>
      <c r="C5" t="s">
        <v>30</v>
      </c>
      <c r="D5" s="24" t="s">
        <v>38</v>
      </c>
      <c r="E5" s="24" t="s">
        <v>34</v>
      </c>
      <c r="F5" t="s">
        <v>35</v>
      </c>
      <c r="G5" t="s">
        <v>37</v>
      </c>
      <c r="H5" s="34" t="s">
        <v>36</v>
      </c>
    </row>
    <row r="6" spans="2:8" x14ac:dyDescent="0.25">
      <c r="B6">
        <v>1</v>
      </c>
      <c r="C6">
        <v>1</v>
      </c>
      <c r="D6">
        <v>0.94</v>
      </c>
      <c r="E6">
        <f t="shared" ref="E6:E15" si="0">IF(C6=1,D6,1-D6)</f>
        <v>0.94</v>
      </c>
      <c r="F6" t="b">
        <f t="shared" ref="F6:F15" si="1">IF(D6=E6,TRUE,FALSE)</f>
        <v>1</v>
      </c>
      <c r="G6">
        <f t="shared" ref="G6:G15" si="2">LOG(E6)</f>
        <v>-2.6872146400301365E-2</v>
      </c>
      <c r="H6">
        <f t="shared" ref="H6:H15" si="3">-1*G6</f>
        <v>2.6872146400301365E-2</v>
      </c>
    </row>
    <row r="7" spans="2:8" x14ac:dyDescent="0.25">
      <c r="B7">
        <v>2</v>
      </c>
      <c r="C7">
        <v>1</v>
      </c>
      <c r="D7">
        <v>0.8</v>
      </c>
      <c r="E7">
        <f t="shared" si="0"/>
        <v>0.8</v>
      </c>
      <c r="F7" t="b">
        <f t="shared" si="1"/>
        <v>1</v>
      </c>
      <c r="G7">
        <f t="shared" si="2"/>
        <v>-9.6910013008056392E-2</v>
      </c>
      <c r="H7">
        <f t="shared" si="3"/>
        <v>9.6910013008056392E-2</v>
      </c>
    </row>
    <row r="8" spans="2:8" x14ac:dyDescent="0.25">
      <c r="B8">
        <v>3</v>
      </c>
      <c r="C8">
        <v>1</v>
      </c>
      <c r="D8">
        <v>0.75</v>
      </c>
      <c r="E8">
        <f t="shared" si="0"/>
        <v>0.75</v>
      </c>
      <c r="F8" t="b">
        <f t="shared" si="1"/>
        <v>1</v>
      </c>
      <c r="G8">
        <f t="shared" si="2"/>
        <v>-0.12493873660829995</v>
      </c>
      <c r="H8">
        <f t="shared" si="3"/>
        <v>0.12493873660829995</v>
      </c>
    </row>
    <row r="9" spans="2:8" x14ac:dyDescent="0.25">
      <c r="B9">
        <v>4</v>
      </c>
      <c r="C9">
        <v>0</v>
      </c>
      <c r="D9">
        <v>0.49</v>
      </c>
      <c r="E9">
        <f t="shared" si="0"/>
        <v>0.51</v>
      </c>
      <c r="F9" t="b">
        <f t="shared" si="1"/>
        <v>0</v>
      </c>
      <c r="G9">
        <f t="shared" si="2"/>
        <v>-0.29242982390206362</v>
      </c>
      <c r="H9">
        <f t="shared" si="3"/>
        <v>0.29242982390206362</v>
      </c>
    </row>
    <row r="10" spans="2:8" x14ac:dyDescent="0.25">
      <c r="B10">
        <v>5</v>
      </c>
      <c r="C10">
        <v>0</v>
      </c>
      <c r="D10">
        <v>0.23</v>
      </c>
      <c r="E10">
        <f t="shared" si="0"/>
        <v>0.77</v>
      </c>
      <c r="F10" t="b">
        <f t="shared" si="1"/>
        <v>0</v>
      </c>
      <c r="G10">
        <f t="shared" si="2"/>
        <v>-0.11350927482751812</v>
      </c>
      <c r="H10">
        <f t="shared" si="3"/>
        <v>0.11350927482751812</v>
      </c>
    </row>
    <row r="11" spans="2:8" x14ac:dyDescent="0.25">
      <c r="B11">
        <v>6</v>
      </c>
      <c r="C11">
        <v>1</v>
      </c>
      <c r="D11">
        <v>0.54</v>
      </c>
      <c r="E11">
        <f t="shared" si="0"/>
        <v>0.54</v>
      </c>
      <c r="F11" t="b">
        <f t="shared" si="1"/>
        <v>1</v>
      </c>
      <c r="G11">
        <f t="shared" si="2"/>
        <v>-0.26760624017703144</v>
      </c>
      <c r="H11">
        <f t="shared" si="3"/>
        <v>0.26760624017703144</v>
      </c>
    </row>
    <row r="12" spans="2:8" x14ac:dyDescent="0.25">
      <c r="B12">
        <v>7</v>
      </c>
      <c r="C12">
        <v>1</v>
      </c>
      <c r="D12">
        <v>0.96</v>
      </c>
      <c r="E12">
        <f t="shared" si="0"/>
        <v>0.96</v>
      </c>
      <c r="F12" t="b">
        <f t="shared" si="1"/>
        <v>1</v>
      </c>
      <c r="G12">
        <f t="shared" si="2"/>
        <v>-1.7728766960431602E-2</v>
      </c>
      <c r="H12">
        <f t="shared" si="3"/>
        <v>1.7728766960431602E-2</v>
      </c>
    </row>
    <row r="13" spans="2:8" x14ac:dyDescent="0.25">
      <c r="B13">
        <v>8</v>
      </c>
      <c r="C13">
        <v>0</v>
      </c>
      <c r="D13">
        <v>0.1</v>
      </c>
      <c r="E13">
        <f t="shared" si="0"/>
        <v>0.9</v>
      </c>
      <c r="F13" t="b">
        <f t="shared" si="1"/>
        <v>0</v>
      </c>
      <c r="G13">
        <f t="shared" si="2"/>
        <v>-4.5757490560675115E-2</v>
      </c>
      <c r="H13">
        <f t="shared" si="3"/>
        <v>4.5757490560675115E-2</v>
      </c>
    </row>
    <row r="14" spans="2:8" x14ac:dyDescent="0.25">
      <c r="B14">
        <v>9</v>
      </c>
      <c r="C14">
        <v>1</v>
      </c>
      <c r="D14">
        <v>0.7</v>
      </c>
      <c r="E14">
        <f t="shared" si="0"/>
        <v>0.7</v>
      </c>
      <c r="F14" t="b">
        <f t="shared" si="1"/>
        <v>1</v>
      </c>
      <c r="G14">
        <f t="shared" si="2"/>
        <v>-0.15490195998574319</v>
      </c>
      <c r="H14">
        <f t="shared" si="3"/>
        <v>0.15490195998574319</v>
      </c>
    </row>
    <row r="15" spans="2:8" x14ac:dyDescent="0.25">
      <c r="B15">
        <v>10</v>
      </c>
      <c r="C15">
        <v>0</v>
      </c>
      <c r="D15">
        <v>0.63</v>
      </c>
      <c r="E15">
        <f t="shared" si="0"/>
        <v>0.37</v>
      </c>
      <c r="F15" t="b">
        <f t="shared" si="1"/>
        <v>0</v>
      </c>
      <c r="G15">
        <f t="shared" si="2"/>
        <v>-0.43179827593300502</v>
      </c>
      <c r="H15">
        <f t="shared" si="3"/>
        <v>0.43179827593300502</v>
      </c>
    </row>
    <row r="19" spans="2:3" x14ac:dyDescent="0.25">
      <c r="B19" t="s">
        <v>31</v>
      </c>
      <c r="C19" s="34" t="s">
        <v>36</v>
      </c>
    </row>
    <row r="20" spans="2:3" x14ac:dyDescent="0.25">
      <c r="B20">
        <v>1</v>
      </c>
      <c r="C20">
        <v>2.6872146400301365E-2</v>
      </c>
    </row>
    <row r="21" spans="2:3" x14ac:dyDescent="0.25">
      <c r="B21">
        <f>B20+1</f>
        <v>2</v>
      </c>
      <c r="C21">
        <v>9.6910013008056392E-2</v>
      </c>
    </row>
    <row r="22" spans="2:3" x14ac:dyDescent="0.25">
      <c r="B22">
        <f t="shared" ref="B22:B29" si="4">B21+1</f>
        <v>3</v>
      </c>
      <c r="C22">
        <v>0.12493873660829995</v>
      </c>
    </row>
    <row r="23" spans="2:3" x14ac:dyDescent="0.25">
      <c r="B23">
        <f t="shared" si="4"/>
        <v>4</v>
      </c>
      <c r="C23">
        <v>0.29242982390206362</v>
      </c>
    </row>
    <row r="24" spans="2:3" x14ac:dyDescent="0.25">
      <c r="B24">
        <f t="shared" si="4"/>
        <v>5</v>
      </c>
      <c r="C24">
        <v>0.11350927482751812</v>
      </c>
    </row>
    <row r="25" spans="2:3" x14ac:dyDescent="0.25">
      <c r="B25">
        <f t="shared" si="4"/>
        <v>6</v>
      </c>
      <c r="C25">
        <v>0.26760624017703144</v>
      </c>
    </row>
    <row r="26" spans="2:3" x14ac:dyDescent="0.25">
      <c r="B26">
        <f t="shared" si="4"/>
        <v>7</v>
      </c>
      <c r="C26">
        <v>1.7728766960431602E-2</v>
      </c>
    </row>
    <row r="27" spans="2:3" x14ac:dyDescent="0.25">
      <c r="B27">
        <f t="shared" si="4"/>
        <v>8</v>
      </c>
      <c r="C27">
        <v>4.5757490560675115E-2</v>
      </c>
    </row>
    <row r="28" spans="2:3" x14ac:dyDescent="0.25">
      <c r="B28">
        <f t="shared" si="4"/>
        <v>9</v>
      </c>
      <c r="C28">
        <v>0.15490195998574319</v>
      </c>
    </row>
    <row r="29" spans="2:3" x14ac:dyDescent="0.25">
      <c r="B29">
        <f t="shared" si="4"/>
        <v>10</v>
      </c>
      <c r="C29">
        <v>0.43179827593300502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Gradient-Descent</vt:lpstr>
      <vt:lpstr>Simple_Neural_Network</vt:lpstr>
      <vt:lpstr>sigmoid</vt:lpstr>
      <vt:lpstr>LR_single_Var</vt:lpstr>
      <vt:lpstr>LR_multi_variable</vt:lpstr>
      <vt:lpstr>Logictic_Regression</vt:lpstr>
      <vt:lpstr>BCE</vt:lpstr>
      <vt:lpstr>BinaryCrossEntropy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</dc:creator>
  <cp:lastModifiedBy>Sathya AR</cp:lastModifiedBy>
  <dcterms:created xsi:type="dcterms:W3CDTF">2023-08-11T03:56:23Z</dcterms:created>
  <dcterms:modified xsi:type="dcterms:W3CDTF">2023-09-04T19:01:23Z</dcterms:modified>
</cp:coreProperties>
</file>