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KKATAMA MANDIRI_DHANY\DHANY\Persada Hati\2024\MEETING ANNUAL 2024- 2025\"/>
    </mc:Choice>
  </mc:AlternateContent>
  <xr:revisionPtr revIDLastSave="0" documentId="13_ncr:1_{61CFED07-07B2-466F-9F62-ABD291D4CC43}" xr6:coauthVersionLast="47" xr6:coauthVersionMax="47" xr10:uidLastSave="{00000000-0000-0000-0000-000000000000}"/>
  <bookViews>
    <workbookView xWindow="-110" yWindow="-110" windowWidth="19420" windowHeight="10420" activeTab="1" xr2:uid="{B6F2A6BB-EC70-485A-A4F7-BEAC98BBC9DB}"/>
  </bookViews>
  <sheets>
    <sheet name="RAB ALL 24-25" sheetId="2" r:id="rId1"/>
    <sheet name="RAB 2025" sheetId="16" r:id="rId2"/>
    <sheet name="Budget vs Actual 2024" sheetId="15" r:id="rId3"/>
    <sheet name="YPH" sheetId="3" r:id="rId4"/>
    <sheet name="Summary" sheetId="1" r:id="rId5"/>
    <sheet name="Dashboard" sheetId="4" r:id="rId6"/>
    <sheet name="Juli" sheetId="5" r:id="rId7"/>
    <sheet name="Ags" sheetId="7" r:id="rId8"/>
    <sheet name="Sept" sheetId="10" r:id="rId9"/>
    <sheet name="Okt" sheetId="11" r:id="rId10"/>
    <sheet name="Nov" sheetId="13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2" hidden="1">'Budget vs Actual 2024'!$D$1:$D$24</definedName>
    <definedName name="_xlnm._FilterDatabase" localSheetId="1" hidden="1">'RAB 2025'!$D$1:$D$26</definedName>
    <definedName name="_xlnm._FilterDatabase" localSheetId="3" hidden="1">YPH!$A$6:$J$6</definedName>
    <definedName name="Actual">(PeriodInActual*([1]Timeline!$E1&gt;0))*PeriodInPlan</definedName>
    <definedName name="ActualBeyond">PeriodInActual*([1]Timeline!$E1&gt;0)</definedName>
    <definedName name="PercentComplete">PercentCompleteBeyond*PeriodInPlan</definedName>
    <definedName name="PercentCompleteBeyond">([1]Timeline!A$7=MEDIAN([1]Timeline!A$7,[1]Timeline!$E1,[1]Timeline!$E1+[1]Timeline!$F1)*([1]Timeline!$E1&gt;0))*(([1]Timeline!A$7&lt;(INT([1]Timeline!$E1+[1]Timeline!$F1*[1]Timeline!$G1)))+([1]Timeline!A$7=[1]Timeline!$E1))*([1]Timeline!$G1&gt;0)</definedName>
    <definedName name="period_selected">[1]Timeline!$H$4</definedName>
    <definedName name="PeriodInActual">[1]Timeline!A$7=MEDIAN([1]Timeline!A$7,[1]Timeline!$E1,[1]Timeline!$E1+[1]Timeline!$F1-1)</definedName>
    <definedName name="PeriodInPlan">[1]Timeline!A$7=MEDIAN([1]Timeline!A$7,[1]Timeline!$C1,[1]Timeline!$C1+[1]Timeline!$D1-1)</definedName>
    <definedName name="Plan">PeriodInPlan*([1]Timeline!$C1&gt;0)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6" l="1"/>
  <c r="Q31" i="16"/>
  <c r="Q32" i="16"/>
  <c r="Q33" i="16"/>
  <c r="Q29" i="16"/>
  <c r="F34" i="16"/>
  <c r="G34" i="16"/>
  <c r="H34" i="16"/>
  <c r="I34" i="16"/>
  <c r="J34" i="16"/>
  <c r="K34" i="16"/>
  <c r="L34" i="16"/>
  <c r="M34" i="16"/>
  <c r="N34" i="16"/>
  <c r="O34" i="16"/>
  <c r="P34" i="16"/>
  <c r="E34" i="16"/>
  <c r="E33" i="16"/>
  <c r="Q22" i="16"/>
  <c r="Q24" i="16"/>
  <c r="Q25" i="16"/>
  <c r="F26" i="16"/>
  <c r="G26" i="16"/>
  <c r="H26" i="16"/>
  <c r="I26" i="16"/>
  <c r="J26" i="16"/>
  <c r="K26" i="16"/>
  <c r="L26" i="16"/>
  <c r="M26" i="16"/>
  <c r="N26" i="16"/>
  <c r="O26" i="16"/>
  <c r="P26" i="16"/>
  <c r="E26" i="16"/>
  <c r="Q26" i="16" s="1"/>
  <c r="Q21" i="16"/>
  <c r="Q34" i="16" l="1"/>
  <c r="E44" i="16" s="1"/>
  <c r="E43" i="16"/>
  <c r="Q15" i="16"/>
  <c r="L18" i="16" l="1"/>
  <c r="M18" i="16"/>
  <c r="N18" i="16"/>
  <c r="O18" i="16"/>
  <c r="P18" i="16"/>
  <c r="Q14" i="16"/>
  <c r="Q11" i="16"/>
  <c r="Q12" i="16"/>
  <c r="Q10" i="16"/>
  <c r="Q36" i="16"/>
  <c r="E45" i="16" s="1"/>
  <c r="Q6" i="16"/>
  <c r="Q5" i="16"/>
  <c r="K7" i="16"/>
  <c r="L7" i="16"/>
  <c r="M7" i="16"/>
  <c r="N7" i="16"/>
  <c r="O7" i="16"/>
  <c r="P7" i="16"/>
  <c r="C45" i="16"/>
  <c r="C44" i="16"/>
  <c r="C43" i="16"/>
  <c r="C42" i="16"/>
  <c r="C41" i="16"/>
  <c r="J18" i="16"/>
  <c r="I18" i="16"/>
  <c r="H18" i="16"/>
  <c r="G18" i="16"/>
  <c r="F18" i="16"/>
  <c r="E18" i="16"/>
  <c r="K17" i="16"/>
  <c r="Q17" i="16" s="1"/>
  <c r="K16" i="16"/>
  <c r="Q16" i="16" s="1"/>
  <c r="J7" i="16"/>
  <c r="I7" i="16"/>
  <c r="H7" i="16"/>
  <c r="G7" i="16"/>
  <c r="F7" i="16"/>
  <c r="E7" i="16"/>
  <c r="Q18" i="16" l="1"/>
  <c r="E42" i="16" s="1"/>
  <c r="Q7" i="16"/>
  <c r="E41" i="16" s="1"/>
  <c r="K18" i="16"/>
  <c r="S27" i="15"/>
  <c r="S19" i="15"/>
  <c r="I44" i="15"/>
  <c r="H44" i="15"/>
  <c r="J40" i="15"/>
  <c r="J41" i="15"/>
  <c r="J42" i="15"/>
  <c r="J43" i="15"/>
  <c r="J39" i="15"/>
  <c r="I43" i="15"/>
  <c r="I42" i="15"/>
  <c r="I41" i="15"/>
  <c r="I40" i="15"/>
  <c r="I39" i="15"/>
  <c r="H43" i="15"/>
  <c r="H42" i="15"/>
  <c r="H41" i="15"/>
  <c r="H40" i="15"/>
  <c r="H39" i="15"/>
  <c r="G39" i="15"/>
  <c r="E44" i="15"/>
  <c r="G40" i="15"/>
  <c r="G43" i="15"/>
  <c r="F43" i="15"/>
  <c r="F40" i="15"/>
  <c r="F39" i="15"/>
  <c r="E43" i="15"/>
  <c r="E42" i="15"/>
  <c r="E40" i="15"/>
  <c r="E39" i="15"/>
  <c r="C43" i="15"/>
  <c r="C42" i="15"/>
  <c r="C41" i="15"/>
  <c r="C40" i="15"/>
  <c r="C39" i="15"/>
  <c r="U34" i="15"/>
  <c r="AI32" i="15"/>
  <c r="AH32" i="15"/>
  <c r="V32" i="15"/>
  <c r="W32" i="15"/>
  <c r="X32" i="15"/>
  <c r="Y32" i="15"/>
  <c r="Z32" i="15"/>
  <c r="AA32" i="15"/>
  <c r="AB32" i="15"/>
  <c r="AC32" i="15"/>
  <c r="AD32" i="15"/>
  <c r="AE32" i="15"/>
  <c r="AF32" i="15"/>
  <c r="U32" i="15"/>
  <c r="AI23" i="15"/>
  <c r="AH23" i="15"/>
  <c r="AI20" i="15"/>
  <c r="AI24" i="15" s="1"/>
  <c r="AH20" i="15"/>
  <c r="AH24" i="15" s="1"/>
  <c r="AI19" i="15"/>
  <c r="AH19" i="15"/>
  <c r="V24" i="15"/>
  <c r="W24" i="15"/>
  <c r="X24" i="15"/>
  <c r="Y24" i="15"/>
  <c r="Z24" i="15"/>
  <c r="AA24" i="15"/>
  <c r="AB24" i="15"/>
  <c r="AC24" i="15"/>
  <c r="AD24" i="15"/>
  <c r="AE24" i="15"/>
  <c r="AF24" i="15"/>
  <c r="U24" i="15"/>
  <c r="AI14" i="15"/>
  <c r="AI13" i="15"/>
  <c r="AH15" i="15"/>
  <c r="AH14" i="15"/>
  <c r="AH16" i="15" s="1"/>
  <c r="AH13" i="15"/>
  <c r="AI11" i="15"/>
  <c r="AH11" i="15"/>
  <c r="AI10" i="15"/>
  <c r="AI16" i="15" s="1"/>
  <c r="AH10" i="15"/>
  <c r="V16" i="15"/>
  <c r="W16" i="15"/>
  <c r="X16" i="15"/>
  <c r="Y16" i="15"/>
  <c r="Z16" i="15"/>
  <c r="AA16" i="15"/>
  <c r="AB16" i="15"/>
  <c r="AC16" i="15"/>
  <c r="AD16" i="15"/>
  <c r="AE16" i="15"/>
  <c r="AF16" i="15"/>
  <c r="U16" i="15"/>
  <c r="V7" i="15"/>
  <c r="W7" i="15"/>
  <c r="X7" i="15"/>
  <c r="Y7" i="15"/>
  <c r="Z7" i="15"/>
  <c r="AA7" i="15"/>
  <c r="AB7" i="15"/>
  <c r="AC7" i="15"/>
  <c r="AD7" i="15"/>
  <c r="AE7" i="15"/>
  <c r="AF7" i="15"/>
  <c r="U7" i="15"/>
  <c r="AI6" i="15"/>
  <c r="AH6" i="15"/>
  <c r="AI5" i="15"/>
  <c r="AI7" i="15" s="1"/>
  <c r="AH5" i="15"/>
  <c r="AH7" i="15" s="1"/>
  <c r="E46" i="16" l="1"/>
  <c r="R34" i="15"/>
  <c r="AH34" i="15" s="1"/>
  <c r="S29" i="15"/>
  <c r="S28" i="15"/>
  <c r="S32" i="15"/>
  <c r="F42" i="15" s="1"/>
  <c r="G42" i="15" s="1"/>
  <c r="R31" i="15"/>
  <c r="R29" i="15"/>
  <c r="R28" i="15"/>
  <c r="R27" i="15"/>
  <c r="R32" i="15" s="1"/>
  <c r="G32" i="15"/>
  <c r="H32" i="15"/>
  <c r="I32" i="15"/>
  <c r="J32" i="15"/>
  <c r="K32" i="15"/>
  <c r="L32" i="15"/>
  <c r="M32" i="15"/>
  <c r="N32" i="15"/>
  <c r="O32" i="15"/>
  <c r="P32" i="15"/>
  <c r="F32" i="15"/>
  <c r="E32" i="15"/>
  <c r="S22" i="15"/>
  <c r="R22" i="15"/>
  <c r="S20" i="15"/>
  <c r="R20" i="15"/>
  <c r="S24" i="15"/>
  <c r="F41" i="15" s="1"/>
  <c r="R19" i="15"/>
  <c r="R24" i="15" s="1"/>
  <c r="E41" i="15" s="1"/>
  <c r="P24" i="15"/>
  <c r="N24" i="15"/>
  <c r="L24" i="15"/>
  <c r="J24" i="15"/>
  <c r="H24" i="15"/>
  <c r="F24" i="15"/>
  <c r="G24" i="15"/>
  <c r="I24" i="15"/>
  <c r="K24" i="15"/>
  <c r="M24" i="15"/>
  <c r="O24" i="15"/>
  <c r="E24" i="15"/>
  <c r="F42" i="16" l="1"/>
  <c r="F44" i="16"/>
  <c r="F41" i="16"/>
  <c r="F43" i="16"/>
  <c r="F45" i="16"/>
  <c r="F44" i="15"/>
  <c r="G41" i="15"/>
  <c r="R15" i="15"/>
  <c r="R14" i="15"/>
  <c r="R13" i="15"/>
  <c r="S11" i="15"/>
  <c r="R11" i="15"/>
  <c r="S10" i="15"/>
  <c r="R10" i="15"/>
  <c r="F16" i="15"/>
  <c r="G16" i="15"/>
  <c r="H16" i="15"/>
  <c r="I16" i="15"/>
  <c r="J16" i="15"/>
  <c r="K16" i="15"/>
  <c r="L16" i="15"/>
  <c r="M16" i="15"/>
  <c r="N16" i="15"/>
  <c r="O16" i="15"/>
  <c r="P16" i="15"/>
  <c r="E16" i="15"/>
  <c r="S6" i="15"/>
  <c r="S5" i="15"/>
  <c r="R5" i="15"/>
  <c r="R6" i="15"/>
  <c r="E7" i="15"/>
  <c r="F7" i="15"/>
  <c r="G7" i="15"/>
  <c r="H7" i="15"/>
  <c r="I7" i="15"/>
  <c r="J7" i="15"/>
  <c r="K7" i="15"/>
  <c r="L7" i="15"/>
  <c r="M7" i="15"/>
  <c r="N7" i="15"/>
  <c r="O7" i="15"/>
  <c r="P7" i="15"/>
  <c r="L9" i="1"/>
  <c r="L10" i="1"/>
  <c r="L17" i="1" s="1"/>
  <c r="L11" i="1"/>
  <c r="L12" i="1"/>
  <c r="N12" i="1" s="1"/>
  <c r="L13" i="1"/>
  <c r="L14" i="1"/>
  <c r="M14" i="1" s="1"/>
  <c r="L8" i="1"/>
  <c r="M8" i="1" s="1"/>
  <c r="AG17" i="1"/>
  <c r="Z17" i="1"/>
  <c r="S17" i="1"/>
  <c r="E17" i="1"/>
  <c r="AI9" i="1"/>
  <c r="AI10" i="1"/>
  <c r="AI11" i="1"/>
  <c r="AI12" i="1"/>
  <c r="AI13" i="1"/>
  <c r="AI14" i="1"/>
  <c r="AI15" i="1"/>
  <c r="AI8" i="1"/>
  <c r="AH9" i="1"/>
  <c r="AH10" i="1"/>
  <c r="AH11" i="1"/>
  <c r="AH12" i="1"/>
  <c r="AH13" i="1"/>
  <c r="AH14" i="1"/>
  <c r="AH15" i="1"/>
  <c r="AH8" i="1"/>
  <c r="AG9" i="1"/>
  <c r="AG10" i="1"/>
  <c r="AG11" i="1"/>
  <c r="AG12" i="1"/>
  <c r="AG13" i="1"/>
  <c r="AG14" i="1"/>
  <c r="AG15" i="1"/>
  <c r="AG8" i="1"/>
  <c r="Z8" i="1"/>
  <c r="AF9" i="1"/>
  <c r="AF10" i="1"/>
  <c r="AF11" i="1"/>
  <c r="AF12" i="1"/>
  <c r="AF13" i="1"/>
  <c r="AF14" i="1"/>
  <c r="AF15" i="1"/>
  <c r="AF8" i="1"/>
  <c r="AE9" i="1"/>
  <c r="AE10" i="1"/>
  <c r="AE11" i="1"/>
  <c r="AE12" i="1"/>
  <c r="AE13" i="1"/>
  <c r="AE14" i="1"/>
  <c r="AE15" i="1"/>
  <c r="AE8" i="1"/>
  <c r="X8" i="1"/>
  <c r="AD9" i="1"/>
  <c r="E12" i="13"/>
  <c r="E11" i="13"/>
  <c r="E10" i="13"/>
  <c r="E9" i="13"/>
  <c r="E7" i="13"/>
  <c r="P3" i="13"/>
  <c r="AB9" i="1"/>
  <c r="AB10" i="1"/>
  <c r="AB11" i="1"/>
  <c r="AB12" i="1"/>
  <c r="AB13" i="1"/>
  <c r="AB14" i="1"/>
  <c r="AB15" i="1"/>
  <c r="AB8" i="1"/>
  <c r="AA9" i="1"/>
  <c r="AA10" i="1"/>
  <c r="AA11" i="1"/>
  <c r="AA12" i="1"/>
  <c r="AA13" i="1"/>
  <c r="AA14" i="1"/>
  <c r="AA15" i="1"/>
  <c r="AA8" i="1"/>
  <c r="Z9" i="1"/>
  <c r="Z10" i="1"/>
  <c r="Z11" i="1"/>
  <c r="Z12" i="1"/>
  <c r="Z13" i="1"/>
  <c r="Z14" i="1"/>
  <c r="Z15" i="1"/>
  <c r="S8" i="1"/>
  <c r="U8" i="1" s="1"/>
  <c r="Y9" i="1"/>
  <c r="Y10" i="1"/>
  <c r="Y11" i="1"/>
  <c r="Y12" i="1"/>
  <c r="Y13" i="1"/>
  <c r="Y14" i="1"/>
  <c r="Y15" i="1"/>
  <c r="Y8" i="1"/>
  <c r="X9" i="1"/>
  <c r="X10" i="1"/>
  <c r="X11" i="1"/>
  <c r="X12" i="1"/>
  <c r="X13" i="1"/>
  <c r="X14" i="1"/>
  <c r="X15" i="1"/>
  <c r="Q8" i="1"/>
  <c r="R8" i="1" s="1"/>
  <c r="W9" i="1"/>
  <c r="P4" i="11"/>
  <c r="P5" i="11"/>
  <c r="P6" i="11"/>
  <c r="P7" i="11"/>
  <c r="P3" i="11"/>
  <c r="N8" i="11"/>
  <c r="E10" i="11"/>
  <c r="E11" i="11"/>
  <c r="E12" i="11"/>
  <c r="E9" i="11"/>
  <c r="E7" i="11"/>
  <c r="U9" i="1"/>
  <c r="U10" i="1"/>
  <c r="U11" i="1"/>
  <c r="U12" i="1"/>
  <c r="U13" i="1"/>
  <c r="U14" i="1"/>
  <c r="U15" i="1"/>
  <c r="U16" i="1"/>
  <c r="N9" i="1"/>
  <c r="N11" i="1"/>
  <c r="N13" i="1"/>
  <c r="N15" i="1"/>
  <c r="N16" i="1"/>
  <c r="T9" i="1"/>
  <c r="T10" i="1"/>
  <c r="T11" i="1"/>
  <c r="T12" i="1"/>
  <c r="T13" i="1"/>
  <c r="T14" i="1"/>
  <c r="T15" i="1"/>
  <c r="T16" i="1"/>
  <c r="T8" i="1"/>
  <c r="S9" i="1"/>
  <c r="S10" i="1"/>
  <c r="S11" i="1"/>
  <c r="S12" i="1"/>
  <c r="S13" i="1"/>
  <c r="S14" i="1"/>
  <c r="S15" i="1"/>
  <c r="S16" i="1"/>
  <c r="R9" i="1"/>
  <c r="R10" i="1"/>
  <c r="R11" i="1"/>
  <c r="R12" i="1"/>
  <c r="R13" i="1"/>
  <c r="R14" i="1"/>
  <c r="R15" i="1"/>
  <c r="R16" i="1"/>
  <c r="Q9" i="1"/>
  <c r="Q10" i="1"/>
  <c r="Q11" i="1"/>
  <c r="Q12" i="1"/>
  <c r="Q13" i="1"/>
  <c r="Q14" i="1"/>
  <c r="Q15" i="1"/>
  <c r="Q16" i="1"/>
  <c r="J8" i="1"/>
  <c r="K8" i="1" s="1"/>
  <c r="P9" i="1"/>
  <c r="N9" i="10"/>
  <c r="E7" i="5"/>
  <c r="M15" i="10"/>
  <c r="M12" i="10"/>
  <c r="M13" i="10"/>
  <c r="M14" i="10"/>
  <c r="M11" i="10"/>
  <c r="P4" i="10"/>
  <c r="P5" i="10"/>
  <c r="P6" i="10"/>
  <c r="P7" i="10"/>
  <c r="P8" i="10"/>
  <c r="E6" i="10"/>
  <c r="E9" i="7"/>
  <c r="E12" i="10"/>
  <c r="E11" i="10"/>
  <c r="E10" i="10"/>
  <c r="E9" i="10"/>
  <c r="P3" i="10"/>
  <c r="M10" i="1"/>
  <c r="M11" i="1"/>
  <c r="M13" i="1"/>
  <c r="L15" i="1"/>
  <c r="M15" i="1" s="1"/>
  <c r="L16" i="1"/>
  <c r="M16" i="1" s="1"/>
  <c r="E8" i="1"/>
  <c r="K15" i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C10" i="1"/>
  <c r="C8" i="1"/>
  <c r="I9" i="1"/>
  <c r="M9" i="1" s="1"/>
  <c r="M12" i="7"/>
  <c r="M13" i="7"/>
  <c r="M14" i="7"/>
  <c r="M11" i="7"/>
  <c r="M11" i="5"/>
  <c r="M12" i="5"/>
  <c r="M13" i="5"/>
  <c r="M14" i="5"/>
  <c r="P4" i="7"/>
  <c r="P5" i="7"/>
  <c r="P6" i="7"/>
  <c r="P3" i="7"/>
  <c r="P3" i="5"/>
  <c r="N7" i="7"/>
  <c r="E10" i="7"/>
  <c r="E11" i="7"/>
  <c r="E12" i="7"/>
  <c r="F46" i="16" l="1"/>
  <c r="R7" i="15"/>
  <c r="S16" i="15"/>
  <c r="S7" i="15"/>
  <c r="R16" i="15"/>
  <c r="M12" i="1"/>
  <c r="N14" i="1"/>
  <c r="N10" i="1"/>
  <c r="N8" i="1"/>
  <c r="E13" i="13"/>
  <c r="M12" i="13"/>
  <c r="M11" i="13"/>
  <c r="M13" i="13"/>
  <c r="M14" i="13"/>
  <c r="E13" i="11"/>
  <c r="M12" i="11"/>
  <c r="M11" i="11"/>
  <c r="M13" i="11"/>
  <c r="M14" i="11"/>
  <c r="K9" i="1"/>
  <c r="E13" i="10"/>
  <c r="E9" i="1"/>
  <c r="E10" i="1"/>
  <c r="G10" i="1" s="1"/>
  <c r="E11" i="1"/>
  <c r="G11" i="1" s="1"/>
  <c r="E12" i="1"/>
  <c r="G12" i="1" s="1"/>
  <c r="E13" i="1"/>
  <c r="G13" i="1" s="1"/>
  <c r="E14" i="1"/>
  <c r="E15" i="1"/>
  <c r="G15" i="1" s="1"/>
  <c r="G8" i="1"/>
  <c r="M15" i="5"/>
  <c r="M15" i="13" l="1"/>
  <c r="M15" i="11"/>
  <c r="F13" i="1"/>
  <c r="F8" i="1"/>
  <c r="F12" i="1"/>
  <c r="F15" i="1"/>
  <c r="F11" i="1"/>
  <c r="F10" i="1"/>
  <c r="M15" i="7"/>
  <c r="E13" i="7"/>
  <c r="P4" i="5"/>
  <c r="P5" i="5"/>
  <c r="P6" i="5"/>
  <c r="P7" i="5"/>
  <c r="P8" i="5"/>
  <c r="E13" i="5"/>
  <c r="D15" i="1"/>
  <c r="D8" i="1"/>
  <c r="C9" i="1"/>
  <c r="D10" i="1"/>
  <c r="C13" i="1"/>
  <c r="D13" i="1" s="1"/>
  <c r="C15" i="1"/>
  <c r="C12" i="1"/>
  <c r="D12" i="1" s="1"/>
  <c r="C14" i="1"/>
  <c r="E10" i="5"/>
  <c r="E11" i="5"/>
  <c r="E12" i="5"/>
  <c r="C11" i="1" s="1"/>
  <c r="D11" i="1" s="1"/>
  <c r="E9" i="5"/>
  <c r="I34" i="3" l="1"/>
  <c r="H33" i="3"/>
  <c r="I33" i="3" s="1"/>
  <c r="I32" i="3"/>
  <c r="I31" i="3"/>
  <c r="I30" i="3"/>
  <c r="I29" i="3"/>
  <c r="I28" i="3"/>
  <c r="H28" i="3"/>
  <c r="H27" i="3"/>
  <c r="I27" i="3" s="1"/>
  <c r="I26" i="3"/>
  <c r="H26" i="3"/>
  <c r="I25" i="3"/>
  <c r="H25" i="3"/>
  <c r="I24" i="3"/>
  <c r="H24" i="3"/>
  <c r="B14" i="1" l="1"/>
  <c r="F14" i="1" l="1"/>
  <c r="G14" i="1"/>
  <c r="B9" i="1"/>
  <c r="D14" i="1"/>
  <c r="Q57" i="2"/>
  <c r="Q59" i="2" s="1"/>
  <c r="M57" i="2"/>
  <c r="I57" i="2"/>
  <c r="E57" i="2"/>
  <c r="R55" i="2"/>
  <c r="J68" i="2" s="1"/>
  <c r="Q55" i="2"/>
  <c r="P55" i="2"/>
  <c r="O55" i="2"/>
  <c r="N55" i="2"/>
  <c r="M55" i="2"/>
  <c r="L55" i="2"/>
  <c r="J55" i="2"/>
  <c r="I55" i="2"/>
  <c r="H55" i="2"/>
  <c r="G55" i="2"/>
  <c r="F55" i="2"/>
  <c r="E55" i="2"/>
  <c r="R54" i="2"/>
  <c r="K54" i="2"/>
  <c r="S54" i="2" s="1"/>
  <c r="S55" i="2" s="1"/>
  <c r="Q51" i="2"/>
  <c r="P51" i="2"/>
  <c r="O51" i="2"/>
  <c r="M51" i="2"/>
  <c r="L51" i="2"/>
  <c r="J51" i="2"/>
  <c r="I51" i="2"/>
  <c r="G51" i="2"/>
  <c r="F51" i="2"/>
  <c r="E51" i="2"/>
  <c r="N50" i="2"/>
  <c r="R50" i="2" s="1"/>
  <c r="K50" i="2"/>
  <c r="R49" i="2"/>
  <c r="H49" i="2"/>
  <c r="H51" i="2" s="1"/>
  <c r="P46" i="2"/>
  <c r="P57" i="2" s="1"/>
  <c r="O46" i="2"/>
  <c r="O57" i="2" s="1"/>
  <c r="N46" i="2"/>
  <c r="M46" i="2"/>
  <c r="I46" i="2"/>
  <c r="H46" i="2"/>
  <c r="G46" i="2"/>
  <c r="G57" i="2" s="1"/>
  <c r="F46" i="2"/>
  <c r="F57" i="2" s="1"/>
  <c r="E46" i="2"/>
  <c r="T45" i="2"/>
  <c r="L45" i="2"/>
  <c r="R45" i="2" s="1"/>
  <c r="K45" i="2"/>
  <c r="R44" i="2"/>
  <c r="K44" i="2"/>
  <c r="S44" i="2" s="1"/>
  <c r="R43" i="2"/>
  <c r="J43" i="2"/>
  <c r="K43" i="2" s="1"/>
  <c r="Q36" i="2"/>
  <c r="P36" i="2"/>
  <c r="O36" i="2"/>
  <c r="N36" i="2"/>
  <c r="M36" i="2"/>
  <c r="J36" i="2"/>
  <c r="I36" i="2"/>
  <c r="H36" i="2"/>
  <c r="G36" i="2"/>
  <c r="E36" i="2"/>
  <c r="L35" i="2"/>
  <c r="L36" i="2" s="1"/>
  <c r="R36" i="2" s="1"/>
  <c r="F35" i="2"/>
  <c r="F36" i="2" s="1"/>
  <c r="K36" i="2" s="1"/>
  <c r="E66" i="2" s="1"/>
  <c r="G66" i="2" s="1"/>
  <c r="R34" i="2"/>
  <c r="Q32" i="2"/>
  <c r="P32" i="2"/>
  <c r="O32" i="2"/>
  <c r="L32" i="2"/>
  <c r="J32" i="2"/>
  <c r="I32" i="2"/>
  <c r="H32" i="2"/>
  <c r="E32" i="2"/>
  <c r="R31" i="2"/>
  <c r="G31" i="2"/>
  <c r="G32" i="2" s="1"/>
  <c r="N30" i="2"/>
  <c r="R30" i="2" s="1"/>
  <c r="S30" i="2" s="1"/>
  <c r="K30" i="2"/>
  <c r="M29" i="2"/>
  <c r="R29" i="2" s="1"/>
  <c r="F29" i="2"/>
  <c r="K29" i="2" s="1"/>
  <c r="Q26" i="2"/>
  <c r="Q38" i="2" s="1"/>
  <c r="P26" i="2"/>
  <c r="O26" i="2"/>
  <c r="I26" i="2"/>
  <c r="H26" i="2"/>
  <c r="F26" i="2"/>
  <c r="E26" i="2"/>
  <c r="N25" i="2"/>
  <c r="N26" i="2" s="1"/>
  <c r="M25" i="2"/>
  <c r="M26" i="2" s="1"/>
  <c r="L25" i="2"/>
  <c r="L26" i="2" s="1"/>
  <c r="J25" i="2"/>
  <c r="J26" i="2" s="1"/>
  <c r="H25" i="2"/>
  <c r="K25" i="2" s="1"/>
  <c r="R24" i="2"/>
  <c r="G24" i="2"/>
  <c r="G26" i="2" s="1"/>
  <c r="T22" i="2"/>
  <c r="R22" i="2"/>
  <c r="K22" i="2"/>
  <c r="S22" i="2" s="1"/>
  <c r="T21" i="2"/>
  <c r="R21" i="2"/>
  <c r="K21" i="2"/>
  <c r="S21" i="2" s="1"/>
  <c r="T20" i="2"/>
  <c r="R20" i="2"/>
  <c r="K20" i="2"/>
  <c r="S19" i="2"/>
  <c r="R19" i="2"/>
  <c r="K19" i="2"/>
  <c r="M16" i="2"/>
  <c r="I16" i="2"/>
  <c r="I38" i="2" s="1"/>
  <c r="F16" i="2"/>
  <c r="E16" i="2"/>
  <c r="E38" i="2" s="1"/>
  <c r="N15" i="2"/>
  <c r="R15" i="2" s="1"/>
  <c r="K15" i="2"/>
  <c r="K14" i="2"/>
  <c r="P13" i="2"/>
  <c r="R13" i="2" s="1"/>
  <c r="O13" i="2"/>
  <c r="M13" i="2"/>
  <c r="J13" i="2"/>
  <c r="K13" i="2" s="1"/>
  <c r="I13" i="2"/>
  <c r="P12" i="2"/>
  <c r="R12" i="2" s="1"/>
  <c r="O12" i="2"/>
  <c r="L12" i="2"/>
  <c r="J12" i="2"/>
  <c r="J11" i="2" s="1"/>
  <c r="J16" i="2" s="1"/>
  <c r="G12" i="2"/>
  <c r="T11" i="2"/>
  <c r="Q11" i="2"/>
  <c r="O11" i="2"/>
  <c r="O16" i="2" s="1"/>
  <c r="O38" i="2" s="1"/>
  <c r="N11" i="2"/>
  <c r="M11" i="2"/>
  <c r="L11" i="2"/>
  <c r="L16" i="2" s="1"/>
  <c r="I11" i="2"/>
  <c r="H11" i="2"/>
  <c r="H16" i="2" s="1"/>
  <c r="H38" i="2" s="1"/>
  <c r="G11" i="2"/>
  <c r="K11" i="2" s="1"/>
  <c r="F11" i="2"/>
  <c r="E11" i="2"/>
  <c r="Q8" i="2"/>
  <c r="P8" i="2"/>
  <c r="O8" i="2"/>
  <c r="N8" i="2"/>
  <c r="M8" i="2"/>
  <c r="L8" i="2"/>
  <c r="J8" i="2"/>
  <c r="I8" i="2"/>
  <c r="H8" i="2"/>
  <c r="G8" i="2"/>
  <c r="F8" i="2"/>
  <c r="S15" i="2" l="1"/>
  <c r="R32" i="2"/>
  <c r="S45" i="2"/>
  <c r="U45" i="2" s="1"/>
  <c r="R46" i="2"/>
  <c r="G9" i="1"/>
  <c r="F9" i="1"/>
  <c r="D9" i="1"/>
  <c r="R8" i="2"/>
  <c r="I64" i="2" s="1"/>
  <c r="K64" i="2" s="1"/>
  <c r="R35" i="2"/>
  <c r="K8" i="2"/>
  <c r="E64" i="2" s="1"/>
  <c r="M32" i="2"/>
  <c r="M38" i="2" s="1"/>
  <c r="M59" i="2" s="1"/>
  <c r="K49" i="2"/>
  <c r="K51" i="2" s="1"/>
  <c r="F67" i="2" s="1"/>
  <c r="R51" i="2"/>
  <c r="J67" i="2" s="1"/>
  <c r="S50" i="2"/>
  <c r="J38" i="2"/>
  <c r="J65" i="2"/>
  <c r="S8" i="2"/>
  <c r="L38" i="2"/>
  <c r="S13" i="2"/>
  <c r="H57" i="2"/>
  <c r="H59" i="2" s="1"/>
  <c r="O59" i="2"/>
  <c r="E59" i="2"/>
  <c r="K16" i="2"/>
  <c r="S29" i="2"/>
  <c r="I59" i="2"/>
  <c r="I68" i="2"/>
  <c r="K68" i="2" s="1"/>
  <c r="I66" i="2"/>
  <c r="K66" i="2" s="1"/>
  <c r="M66" i="2" s="1"/>
  <c r="S36" i="2"/>
  <c r="K46" i="2"/>
  <c r="S43" i="2"/>
  <c r="N16" i="2"/>
  <c r="G16" i="2"/>
  <c r="G38" i="2" s="1"/>
  <c r="G59" i="2" s="1"/>
  <c r="K24" i="2"/>
  <c r="S24" i="2" s="1"/>
  <c r="K31" i="2"/>
  <c r="S31" i="2" s="1"/>
  <c r="F32" i="2"/>
  <c r="F38" i="2" s="1"/>
  <c r="F59" i="2" s="1"/>
  <c r="N32" i="2"/>
  <c r="K35" i="2"/>
  <c r="S35" i="2" s="1"/>
  <c r="J46" i="2"/>
  <c r="J57" i="2" s="1"/>
  <c r="P11" i="2"/>
  <c r="P16" i="2" s="1"/>
  <c r="P38" i="2" s="1"/>
  <c r="P59" i="2" s="1"/>
  <c r="K12" i="2"/>
  <c r="S12" i="2" s="1"/>
  <c r="S20" i="2"/>
  <c r="R25" i="2"/>
  <c r="R26" i="2" s="1"/>
  <c r="K55" i="2"/>
  <c r="F68" i="2" s="1"/>
  <c r="L46" i="2"/>
  <c r="L57" i="2" s="1"/>
  <c r="N51" i="2"/>
  <c r="N57" i="2" s="1"/>
  <c r="S46" i="2" l="1"/>
  <c r="J69" i="2"/>
  <c r="S49" i="2"/>
  <c r="S51" i="2" s="1"/>
  <c r="K32" i="2"/>
  <c r="I67" i="2"/>
  <c r="K67" i="2" s="1"/>
  <c r="F65" i="2"/>
  <c r="F69" i="2" s="1"/>
  <c r="K57" i="2"/>
  <c r="E65" i="2"/>
  <c r="K26" i="2"/>
  <c r="E67" i="2" s="1"/>
  <c r="G67" i="2" s="1"/>
  <c r="G64" i="2"/>
  <c r="N38" i="2"/>
  <c r="N59" i="2" s="1"/>
  <c r="S25" i="2"/>
  <c r="R57" i="2"/>
  <c r="L59" i="2"/>
  <c r="R11" i="2"/>
  <c r="J59" i="2"/>
  <c r="E68" i="2" l="1"/>
  <c r="S32" i="2"/>
  <c r="K38" i="2"/>
  <c r="S26" i="2"/>
  <c r="G65" i="2"/>
  <c r="S57" i="2"/>
  <c r="M64" i="2"/>
  <c r="R16" i="2"/>
  <c r="S11" i="2"/>
  <c r="U11" i="2" s="1"/>
  <c r="M67" i="2"/>
  <c r="K59" i="2"/>
  <c r="E69" i="2" l="1"/>
  <c r="G68" i="2"/>
  <c r="M68" i="2" s="1"/>
  <c r="I65" i="2"/>
  <c r="R38" i="2"/>
  <c r="R59" i="2" s="1"/>
  <c r="S16" i="2"/>
  <c r="S38" i="2" s="1"/>
  <c r="S59" i="2" s="1"/>
  <c r="G69" i="2" l="1"/>
  <c r="H67" i="2" s="1"/>
  <c r="H68" i="2"/>
  <c r="H65" i="2"/>
  <c r="G70" i="2"/>
  <c r="H64" i="2"/>
  <c r="K65" i="2"/>
  <c r="I69" i="2"/>
  <c r="H66" i="2" l="1"/>
  <c r="H69" i="2" s="1"/>
  <c r="K69" i="2"/>
  <c r="M65" i="2"/>
  <c r="M69" i="2" s="1"/>
  <c r="M70" i="2" s="1"/>
  <c r="L66" i="2" l="1"/>
  <c r="L64" i="2"/>
  <c r="L68" i="2"/>
  <c r="L67" i="2"/>
  <c r="L65" i="2"/>
  <c r="L6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O14" authorId="0" shapeId="0" xr:uid="{D3411363-C91C-4E9D-88D3-1C2D39847828}">
      <text>
        <r>
          <rPr>
            <b/>
            <sz val="9"/>
            <color indexed="81"/>
            <rFont val="Tahoma"/>
            <family val="2"/>
          </rPr>
          <t xml:space="preserve">Fau :
Realisasi di bulan januari 2025
</t>
        </r>
      </text>
    </comment>
    <comment ref="AI14" authorId="0" shapeId="0" xr:uid="{53FC2589-ECE5-4ADC-8A24-E0A32D2B56B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Realisasi atas planning buln desember 2024
</t>
        </r>
      </text>
    </comment>
    <comment ref="G27" authorId="0" shapeId="0" xr:uid="{21D5CEA5-0711-4189-9EF2-BEE378A71857}">
      <text>
        <r>
          <rPr>
            <b/>
            <sz val="9"/>
            <color indexed="81"/>
            <rFont val="Tahoma"/>
            <family val="2"/>
          </rPr>
          <t>Fau :
kegiatan terealisasi namun pengeluaran uang tidak melalui YPH , karena kolaborasi dengan binus</t>
        </r>
      </text>
    </comment>
    <comment ref="H27" authorId="0" shapeId="0" xr:uid="{C67DDDB4-1B27-49FD-A577-1251DC69387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realisasi bulan desember
</t>
        </r>
      </text>
    </comment>
    <comment ref="J29" authorId="0" shapeId="0" xr:uid="{7AF4427E-60D5-4162-92CF-435C64D671F2}">
      <text>
        <r>
          <rPr>
            <b/>
            <sz val="9"/>
            <color indexed="81"/>
            <rFont val="Tahoma"/>
            <family val="2"/>
          </rPr>
          <t xml:space="preserve">fau :
Realisasi di bulan okt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W12" authorId="0" shapeId="0" xr:uid="{6204467A-AB78-4CD9-9F28-8B85A2AF4F07}">
      <text>
        <r>
          <rPr>
            <b/>
            <sz val="9"/>
            <color indexed="81"/>
            <rFont val="Tahoma"/>
            <family val="2"/>
          </rPr>
          <t>Fau :</t>
        </r>
        <r>
          <rPr>
            <sz val="9"/>
            <color indexed="81"/>
            <rFont val="Tahoma"/>
            <family val="2"/>
          </rPr>
          <t xml:space="preserve">
Tidak Melakukan open budget. Menggunakan budget yang sudah ada di dashboard
</t>
        </r>
      </text>
    </comment>
  </commentList>
</comments>
</file>

<file path=xl/sharedStrings.xml><?xml version="1.0" encoding="utf-8"?>
<sst xmlns="http://schemas.openxmlformats.org/spreadsheetml/2006/main" count="835" uniqueCount="299">
  <si>
    <t>Laporan Budget vs Aktual</t>
  </si>
  <si>
    <t>Yayasan Persada Hati</t>
  </si>
  <si>
    <t>Periode 2024</t>
  </si>
  <si>
    <t>Budget                                     (a)</t>
  </si>
  <si>
    <t>Aktual RAP                      (b)</t>
  </si>
  <si>
    <t>Variance                            (c=a-b)</t>
  </si>
  <si>
    <t>Realisasi RAP                  (d)</t>
  </si>
  <si>
    <t>Variance                (e=a-d)</t>
  </si>
  <si>
    <t>% Realisasi RAP to Budget             ( d / a )</t>
  </si>
  <si>
    <t>Deskripsi</t>
  </si>
  <si>
    <t>Target HPP</t>
  </si>
  <si>
    <t>Target Opex</t>
  </si>
  <si>
    <t>Target Capex</t>
  </si>
  <si>
    <t>Total</t>
  </si>
  <si>
    <t>Juli</t>
  </si>
  <si>
    <t>BUDGET PROGRAM YPH 2024</t>
  </si>
  <si>
    <t>based on timeline</t>
  </si>
  <si>
    <t>2024</t>
  </si>
  <si>
    <t>TAHUN 2025</t>
  </si>
  <si>
    <t>2025</t>
  </si>
  <si>
    <t>No</t>
  </si>
  <si>
    <t>Program</t>
  </si>
  <si>
    <t>Jul</t>
  </si>
  <si>
    <t>Agu</t>
  </si>
  <si>
    <t>Sep</t>
  </si>
  <si>
    <t>Okt</t>
  </si>
  <si>
    <t>Nov</t>
  </si>
  <si>
    <t>Des</t>
  </si>
  <si>
    <t>Subtotal</t>
  </si>
  <si>
    <t>Jan</t>
  </si>
  <si>
    <t>Feb</t>
  </si>
  <si>
    <t>Mar</t>
  </si>
  <si>
    <t>Apr</t>
  </si>
  <si>
    <t>May</t>
  </si>
  <si>
    <t>Jun</t>
  </si>
  <si>
    <t>TOTAL</t>
  </si>
  <si>
    <t>vs RAB</t>
  </si>
  <si>
    <t>selisih</t>
  </si>
  <si>
    <t>KEGIATAN RUTIN</t>
  </si>
  <si>
    <t>Adm &amp; Ops</t>
  </si>
  <si>
    <t>Div. Kerohanian</t>
  </si>
  <si>
    <t>&gt;</t>
  </si>
  <si>
    <t>Tausyah Rutin</t>
  </si>
  <si>
    <t>---- ust Ali + Konsumsi            (Budget 1x pertemuan 5.250.000)</t>
  </si>
  <si>
    <t>---- Cari Ust + Konsumsi                          (Budget 1x pertemuan 3.750.000)</t>
  </si>
  <si>
    <t>Tausiyah Ramadhan</t>
  </si>
  <si>
    <t>YPH x Panti Jompo - Siraman Rohani</t>
  </si>
  <si>
    <t>Total Budget Kegiatan Rutin Div. Kerohanian</t>
  </si>
  <si>
    <t>Div. Sosial</t>
  </si>
  <si>
    <t>YPH x YPLB NUSANTARA</t>
  </si>
  <si>
    <t>A. Hiburan Rutin</t>
  </si>
  <si>
    <t>B Program Pengembangan Kreatifitas</t>
  </si>
  <si>
    <t>C. Bantuan Rutin</t>
  </si>
  <si>
    <t>YPH x Panti sosial ODGJ Yayasan Galuh Bekasi</t>
  </si>
  <si>
    <t>A. Program Kreativitas &amp; Pemberdayaan</t>
  </si>
  <si>
    <t>Bantuan Bencana Alam</t>
  </si>
  <si>
    <t>Total Budget Kegiatan Rutin Div. Sosial</t>
  </si>
  <si>
    <t>Div. Kesehatan</t>
  </si>
  <si>
    <t>YPH x YPLB Nusantara - Program Pemeriksaan Dasar kesehatan Anak Disabilitas</t>
  </si>
  <si>
    <t>YPH x PANTI JOMPO - Pemeriksaan Kesehatan Dasar dan Bantuan Obat dan Vitamin</t>
  </si>
  <si>
    <t>YPH x Yayasan ODGJ Galuh - Bantuan Obat dan Vitamin</t>
  </si>
  <si>
    <t>Total Budget Kegiatan Rutin Div. Kesehatan</t>
  </si>
  <si>
    <t>Div. Pendidikan</t>
  </si>
  <si>
    <t>Bantuan Pendidikan Anak Karyawan</t>
  </si>
  <si>
    <t>Total Budget Kegiatan Rutin Div. Pendidikan</t>
  </si>
  <si>
    <t>TOTAL BUDGET KEG RUTIN 2024</t>
  </si>
  <si>
    <t>KEGIATAN NON RUTIN</t>
  </si>
  <si>
    <t>Bantuan Rumah Ibadah Umum</t>
  </si>
  <si>
    <t>Natal Bersama Persada</t>
  </si>
  <si>
    <t>Program Unggulan bersama ust habib jafar dan ust ali</t>
  </si>
  <si>
    <t>Total Budget Kegiatan Non Rutin Div. Kerohanian</t>
  </si>
  <si>
    <t xml:space="preserve">YPH x YPLB Jalan - Jalan </t>
  </si>
  <si>
    <t>Pemberian Parcel / Bingkisan Lebaran</t>
  </si>
  <si>
    <t>Total Budget Kegiatan Non Rutin Div. Sosial</t>
  </si>
  <si>
    <t>YPH x Helsa - Bantuan khusus untuk Pasien Helsa</t>
  </si>
  <si>
    <t>Total Budget Kegiatan Non Rutin Div. Kesehatan</t>
  </si>
  <si>
    <t>TOTAL BUDGET KEG NON RUTIN 2024</t>
  </si>
  <si>
    <t xml:space="preserve">GRAND TOTAL BUDGET </t>
  </si>
  <si>
    <t>PROGRAM</t>
  </si>
  <si>
    <t>Rutin</t>
  </si>
  <si>
    <t>Non Rutin</t>
  </si>
  <si>
    <t>% Penyerapan Dana</t>
  </si>
  <si>
    <t>ALL</t>
  </si>
  <si>
    <t>Div Pendidikan</t>
  </si>
  <si>
    <t>Div  Sosial</t>
  </si>
  <si>
    <t>Div, Kesehatan</t>
  </si>
  <si>
    <t>Kerohanian</t>
  </si>
  <si>
    <t>Kesehatan</t>
  </si>
  <si>
    <t>Sosial</t>
  </si>
  <si>
    <t>Pendidikan</t>
  </si>
  <si>
    <t>Gaji</t>
  </si>
  <si>
    <t>RELOKASI BUDGET</t>
  </si>
  <si>
    <t>YAYASAN PERSADA HATI</t>
  </si>
  <si>
    <t>TGL</t>
  </si>
  <si>
    <t>NO DOKUMEN</t>
  </si>
  <si>
    <t>KOMPONEN BUDGET</t>
  </si>
  <si>
    <t>PENGALIHAN BUDGET</t>
  </si>
  <si>
    <t>RELOKASI KE</t>
  </si>
  <si>
    <t>KETERANGAN</t>
  </si>
  <si>
    <t>BULAN</t>
  </si>
  <si>
    <t>NOMINAL</t>
  </si>
  <si>
    <t>BEFORE</t>
  </si>
  <si>
    <t>RELOKASI</t>
  </si>
  <si>
    <t>AFTER</t>
  </si>
  <si>
    <t>PEMBUKAAN BUDGET</t>
  </si>
  <si>
    <t>PENAMBAHAN</t>
  </si>
  <si>
    <t>001/YPH-OB/07-24</t>
  </si>
  <si>
    <t>Opex (Divisi Kerohanian)</t>
  </si>
  <si>
    <t>Pembukaan budget untuk kegiatan bulan juli dan agustus</t>
  </si>
  <si>
    <t>Agustus</t>
  </si>
  <si>
    <t>Opex - (Divisi Sosial)</t>
  </si>
  <si>
    <t>Pembukaan budget untuk kegiatan divisi sosial</t>
  </si>
  <si>
    <t>Opex - YPH</t>
  </si>
  <si>
    <t>pembukaan budget untuk insentif pengurus dan administrasi</t>
  </si>
  <si>
    <t>002/YPH-OB/07-24</t>
  </si>
  <si>
    <t>Opex</t>
  </si>
  <si>
    <t>pembukaan budget untuk divisi sosial dan untuk insenntif pengurus</t>
  </si>
  <si>
    <t>003/YPH-OB/09-24</t>
  </si>
  <si>
    <t>September</t>
  </si>
  <si>
    <t xml:space="preserve">pembukaan budget untuk divisi sosial </t>
  </si>
  <si>
    <t>pembukaan budget untuk divisi kerohanian</t>
  </si>
  <si>
    <t>004/YPH-OB/10-24</t>
  </si>
  <si>
    <t>Oktober</t>
  </si>
  <si>
    <t>pembukaan budget untuk divisi kerohanian, divisi kesehatan dan insentif pengurus</t>
  </si>
  <si>
    <t>005/YPH-OB/11-24</t>
  </si>
  <si>
    <t xml:space="preserve">November </t>
  </si>
  <si>
    <t>pembukaan budget untuk divisi kerohanian, sosial, kesehatan dan insetif pengurus</t>
  </si>
  <si>
    <t>006/YPH-OB/12-24</t>
  </si>
  <si>
    <t>Desember</t>
  </si>
  <si>
    <t>NO</t>
  </si>
  <si>
    <t>DESCRIPTION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</si>
  <si>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</si>
  <si>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</si>
  <si>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</si>
  <si>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</si>
  <si>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</si>
  <si>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</si>
  <si>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</si>
  <si>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</si>
  <si>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November</t>
  </si>
  <si>
    <t>December</t>
  </si>
  <si>
    <t>BUDGET TAHUNAN</t>
  </si>
  <si>
    <t>Budget</t>
  </si>
  <si>
    <t>Actual RAP</t>
  </si>
  <si>
    <t>Realisasi</t>
  </si>
  <si>
    <t>Saldo (Budget - Actual)</t>
  </si>
  <si>
    <t>TARGET HPP</t>
  </si>
  <si>
    <t>0.00</t>
  </si>
  <si>
    <t xml:space="preserve">0.00 </t>
  </si>
  <si>
    <t>TARGET OPEX</t>
  </si>
  <si>
    <t>594,489,779.00</t>
  </si>
  <si>
    <t>3,962,153,802.00</t>
  </si>
  <si>
    <t xml:space="preserve">3,956,153,807.00 </t>
  </si>
  <si>
    <t xml:space="preserve">3,925,828,807.00 </t>
  </si>
  <si>
    <t>20,200,000.00</t>
  </si>
  <si>
    <t xml:space="preserve">19,700,000.00 </t>
  </si>
  <si>
    <t xml:space="preserve">18,700,000.00 </t>
  </si>
  <si>
    <t>25,800,000.00</t>
  </si>
  <si>
    <t>31,400,000.00</t>
  </si>
  <si>
    <t>60,200,000.00</t>
  </si>
  <si>
    <t xml:space="preserve">48,800,000.00 </t>
  </si>
  <si>
    <t xml:space="preserve">25,567,080.00 </t>
  </si>
  <si>
    <t>204,100,000.00</t>
  </si>
  <si>
    <t xml:space="preserve">32,600,000.00 </t>
  </si>
  <si>
    <t xml:space="preserve">19,450,000.00 </t>
  </si>
  <si>
    <t>214,750,000.00</t>
  </si>
  <si>
    <t xml:space="preserve">183,350,000.00 </t>
  </si>
  <si>
    <t xml:space="preserve">178,500,000.00 </t>
  </si>
  <si>
    <t>61,350,000.00</t>
  </si>
  <si>
    <t xml:space="preserve">31,850,000.00 </t>
  </si>
  <si>
    <t xml:space="preserve">29,142,500.00 </t>
  </si>
  <si>
    <t>105,375,000.00</t>
  </si>
  <si>
    <t xml:space="preserve">73,975,000.00 </t>
  </si>
  <si>
    <t xml:space="preserve">2,277,500.00 </t>
  </si>
  <si>
    <t>63,750,000.00</t>
  </si>
  <si>
    <t xml:space="preserve">63,575,000.00 </t>
  </si>
  <si>
    <t xml:space="preserve">2,485,500.00 </t>
  </si>
  <si>
    <t>5,343,568,581.00</t>
  </si>
  <si>
    <t>4,410,003,807.00</t>
  </si>
  <si>
    <t>4,201,951,387.00</t>
  </si>
  <si>
    <t>933,564,774.00</t>
  </si>
  <si>
    <t>TARGET CAPEX</t>
  </si>
  <si>
    <t>23 desember 2024</t>
  </si>
  <si>
    <t>RAP Number</t>
  </si>
  <si>
    <t>RAP Date</t>
  </si>
  <si>
    <t>Project Name</t>
  </si>
  <si>
    <t>Cost</t>
  </si>
  <si>
    <t>RAP Type</t>
  </si>
  <si>
    <t>Budget Component</t>
  </si>
  <si>
    <t>RAP623042407-0000339</t>
  </si>
  <si>
    <t>KEROHANIAN JULI 2024</t>
  </si>
  <si>
    <t>OPEX</t>
  </si>
  <si>
    <t>RAP623042407-0000340</t>
  </si>
  <si>
    <t>SOSIAL JULI 2024</t>
  </si>
  <si>
    <t>RAP623042407-0000341</t>
  </si>
  <si>
    <t>GAJI PENGURUS JULI 2024</t>
  </si>
  <si>
    <t>RAP623042407-0000338</t>
  </si>
  <si>
    <t>KESEHATAN JULI 2024</t>
  </si>
  <si>
    <t>RAP</t>
  </si>
  <si>
    <t>Transaksi</t>
  </si>
  <si>
    <t>Transaksi Date</t>
  </si>
  <si>
    <t>Requester Dept</t>
  </si>
  <si>
    <t>CBR623042407-0000628</t>
  </si>
  <si>
    <t>Bendahara</t>
  </si>
  <si>
    <t>CBR623042408-0000632</t>
  </si>
  <si>
    <t>CBR623042407-0000629</t>
  </si>
  <si>
    <t>CBR623042407-0000630</t>
  </si>
  <si>
    <t>CBR623042408-0000631</t>
  </si>
  <si>
    <t>CBR623042408-0000634</t>
  </si>
  <si>
    <t>Total  </t>
  </si>
  <si>
    <t>RAP623042408-0000342</t>
  </si>
  <si>
    <t>KEROHANIAN AGUSTUS 2024</t>
  </si>
  <si>
    <t>RAP623042408-0000343</t>
  </si>
  <si>
    <t>GAJI PENGURUS AGUSTUS 2024</t>
  </si>
  <si>
    <t>RAP623042408-0000344</t>
  </si>
  <si>
    <t>SOSIAL AGUSTUS 2024</t>
  </si>
  <si>
    <t>CBR623042408-0000633</t>
  </si>
  <si>
    <t>CBR623042409-0000637</t>
  </si>
  <si>
    <t>CBR623042409-0000638</t>
  </si>
  <si>
    <t>CBR623042409-0000641</t>
  </si>
  <si>
    <t xml:space="preserve">Agustus </t>
  </si>
  <si>
    <t xml:space="preserve"> </t>
  </si>
  <si>
    <t>REALISASI</t>
  </si>
  <si>
    <t>RAP623042409-0000345</t>
  </si>
  <si>
    <t>KEROHANIAN SEPTEMBER 2024</t>
  </si>
  <si>
    <t>RAP623042409-0000346</t>
  </si>
  <si>
    <t>GAJI PENGURUS SEPTEMBER 2024</t>
  </si>
  <si>
    <t>RAP623042409-0000347</t>
  </si>
  <si>
    <t>SOSIAL SEPTEMBER 2024</t>
  </si>
  <si>
    <t>CBR623042409-0000639</t>
  </si>
  <si>
    <t>CBR623042409-0000643</t>
  </si>
  <si>
    <t>CBR623042410-0000646</t>
  </si>
  <si>
    <t>CBR623042409-0000640</t>
  </si>
  <si>
    <t>CBR623042409-0000642</t>
  </si>
  <si>
    <t>CBR623042410-0000645</t>
  </si>
  <si>
    <t>RAP623042410-0000348</t>
  </si>
  <si>
    <t>KEROHANIAN OKTOBER 2024</t>
  </si>
  <si>
    <t>RAP623042410-0000349</t>
  </si>
  <si>
    <t>KESEHATAN OKTOBER 2024</t>
  </si>
  <si>
    <t>RAP623042410-0000350</t>
  </si>
  <si>
    <t>GAJI PENGURUS OKTOBER 2024</t>
  </si>
  <si>
    <t>RAP623042410-0000351</t>
  </si>
  <si>
    <t>SOSIAL OKTOBER 2024</t>
  </si>
  <si>
    <t>CBR623042410-0000644</t>
  </si>
  <si>
    <t>CBR623042411-0000650</t>
  </si>
  <si>
    <t>CBR623042410-0000648</t>
  </si>
  <si>
    <t>CBR623042410-0000647</t>
  </si>
  <si>
    <t>CBR623042410-0000649</t>
  </si>
  <si>
    <t>Note :</t>
  </si>
  <si>
    <t>RAP623042411-0000352</t>
  </si>
  <si>
    <t>KEROHANIAN NOVEMBER 2024</t>
  </si>
  <si>
    <t>RAP623042411-0000353</t>
  </si>
  <si>
    <t>GAJI PENGURUS NOVEMBER 2024</t>
  </si>
  <si>
    <t>RAP623042411-0000354</t>
  </si>
  <si>
    <t>SOSIAL NOVEMBER 2024</t>
  </si>
  <si>
    <t>RAP623042411-0000355</t>
  </si>
  <si>
    <t>KESEHATAN NOVEMBER 2024</t>
  </si>
  <si>
    <t>CBR623042411-0000651</t>
  </si>
  <si>
    <t>Desember menunggu revisi rap approved</t>
  </si>
  <si>
    <t>Actual</t>
  </si>
  <si>
    <t>Insentif</t>
  </si>
  <si>
    <t>Ops</t>
  </si>
  <si>
    <t>Budget vs Actual YPH 2024</t>
  </si>
  <si>
    <t xml:space="preserve">Program </t>
  </si>
  <si>
    <t xml:space="preserve">Tausiyah Rutin </t>
  </si>
  <si>
    <t xml:space="preserve">YPH x Panti Jompo - Siraman Rohani </t>
  </si>
  <si>
    <t xml:space="preserve">Non Rutin </t>
  </si>
  <si>
    <t xml:space="preserve">Rutin </t>
  </si>
  <si>
    <t>Divisi Kerohanian</t>
  </si>
  <si>
    <t>YPH x YPLB Nusantara</t>
  </si>
  <si>
    <t>YPH x Yayasan Galuh ODGJ</t>
  </si>
  <si>
    <t xml:space="preserve">YPH x YPLB Jalan-jalan </t>
  </si>
  <si>
    <t>Pemberian parcel &amp; bingkisan lebaran</t>
  </si>
  <si>
    <t>Divisi Sosial</t>
  </si>
  <si>
    <t>YPH x Panti Jompo</t>
  </si>
  <si>
    <t>YPH x Helsa</t>
  </si>
  <si>
    <t>Divisi Kesehatan</t>
  </si>
  <si>
    <t xml:space="preserve">  </t>
  </si>
  <si>
    <t xml:space="preserve">Divisi Pendidikan </t>
  </si>
  <si>
    <t>Tahun 2024</t>
  </si>
  <si>
    <t xml:space="preserve">Januari </t>
  </si>
  <si>
    <t>Februari</t>
  </si>
  <si>
    <t>Maret</t>
  </si>
  <si>
    <t>Mei</t>
  </si>
  <si>
    <t>Juni</t>
  </si>
  <si>
    <t>Tahun 2025</t>
  </si>
  <si>
    <t xml:space="preserve">PROGRAM </t>
  </si>
  <si>
    <t xml:space="preserve">Budget Rutin &amp; Non Rutin </t>
  </si>
  <si>
    <t xml:space="preserve">Actual </t>
  </si>
  <si>
    <t>Tahun 2024 Budget vs Actual</t>
  </si>
  <si>
    <t>Penyerapan Dana</t>
  </si>
  <si>
    <t>Tahun 2025 Budget vs Actual</t>
  </si>
  <si>
    <t>Ags</t>
  </si>
  <si>
    <t>Sept</t>
  </si>
  <si>
    <t>Tausiyah Akbar (Maulid Nabi)</t>
  </si>
  <si>
    <t>Khotmul Quran</t>
  </si>
  <si>
    <t>Merayakan Hari Paskah</t>
  </si>
  <si>
    <t>Plan Budget 2025</t>
  </si>
  <si>
    <t>BudgetTahun 2025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</si>
</sst>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Bebas Neue"/>
      <family val="2"/>
    </font>
    <font>
      <b/>
      <sz val="11"/>
      <color theme="4" tint="0.39997558519241921"/>
      <name val="Calibri"/>
      <family val="2"/>
    </font>
    <font>
      <sz val="11"/>
      <color theme="4" tint="0.3999755851924192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u/>
      <sz val="16"/>
      <name val="Calibri"/>
      <family val="2"/>
    </font>
    <font>
      <b/>
      <u/>
      <sz val="11"/>
      <name val="Calibri"/>
      <family val="2"/>
    </font>
    <font>
      <sz val="10"/>
      <color theme="4" tint="0.59999389629810485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6A6A6"/>
      </left>
      <right style="thin">
        <color rgb="FF000000"/>
      </right>
      <top style="medium">
        <color rgb="FFA6A6A6"/>
      </top>
      <bottom/>
      <diagonal/>
    </border>
    <border>
      <left style="thin">
        <color rgb="FF000000"/>
      </left>
      <right style="thin">
        <color rgb="FF000000"/>
      </right>
      <top style="medium">
        <color rgb="FFA6A6A6"/>
      </top>
      <bottom/>
      <diagonal/>
    </border>
    <border>
      <left style="thin">
        <color rgb="FF000000"/>
      </left>
      <right/>
      <top style="medium">
        <color rgb="FFA6A6A6"/>
      </top>
      <bottom style="thin">
        <color rgb="FF000000"/>
      </bottom>
      <diagonal/>
    </border>
    <border>
      <left/>
      <right/>
      <top style="medium">
        <color rgb="FFA6A6A6"/>
      </top>
      <bottom style="thin">
        <color rgb="FF000000"/>
      </bottom>
      <diagonal/>
    </border>
    <border>
      <left/>
      <right style="thin">
        <color rgb="FF000000"/>
      </right>
      <top style="medium">
        <color rgb="FFA6A6A6"/>
      </top>
      <bottom style="thin">
        <color rgb="FF000000"/>
      </bottom>
      <diagonal/>
    </border>
    <border>
      <left style="thin">
        <color rgb="FF000000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A6A6A6"/>
      </right>
      <top/>
      <bottom style="thin">
        <color rgb="FF000000"/>
      </bottom>
      <diagonal/>
    </border>
    <border>
      <left style="medium">
        <color rgb="FFA6A6A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A6A6A6"/>
      </right>
      <top style="thin">
        <color rgb="FF000000"/>
      </top>
      <bottom style="thin">
        <color rgb="FF000000"/>
      </bottom>
      <diagonal/>
    </border>
    <border>
      <left style="medium">
        <color rgb="FFA6A6A6"/>
      </left>
      <right style="thin">
        <color rgb="FF000000"/>
      </right>
      <top style="thin">
        <color rgb="FF000000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A6A6A6"/>
      </bottom>
      <diagonal/>
    </border>
    <border>
      <left style="thin">
        <color rgb="FF000000"/>
      </left>
      <right style="medium">
        <color rgb="FFA6A6A6"/>
      </right>
      <top style="thin">
        <color rgb="FF000000"/>
      </top>
      <bottom style="medium">
        <color rgb="FFA6A6A6"/>
      </bottom>
      <diagonal/>
    </border>
    <border>
      <left/>
      <right/>
      <top style="medium">
        <color rgb="FFA6A6A6"/>
      </top>
      <bottom/>
      <diagonal/>
    </border>
    <border>
      <left/>
      <right/>
      <top/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5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indent="3"/>
    </xf>
    <xf numFmtId="41" fontId="5" fillId="0" borderId="0" xfId="2" applyFont="1" applyFill="1" applyAlignment="1" applyProtection="1">
      <alignment vertical="center"/>
    </xf>
    <xf numFmtId="41" fontId="5" fillId="0" borderId="0" xfId="2" applyFont="1" applyAlignment="1" applyProtection="1">
      <alignment vertical="center"/>
    </xf>
    <xf numFmtId="41" fontId="5" fillId="0" borderId="0" xfId="2" applyFont="1" applyAlignment="1" applyProtection="1">
      <alignment vertical="center" wrapText="1"/>
    </xf>
    <xf numFmtId="166" fontId="5" fillId="0" borderId="0" xfId="3" applyNumberFormat="1" applyFont="1" applyAlignment="1" applyProtection="1">
      <alignment vertical="center"/>
    </xf>
    <xf numFmtId="166" fontId="5" fillId="0" borderId="0" xfId="3" applyNumberFormat="1" applyFont="1" applyFill="1" applyAlignment="1" applyProtection="1">
      <alignment vertical="center"/>
    </xf>
    <xf numFmtId="166" fontId="0" fillId="0" borderId="0" xfId="3" applyNumberFormat="1" applyFont="1" applyAlignment="1">
      <alignment vertical="center"/>
    </xf>
    <xf numFmtId="0" fontId="6" fillId="0" borderId="0" xfId="4" applyFont="1" applyAlignment="1">
      <alignment vertical="center"/>
    </xf>
    <xf numFmtId="166" fontId="7" fillId="0" borderId="0" xfId="3" applyNumberFormat="1" applyFont="1" applyAlignment="1" applyProtection="1">
      <alignment vertical="center"/>
    </xf>
    <xf numFmtId="41" fontId="5" fillId="0" borderId="8" xfId="2" applyFont="1" applyFill="1" applyBorder="1" applyAlignment="1" applyProtection="1">
      <alignment vertical="center"/>
    </xf>
    <xf numFmtId="0" fontId="8" fillId="0" borderId="9" xfId="2" applyNumberFormat="1" applyFont="1" applyBorder="1" applyAlignment="1" applyProtection="1">
      <alignment vertical="center"/>
    </xf>
    <xf numFmtId="41" fontId="5" fillId="0" borderId="10" xfId="2" applyFont="1" applyBorder="1" applyAlignment="1" applyProtection="1">
      <alignment vertical="center" wrapText="1"/>
    </xf>
    <xf numFmtId="41" fontId="5" fillId="0" borderId="10" xfId="2" applyFont="1" applyBorder="1" applyAlignment="1" applyProtection="1">
      <alignment vertical="center"/>
    </xf>
    <xf numFmtId="166" fontId="5" fillId="0" borderId="10" xfId="3" applyNumberFormat="1" applyFont="1" applyBorder="1" applyAlignment="1" applyProtection="1">
      <alignment vertical="center"/>
    </xf>
    <xf numFmtId="166" fontId="5" fillId="0" borderId="10" xfId="3" applyNumberFormat="1" applyFont="1" applyFill="1" applyBorder="1" applyAlignment="1" applyProtection="1">
      <alignment vertical="center"/>
    </xf>
    <xf numFmtId="166" fontId="0" fillId="0" borderId="10" xfId="3" applyNumberFormat="1" applyFont="1" applyBorder="1" applyAlignment="1">
      <alignment vertical="center"/>
    </xf>
    <xf numFmtId="0" fontId="6" fillId="0" borderId="10" xfId="4" applyFont="1" applyBorder="1" applyAlignment="1">
      <alignment vertical="center"/>
    </xf>
    <xf numFmtId="166" fontId="7" fillId="0" borderId="10" xfId="3" applyNumberFormat="1" applyFont="1" applyBorder="1" applyAlignment="1" applyProtection="1">
      <alignment vertical="center"/>
    </xf>
    <xf numFmtId="166" fontId="7" fillId="0" borderId="11" xfId="3" applyNumberFormat="1" applyFont="1" applyBorder="1" applyAlignment="1" applyProtection="1">
      <alignment vertical="center"/>
    </xf>
    <xf numFmtId="41" fontId="8" fillId="0" borderId="0" xfId="2" applyFont="1" applyAlignment="1" applyProtection="1">
      <alignment vertical="center"/>
    </xf>
    <xf numFmtId="41" fontId="9" fillId="0" borderId="9" xfId="2" applyFont="1" applyBorder="1" applyAlignment="1" applyProtection="1">
      <alignment vertical="center"/>
    </xf>
    <xf numFmtId="41" fontId="7" fillId="5" borderId="10" xfId="2" quotePrefix="1" applyFont="1" applyFill="1" applyBorder="1" applyAlignment="1" applyProtection="1">
      <alignment horizontal="center" vertical="center"/>
    </xf>
    <xf numFmtId="166" fontId="7" fillId="0" borderId="10" xfId="3" applyNumberFormat="1" applyFont="1" applyBorder="1" applyAlignment="1" applyProtection="1">
      <alignment horizontal="center" vertical="center"/>
    </xf>
    <xf numFmtId="166" fontId="7" fillId="5" borderId="10" xfId="3" quotePrefix="1" applyNumberFormat="1" applyFont="1" applyFill="1" applyBorder="1" applyAlignment="1" applyProtection="1">
      <alignment horizontal="center" vertical="center"/>
    </xf>
    <xf numFmtId="41" fontId="7" fillId="6" borderId="13" xfId="2" applyFont="1" applyFill="1" applyBorder="1" applyAlignment="1" applyProtection="1">
      <alignment horizontal="center" vertical="center"/>
    </xf>
    <xf numFmtId="41" fontId="7" fillId="6" borderId="14" xfId="2" applyFont="1" applyFill="1" applyBorder="1" applyAlignment="1" applyProtection="1">
      <alignment horizontal="center" vertical="center" wrapText="1"/>
    </xf>
    <xf numFmtId="41" fontId="5" fillId="0" borderId="14" xfId="2" applyFont="1" applyBorder="1" applyAlignment="1" applyProtection="1">
      <alignment vertical="center"/>
    </xf>
    <xf numFmtId="166" fontId="7" fillId="6" borderId="14" xfId="3" applyNumberFormat="1" applyFont="1" applyFill="1" applyBorder="1" applyAlignment="1" applyProtection="1">
      <alignment horizontal="center" vertical="center"/>
    </xf>
    <xf numFmtId="166" fontId="7" fillId="0" borderId="14" xfId="3" applyNumberFormat="1" applyFont="1" applyFill="1" applyBorder="1" applyAlignment="1" applyProtection="1">
      <alignment horizontal="center" vertical="center"/>
    </xf>
    <xf numFmtId="41" fontId="7" fillId="5" borderId="14" xfId="2" applyFont="1" applyFill="1" applyBorder="1" applyAlignment="1" applyProtection="1">
      <alignment horizontal="center" vertical="center"/>
    </xf>
    <xf numFmtId="166" fontId="7" fillId="5" borderId="14" xfId="3" applyNumberFormat="1" applyFont="1" applyFill="1" applyBorder="1" applyAlignment="1" applyProtection="1">
      <alignment horizontal="center" vertical="center"/>
    </xf>
    <xf numFmtId="166" fontId="7" fillId="6" borderId="15" xfId="3" applyNumberFormat="1" applyFont="1" applyFill="1" applyBorder="1" applyAlignment="1" applyProtection="1">
      <alignment horizontal="center" vertical="center"/>
    </xf>
    <xf numFmtId="166" fontId="10" fillId="7" borderId="7" xfId="3" applyNumberFormat="1" applyFont="1" applyFill="1" applyBorder="1" applyAlignment="1" applyProtection="1">
      <alignment horizontal="center" vertical="center"/>
    </xf>
    <xf numFmtId="41" fontId="10" fillId="0" borderId="0" xfId="2" applyFont="1" applyAlignment="1" applyProtection="1">
      <alignment horizontal="center" vertical="center"/>
    </xf>
    <xf numFmtId="41" fontId="5" fillId="0" borderId="16" xfId="2" applyFont="1" applyBorder="1" applyAlignment="1" applyProtection="1">
      <alignment vertical="center"/>
    </xf>
    <xf numFmtId="41" fontId="5" fillId="0" borderId="17" xfId="2" applyFont="1" applyBorder="1" applyAlignment="1" applyProtection="1">
      <alignment vertical="center" wrapText="1"/>
    </xf>
    <xf numFmtId="41" fontId="5" fillId="0" borderId="17" xfId="2" applyFont="1" applyBorder="1" applyAlignment="1" applyProtection="1">
      <alignment vertical="center"/>
    </xf>
    <xf numFmtId="166" fontId="5" fillId="0" borderId="17" xfId="3" applyNumberFormat="1" applyFont="1" applyBorder="1" applyAlignment="1" applyProtection="1">
      <alignment vertical="center"/>
    </xf>
    <xf numFmtId="166" fontId="5" fillId="0" borderId="17" xfId="3" applyNumberFormat="1" applyFont="1" applyFill="1" applyBorder="1" applyAlignment="1" applyProtection="1">
      <alignment vertical="center"/>
    </xf>
    <xf numFmtId="41" fontId="7" fillId="5" borderId="17" xfId="2" applyFont="1" applyFill="1" applyBorder="1" applyAlignment="1" applyProtection="1">
      <alignment vertical="center"/>
    </xf>
    <xf numFmtId="166" fontId="7" fillId="5" borderId="17" xfId="3" applyNumberFormat="1" applyFont="1" applyFill="1" applyBorder="1" applyAlignment="1" applyProtection="1">
      <alignment vertical="center"/>
    </xf>
    <xf numFmtId="166" fontId="7" fillId="0" borderId="18" xfId="3" applyNumberFormat="1" applyFont="1" applyBorder="1" applyAlignment="1" applyProtection="1">
      <alignment vertical="center"/>
    </xf>
    <xf numFmtId="166" fontId="11" fillId="0" borderId="0" xfId="3" applyNumberFormat="1" applyFont="1" applyAlignment="1" applyProtection="1">
      <alignment vertical="center"/>
    </xf>
    <xf numFmtId="41" fontId="11" fillId="0" borderId="0" xfId="2" applyFont="1" applyAlignment="1" applyProtection="1">
      <alignment vertical="center"/>
    </xf>
    <xf numFmtId="41" fontId="5" fillId="6" borderId="19" xfId="2" applyFont="1" applyFill="1" applyBorder="1" applyAlignment="1" applyProtection="1">
      <alignment vertical="center"/>
    </xf>
    <xf numFmtId="41" fontId="7" fillId="2" borderId="20" xfId="2" applyFont="1" applyFill="1" applyBorder="1" applyAlignment="1" applyProtection="1">
      <alignment vertical="center" wrapText="1"/>
    </xf>
    <xf numFmtId="41" fontId="5" fillId="0" borderId="20" xfId="2" applyFont="1" applyBorder="1" applyAlignment="1" applyProtection="1">
      <alignment vertical="center"/>
    </xf>
    <xf numFmtId="166" fontId="12" fillId="0" borderId="20" xfId="3" applyNumberFormat="1" applyFont="1" applyBorder="1" applyAlignment="1">
      <alignment vertical="center"/>
    </xf>
    <xf numFmtId="166" fontId="12" fillId="0" borderId="20" xfId="3" applyNumberFormat="1" applyFont="1" applyFill="1" applyBorder="1" applyAlignment="1">
      <alignment vertical="center"/>
    </xf>
    <xf numFmtId="0" fontId="13" fillId="5" borderId="20" xfId="4" applyFont="1" applyFill="1" applyBorder="1" applyAlignment="1">
      <alignment vertical="center"/>
    </xf>
    <xf numFmtId="166" fontId="5" fillId="0" borderId="20" xfId="3" applyNumberFormat="1" applyFont="1" applyBorder="1" applyAlignment="1" applyProtection="1">
      <alignment vertical="center"/>
    </xf>
    <xf numFmtId="166" fontId="7" fillId="5" borderId="20" xfId="3" applyNumberFormat="1" applyFont="1" applyFill="1" applyBorder="1" applyAlignment="1" applyProtection="1">
      <alignment vertical="center"/>
    </xf>
    <xf numFmtId="166" fontId="7" fillId="0" borderId="21" xfId="3" applyNumberFormat="1" applyFont="1" applyBorder="1" applyAlignment="1" applyProtection="1">
      <alignment vertical="center"/>
    </xf>
    <xf numFmtId="41" fontId="5" fillId="0" borderId="19" xfId="2" applyFont="1" applyFill="1" applyBorder="1" applyAlignment="1" applyProtection="1">
      <alignment vertical="center"/>
    </xf>
    <xf numFmtId="41" fontId="7" fillId="0" borderId="20" xfId="2" applyFont="1" applyFill="1" applyBorder="1" applyAlignment="1" applyProtection="1">
      <alignment vertical="center" wrapText="1"/>
    </xf>
    <xf numFmtId="41" fontId="5" fillId="0" borderId="20" xfId="2" applyFont="1" applyFill="1" applyBorder="1" applyAlignment="1" applyProtection="1">
      <alignment vertical="center"/>
    </xf>
    <xf numFmtId="166" fontId="5" fillId="0" borderId="20" xfId="3" applyNumberFormat="1" applyFont="1" applyFill="1" applyBorder="1" applyAlignment="1" applyProtection="1">
      <alignment vertical="center"/>
    </xf>
    <xf numFmtId="166" fontId="7" fillId="0" borderId="21" xfId="3" applyNumberFormat="1" applyFont="1" applyFill="1" applyBorder="1" applyAlignment="1" applyProtection="1">
      <alignment vertical="center"/>
    </xf>
    <xf numFmtId="166" fontId="11" fillId="0" borderId="0" xfId="3" applyNumberFormat="1" applyFont="1" applyFill="1" applyAlignment="1" applyProtection="1">
      <alignment vertical="center"/>
    </xf>
    <xf numFmtId="41" fontId="11" fillId="0" borderId="0" xfId="2" applyFont="1" applyFill="1" applyAlignment="1" applyProtection="1">
      <alignment vertical="center"/>
    </xf>
    <xf numFmtId="41" fontId="7" fillId="8" borderId="20" xfId="2" applyFont="1" applyFill="1" applyBorder="1" applyAlignment="1" applyProtection="1">
      <alignment vertical="center" wrapText="1"/>
    </xf>
    <xf numFmtId="41" fontId="7" fillId="8" borderId="20" xfId="2" applyFont="1" applyFill="1" applyBorder="1" applyAlignment="1" applyProtection="1">
      <alignment vertical="center"/>
    </xf>
    <xf numFmtId="166" fontId="13" fillId="8" borderId="20" xfId="3" applyNumberFormat="1" applyFont="1" applyFill="1" applyBorder="1" applyAlignment="1">
      <alignment vertical="center"/>
    </xf>
    <xf numFmtId="41" fontId="13" fillId="5" borderId="20" xfId="4" applyNumberFormat="1" applyFont="1" applyFill="1" applyBorder="1" applyAlignment="1">
      <alignment horizontal="center" vertical="center"/>
    </xf>
    <xf numFmtId="166" fontId="13" fillId="0" borderId="21" xfId="3" applyNumberFormat="1" applyFont="1" applyBorder="1" applyAlignment="1">
      <alignment vertical="center"/>
    </xf>
    <xf numFmtId="41" fontId="7" fillId="0" borderId="20" xfId="2" applyFont="1" applyBorder="1" applyAlignment="1" applyProtection="1">
      <alignment vertical="center" wrapText="1"/>
    </xf>
    <xf numFmtId="0" fontId="12" fillId="5" borderId="20" xfId="4" applyFont="1" applyFill="1" applyBorder="1" applyAlignment="1">
      <alignment vertical="center"/>
    </xf>
    <xf numFmtId="0" fontId="4" fillId="0" borderId="0" xfId="4" applyAlignment="1">
      <alignment vertical="center"/>
    </xf>
    <xf numFmtId="0" fontId="14" fillId="9" borderId="19" xfId="4" applyFont="1" applyFill="1" applyBorder="1" applyAlignment="1">
      <alignment horizontal="center" vertical="center"/>
    </xf>
    <xf numFmtId="0" fontId="15" fillId="9" borderId="20" xfId="4" applyFont="1" applyFill="1" applyBorder="1" applyAlignment="1">
      <alignment horizontal="left" vertical="center" wrapText="1"/>
    </xf>
    <xf numFmtId="0" fontId="12" fillId="0" borderId="20" xfId="4" applyFont="1" applyBorder="1" applyAlignment="1">
      <alignment vertical="center"/>
    </xf>
    <xf numFmtId="166" fontId="5" fillId="0" borderId="20" xfId="3" applyNumberFormat="1" applyFont="1" applyBorder="1" applyAlignment="1" applyProtection="1">
      <alignment horizontal="center" vertical="center"/>
    </xf>
    <xf numFmtId="166" fontId="5" fillId="0" borderId="20" xfId="3" applyNumberFormat="1" applyFont="1" applyFill="1" applyBorder="1" applyAlignment="1" applyProtection="1">
      <alignment horizontal="center" vertical="center"/>
    </xf>
    <xf numFmtId="41" fontId="12" fillId="5" borderId="20" xfId="4" applyNumberFormat="1" applyFont="1" applyFill="1" applyBorder="1" applyAlignment="1">
      <alignment horizontal="center" vertical="center"/>
    </xf>
    <xf numFmtId="166" fontId="13" fillId="5" borderId="20" xfId="3" applyNumberFormat="1" applyFont="1" applyFill="1" applyBorder="1" applyAlignment="1">
      <alignment vertical="center"/>
    </xf>
    <xf numFmtId="166" fontId="11" fillId="0" borderId="0" xfId="3" applyNumberFormat="1" applyFont="1" applyAlignment="1">
      <alignment vertical="center"/>
    </xf>
    <xf numFmtId="0" fontId="11" fillId="0" borderId="0" xfId="4" applyFont="1" applyAlignment="1">
      <alignment vertical="center"/>
    </xf>
    <xf numFmtId="0" fontId="13" fillId="0" borderId="19" xfId="4" applyFont="1" applyBorder="1" applyAlignment="1">
      <alignment horizontal="center" vertical="center"/>
    </xf>
    <xf numFmtId="0" fontId="12" fillId="0" borderId="20" xfId="4" applyFont="1" applyBorder="1" applyAlignment="1">
      <alignment horizontal="left" vertical="center"/>
    </xf>
    <xf numFmtId="166" fontId="5" fillId="5" borderId="20" xfId="3" applyNumberFormat="1" applyFont="1" applyFill="1" applyBorder="1" applyAlignment="1" applyProtection="1">
      <alignment vertical="center"/>
    </xf>
    <xf numFmtId="166" fontId="13" fillId="0" borderId="21" xfId="3" applyNumberFormat="1" applyFont="1" applyFill="1" applyBorder="1" applyAlignment="1">
      <alignment vertical="center"/>
    </xf>
    <xf numFmtId="166" fontId="11" fillId="0" borderId="0" xfId="4" applyNumberFormat="1" applyFont="1" applyAlignment="1">
      <alignment vertical="center"/>
    </xf>
    <xf numFmtId="0" fontId="12" fillId="0" borderId="19" xfId="4" applyFont="1" applyBorder="1" applyAlignment="1">
      <alignment horizontal="center" vertical="center"/>
    </xf>
    <xf numFmtId="0" fontId="12" fillId="0" borderId="20" xfId="4" quotePrefix="1" applyFont="1" applyBorder="1" applyAlignment="1">
      <alignment horizontal="left" vertical="center" wrapText="1"/>
    </xf>
    <xf numFmtId="0" fontId="13" fillId="8" borderId="20" xfId="4" applyFont="1" applyFill="1" applyBorder="1" applyAlignment="1">
      <alignment horizontal="left" vertical="center" wrapText="1"/>
    </xf>
    <xf numFmtId="0" fontId="13" fillId="8" borderId="20" xfId="4" applyFont="1" applyFill="1" applyBorder="1" applyAlignment="1">
      <alignment vertical="center"/>
    </xf>
    <xf numFmtId="166" fontId="7" fillId="8" borderId="20" xfId="3" applyNumberFormat="1" applyFont="1" applyFill="1" applyBorder="1" applyAlignment="1" applyProtection="1">
      <alignment horizontal="center" vertical="center"/>
    </xf>
    <xf numFmtId="41" fontId="7" fillId="5" borderId="20" xfId="2" applyFont="1" applyFill="1" applyBorder="1" applyAlignment="1" applyProtection="1">
      <alignment horizontal="center" vertical="center"/>
    </xf>
    <xf numFmtId="166" fontId="7" fillId="5" borderId="20" xfId="3" applyNumberFormat="1" applyFont="1" applyFill="1" applyBorder="1" applyAlignment="1" applyProtection="1">
      <alignment horizontal="center" vertical="center"/>
    </xf>
    <xf numFmtId="166" fontId="13" fillId="8" borderId="21" xfId="3" applyNumberFormat="1" applyFont="1" applyFill="1" applyBorder="1" applyAlignment="1">
      <alignment vertical="center"/>
    </xf>
    <xf numFmtId="166" fontId="11" fillId="0" borderId="0" xfId="3" applyNumberFormat="1" applyFont="1" applyFill="1" applyAlignment="1">
      <alignment vertical="center"/>
    </xf>
    <xf numFmtId="0" fontId="12" fillId="0" borderId="20" xfId="4" applyFont="1" applyBorder="1" applyAlignment="1">
      <alignment horizontal="left" vertical="center" wrapText="1"/>
    </xf>
    <xf numFmtId="0" fontId="13" fillId="9" borderId="19" xfId="4" applyFont="1" applyFill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left" vertical="center" wrapText="1"/>
    </xf>
    <xf numFmtId="41" fontId="12" fillId="5" borderId="20" xfId="2" applyFont="1" applyFill="1" applyBorder="1" applyAlignment="1">
      <alignment horizontal="center" vertical="center"/>
    </xf>
    <xf numFmtId="41" fontId="5" fillId="5" borderId="20" xfId="2" applyFont="1" applyFill="1" applyBorder="1" applyAlignment="1" applyProtection="1">
      <alignment vertical="center"/>
    </xf>
    <xf numFmtId="41" fontId="5" fillId="0" borderId="20" xfId="2" applyFont="1" applyBorder="1" applyAlignment="1" applyProtection="1">
      <alignment horizontal="center" vertical="center"/>
    </xf>
    <xf numFmtId="41" fontId="5" fillId="0" borderId="20" xfId="2" applyFont="1" applyFill="1" applyBorder="1" applyAlignment="1" applyProtection="1">
      <alignment horizontal="center" vertical="center"/>
    </xf>
    <xf numFmtId="41" fontId="13" fillId="0" borderId="21" xfId="2" applyFont="1" applyBorder="1" applyAlignment="1">
      <alignment vertical="center"/>
    </xf>
    <xf numFmtId="41" fontId="11" fillId="0" borderId="0" xfId="2" applyFont="1" applyAlignment="1">
      <alignment vertical="center"/>
    </xf>
    <xf numFmtId="41" fontId="0" fillId="0" borderId="0" xfId="2" applyFont="1" applyAlignment="1">
      <alignment vertical="center"/>
    </xf>
    <xf numFmtId="166" fontId="10" fillId="0" borderId="0" xfId="3" applyNumberFormat="1" applyFont="1" applyAlignment="1">
      <alignment vertical="center"/>
    </xf>
    <xf numFmtId="0" fontId="10" fillId="0" borderId="0" xfId="4" applyFont="1" applyAlignment="1">
      <alignment vertical="center"/>
    </xf>
    <xf numFmtId="41" fontId="7" fillId="0" borderId="0" xfId="2" applyFont="1" applyAlignment="1" applyProtection="1">
      <alignment vertical="center"/>
    </xf>
    <xf numFmtId="0" fontId="5" fillId="10" borderId="20" xfId="4" applyFont="1" applyFill="1" applyBorder="1" applyAlignment="1">
      <alignment vertical="center"/>
    </xf>
    <xf numFmtId="166" fontId="12" fillId="0" borderId="0" xfId="3" applyNumberFormat="1" applyFont="1" applyAlignment="1">
      <alignment vertical="center"/>
    </xf>
    <xf numFmtId="0" fontId="12" fillId="0" borderId="0" xfId="4" applyFont="1" applyAlignment="1">
      <alignment vertical="center"/>
    </xf>
    <xf numFmtId="0" fontId="12" fillId="0" borderId="19" xfId="4" applyFont="1" applyBorder="1" applyAlignment="1">
      <alignment vertical="center"/>
    </xf>
    <xf numFmtId="0" fontId="12" fillId="0" borderId="20" xfId="4" applyFont="1" applyBorder="1" applyAlignment="1">
      <alignment vertical="center" wrapText="1"/>
    </xf>
    <xf numFmtId="0" fontId="12" fillId="9" borderId="19" xfId="4" applyFont="1" applyFill="1" applyBorder="1" applyAlignment="1">
      <alignment horizontal="center" vertical="center"/>
    </xf>
    <xf numFmtId="166" fontId="12" fillId="5" borderId="20" xfId="4" applyNumberFormat="1" applyFont="1" applyFill="1" applyBorder="1" applyAlignment="1">
      <alignment vertical="center"/>
    </xf>
    <xf numFmtId="0" fontId="12" fillId="8" borderId="20" xfId="4" applyFont="1" applyFill="1" applyBorder="1" applyAlignment="1">
      <alignment vertical="center"/>
    </xf>
    <xf numFmtId="166" fontId="5" fillId="8" borderId="20" xfId="3" applyNumberFormat="1" applyFont="1" applyFill="1" applyBorder="1" applyAlignment="1" applyProtection="1">
      <alignment vertical="center"/>
    </xf>
    <xf numFmtId="166" fontId="13" fillId="5" borderId="20" xfId="4" applyNumberFormat="1" applyFont="1" applyFill="1" applyBorder="1" applyAlignment="1">
      <alignment vertical="center"/>
    </xf>
    <xf numFmtId="0" fontId="7" fillId="11" borderId="20" xfId="4" applyFont="1" applyFill="1" applyBorder="1" applyAlignment="1">
      <alignment horizontal="right" vertical="center" wrapText="1"/>
    </xf>
    <xf numFmtId="0" fontId="7" fillId="11" borderId="20" xfId="4" applyFont="1" applyFill="1" applyBorder="1" applyAlignment="1">
      <alignment horizontal="right" vertical="center"/>
    </xf>
    <xf numFmtId="166" fontId="7" fillId="11" borderId="20" xfId="3" applyNumberFormat="1" applyFont="1" applyFill="1" applyBorder="1" applyAlignment="1">
      <alignment horizontal="right" vertical="center"/>
    </xf>
    <xf numFmtId="166" fontId="7" fillId="8" borderId="20" xfId="3" applyNumberFormat="1" applyFont="1" applyFill="1" applyBorder="1" applyAlignment="1">
      <alignment horizontal="right" vertical="center"/>
    </xf>
    <xf numFmtId="166" fontId="7" fillId="11" borderId="21" xfId="3" applyNumberFormat="1" applyFont="1" applyFill="1" applyBorder="1" applyAlignment="1">
      <alignment horizontal="right" vertical="center"/>
    </xf>
    <xf numFmtId="0" fontId="13" fillId="2" borderId="20" xfId="4" applyFont="1" applyFill="1" applyBorder="1" applyAlignment="1">
      <alignment horizontal="left" vertical="center" wrapText="1"/>
    </xf>
    <xf numFmtId="41" fontId="7" fillId="5" borderId="20" xfId="2" applyFont="1" applyFill="1" applyBorder="1" applyAlignment="1" applyProtection="1">
      <alignment vertical="center"/>
    </xf>
    <xf numFmtId="0" fontId="16" fillId="9" borderId="20" xfId="4" applyFont="1" applyFill="1" applyBorder="1" applyAlignment="1">
      <alignment horizontal="left" vertical="center" wrapText="1"/>
    </xf>
    <xf numFmtId="41" fontId="11" fillId="0" borderId="0" xfId="4" applyNumberFormat="1" applyFont="1" applyAlignment="1">
      <alignment vertical="center"/>
    </xf>
    <xf numFmtId="41" fontId="5" fillId="0" borderId="0" xfId="2" applyFont="1" applyBorder="1" applyAlignment="1" applyProtection="1">
      <alignment vertical="center"/>
    </xf>
    <xf numFmtId="166" fontId="12" fillId="8" borderId="20" xfId="3" applyNumberFormat="1" applyFont="1" applyFill="1" applyBorder="1" applyAlignment="1">
      <alignment vertical="center"/>
    </xf>
    <xf numFmtId="41" fontId="13" fillId="5" borderId="20" xfId="4" applyNumberFormat="1" applyFont="1" applyFill="1" applyBorder="1" applyAlignment="1">
      <alignment vertical="center"/>
    </xf>
    <xf numFmtId="166" fontId="12" fillId="5" borderId="20" xfId="3" applyNumberFormat="1" applyFont="1" applyFill="1" applyBorder="1" applyAlignment="1">
      <alignment vertical="center"/>
    </xf>
    <xf numFmtId="0" fontId="13" fillId="9" borderId="20" xfId="4" applyFont="1" applyFill="1" applyBorder="1" applyAlignment="1">
      <alignment horizontal="left" vertical="center" wrapText="1"/>
    </xf>
    <xf numFmtId="166" fontId="13" fillId="0" borderId="20" xfId="3" applyNumberFormat="1" applyFont="1" applyFill="1" applyBorder="1" applyAlignment="1">
      <alignment vertical="center"/>
    </xf>
    <xf numFmtId="166" fontId="13" fillId="0" borderId="0" xfId="3" applyNumberFormat="1" applyFont="1" applyAlignment="1">
      <alignment vertical="center"/>
    </xf>
    <xf numFmtId="0" fontId="13" fillId="0" borderId="0" xfId="4" applyFont="1" applyAlignment="1">
      <alignment vertical="center"/>
    </xf>
    <xf numFmtId="41" fontId="5" fillId="5" borderId="0" xfId="2" applyFont="1" applyFill="1" applyBorder="1" applyAlignment="1" applyProtection="1">
      <alignment vertical="center"/>
    </xf>
    <xf numFmtId="0" fontId="7" fillId="8" borderId="20" xfId="4" applyFont="1" applyFill="1" applyBorder="1" applyAlignment="1">
      <alignment vertical="center"/>
    </xf>
    <xf numFmtId="166" fontId="7" fillId="8" borderId="20" xfId="3" applyNumberFormat="1" applyFont="1" applyFill="1" applyBorder="1" applyAlignment="1" applyProtection="1">
      <alignment vertical="center"/>
    </xf>
    <xf numFmtId="166" fontId="7" fillId="0" borderId="20" xfId="3" applyNumberFormat="1" applyFont="1" applyFill="1" applyBorder="1" applyAlignment="1" applyProtection="1">
      <alignment vertical="center"/>
    </xf>
    <xf numFmtId="166" fontId="7" fillId="8" borderId="21" xfId="3" applyNumberFormat="1" applyFont="1" applyFill="1" applyBorder="1" applyAlignment="1" applyProtection="1">
      <alignment vertical="center"/>
    </xf>
    <xf numFmtId="166" fontId="7" fillId="11" borderId="21" xfId="3" applyNumberFormat="1" applyFont="1" applyFill="1" applyBorder="1" applyAlignment="1" applyProtection="1">
      <alignment vertical="center"/>
    </xf>
    <xf numFmtId="0" fontId="13" fillId="0" borderId="20" xfId="4" applyFont="1" applyBorder="1" applyAlignment="1">
      <alignment vertical="center"/>
    </xf>
    <xf numFmtId="166" fontId="13" fillId="0" borderId="20" xfId="3" applyNumberFormat="1" applyFont="1" applyBorder="1" applyAlignment="1">
      <alignment vertical="center"/>
    </xf>
    <xf numFmtId="41" fontId="5" fillId="0" borderId="19" xfId="2" applyFont="1" applyBorder="1" applyAlignment="1" applyProtection="1">
      <alignment vertical="center"/>
    </xf>
    <xf numFmtId="0" fontId="7" fillId="9" borderId="20" xfId="4" applyFont="1" applyFill="1" applyBorder="1" applyAlignment="1">
      <alignment vertical="center"/>
    </xf>
    <xf numFmtId="166" fontId="7" fillId="9" borderId="20" xfId="4" applyNumberFormat="1" applyFont="1" applyFill="1" applyBorder="1" applyAlignment="1">
      <alignment vertical="center"/>
    </xf>
    <xf numFmtId="166" fontId="7" fillId="12" borderId="20" xfId="4" applyNumberFormat="1" applyFont="1" applyFill="1" applyBorder="1" applyAlignment="1">
      <alignment vertical="center"/>
    </xf>
    <xf numFmtId="166" fontId="7" fillId="12" borderId="21" xfId="4" applyNumberFormat="1" applyFont="1" applyFill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 wrapText="1"/>
    </xf>
    <xf numFmtId="0" fontId="12" fillId="0" borderId="23" xfId="4" applyFont="1" applyBorder="1" applyAlignment="1">
      <alignment vertical="center"/>
    </xf>
    <xf numFmtId="166" fontId="12" fillId="0" borderId="23" xfId="3" applyNumberFormat="1" applyFont="1" applyBorder="1" applyAlignment="1">
      <alignment vertical="center"/>
    </xf>
    <xf numFmtId="166" fontId="12" fillId="0" borderId="23" xfId="3" applyNumberFormat="1" applyFont="1" applyFill="1" applyBorder="1" applyAlignment="1">
      <alignment vertical="center"/>
    </xf>
    <xf numFmtId="0" fontId="13" fillId="0" borderId="23" xfId="4" applyFont="1" applyBorder="1" applyAlignment="1">
      <alignment vertical="center"/>
    </xf>
    <xf numFmtId="166" fontId="13" fillId="0" borderId="23" xfId="3" applyNumberFormat="1" applyFont="1" applyBorder="1" applyAlignment="1">
      <alignment vertical="center"/>
    </xf>
    <xf numFmtId="166" fontId="13" fillId="0" borderId="24" xfId="3" applyNumberFormat="1" applyFont="1" applyBorder="1" applyAlignment="1">
      <alignment vertical="center"/>
    </xf>
    <xf numFmtId="41" fontId="5" fillId="0" borderId="0" xfId="2" applyFont="1" applyAlignment="1" applyProtection="1">
      <alignment horizontal="center" vertical="center" wrapText="1"/>
    </xf>
    <xf numFmtId="41" fontId="5" fillId="0" borderId="9" xfId="2" applyFont="1" applyBorder="1" applyAlignment="1" applyProtection="1">
      <alignment vertical="center" wrapText="1"/>
    </xf>
    <xf numFmtId="166" fontId="7" fillId="0" borderId="11" xfId="3" applyNumberFormat="1" applyFont="1" applyBorder="1" applyAlignment="1" applyProtection="1">
      <alignment horizontal="center" vertical="center"/>
    </xf>
    <xf numFmtId="41" fontId="5" fillId="0" borderId="27" xfId="2" applyFont="1" applyBorder="1" applyAlignment="1" applyProtection="1">
      <alignment vertical="center"/>
    </xf>
    <xf numFmtId="41" fontId="7" fillId="0" borderId="0" xfId="2" applyFont="1" applyBorder="1" applyAlignment="1" applyProtection="1">
      <alignment horizontal="center" vertical="center"/>
    </xf>
    <xf numFmtId="166" fontId="13" fillId="0" borderId="0" xfId="3" applyNumberFormat="1" applyFont="1" applyBorder="1" applyAlignment="1">
      <alignment horizontal="center" vertical="center"/>
    </xf>
    <xf numFmtId="166" fontId="7" fillId="0" borderId="0" xfId="3" applyNumberFormat="1" applyFont="1" applyBorder="1" applyAlignment="1" applyProtection="1">
      <alignment horizontal="center" vertical="center"/>
    </xf>
    <xf numFmtId="166" fontId="7" fillId="0" borderId="6" xfId="3" applyNumberFormat="1" applyFont="1" applyBorder="1" applyAlignment="1" applyProtection="1">
      <alignment horizontal="center" vertical="center" wrapText="1"/>
    </xf>
    <xf numFmtId="41" fontId="7" fillId="0" borderId="28" xfId="2" applyFont="1" applyFill="1" applyBorder="1" applyAlignment="1" applyProtection="1">
      <alignment horizontal="center" vertical="center"/>
    </xf>
    <xf numFmtId="166" fontId="6" fillId="0" borderId="29" xfId="3" applyNumberFormat="1" applyFont="1" applyBorder="1" applyAlignment="1">
      <alignment horizontal="center" vertical="center"/>
    </xf>
    <xf numFmtId="0" fontId="7" fillId="0" borderId="27" xfId="4" applyFont="1" applyBorder="1" applyAlignment="1">
      <alignment vertical="center"/>
    </xf>
    <xf numFmtId="166" fontId="5" fillId="0" borderId="0" xfId="3" applyNumberFormat="1" applyFont="1" applyBorder="1" applyAlignment="1" applyProtection="1">
      <alignment vertical="center"/>
    </xf>
    <xf numFmtId="9" fontId="5" fillId="0" borderId="6" xfId="5" applyFont="1" applyBorder="1" applyAlignment="1" applyProtection="1">
      <alignment horizontal="center" vertical="center"/>
    </xf>
    <xf numFmtId="166" fontId="0" fillId="0" borderId="28" xfId="3" applyNumberFormat="1" applyFont="1" applyFill="1" applyBorder="1" applyAlignment="1">
      <alignment vertical="center"/>
    </xf>
    <xf numFmtId="9" fontId="7" fillId="0" borderId="6" xfId="5" applyFont="1" applyBorder="1" applyAlignment="1" applyProtection="1">
      <alignment horizontal="center" vertical="center"/>
    </xf>
    <xf numFmtId="166" fontId="0" fillId="0" borderId="29" xfId="3" applyNumberFormat="1" applyFont="1" applyBorder="1" applyAlignment="1">
      <alignment vertical="center"/>
    </xf>
    <xf numFmtId="166" fontId="6" fillId="0" borderId="0" xfId="3" applyNumberFormat="1" applyFont="1" applyAlignment="1">
      <alignment vertical="center"/>
    </xf>
    <xf numFmtId="166" fontId="12" fillId="0" borderId="0" xfId="3" applyNumberFormat="1" applyFont="1" applyBorder="1" applyAlignment="1">
      <alignment horizontal="center" vertical="center"/>
    </xf>
    <xf numFmtId="166" fontId="0" fillId="0" borderId="0" xfId="3" applyNumberFormat="1" applyFont="1" applyBorder="1" applyAlignment="1">
      <alignment vertical="center"/>
    </xf>
    <xf numFmtId="166" fontId="12" fillId="0" borderId="0" xfId="3" applyNumberFormat="1" applyFont="1" applyBorder="1" applyAlignment="1">
      <alignment vertical="center"/>
    </xf>
    <xf numFmtId="0" fontId="13" fillId="0" borderId="27" xfId="4" applyFont="1" applyBorder="1" applyAlignment="1">
      <alignment vertical="center"/>
    </xf>
    <xf numFmtId="166" fontId="12" fillId="0" borderId="30" xfId="3" applyNumberFormat="1" applyFont="1" applyBorder="1" applyAlignment="1">
      <alignment vertical="center"/>
    </xf>
    <xf numFmtId="166" fontId="0" fillId="0" borderId="31" xfId="3" applyNumberFormat="1" applyFont="1" applyFill="1" applyBorder="1" applyAlignment="1">
      <alignment vertical="center"/>
    </xf>
    <xf numFmtId="166" fontId="0" fillId="0" borderId="30" xfId="3" applyNumberFormat="1" applyFont="1" applyBorder="1" applyAlignment="1">
      <alignment vertical="center"/>
    </xf>
    <xf numFmtId="166" fontId="5" fillId="0" borderId="30" xfId="3" applyNumberFormat="1" applyFont="1" applyBorder="1" applyAlignment="1" applyProtection="1">
      <alignment vertical="center"/>
    </xf>
    <xf numFmtId="0" fontId="6" fillId="0" borderId="22" xfId="4" applyFont="1" applyBorder="1" applyAlignment="1">
      <alignment horizontal="right" vertical="center" wrapText="1"/>
    </xf>
    <xf numFmtId="166" fontId="13" fillId="13" borderId="32" xfId="3" applyNumberFormat="1" applyFont="1" applyFill="1" applyBorder="1" applyAlignment="1">
      <alignment vertical="center"/>
    </xf>
    <xf numFmtId="9" fontId="5" fillId="0" borderId="33" xfId="5" applyFont="1" applyBorder="1" applyAlignment="1" applyProtection="1">
      <alignment horizontal="center" vertical="center"/>
    </xf>
    <xf numFmtId="166" fontId="13" fillId="0" borderId="34" xfId="3" applyNumberFormat="1" applyFont="1" applyFill="1" applyBorder="1" applyAlignment="1">
      <alignment vertical="center"/>
    </xf>
    <xf numFmtId="166" fontId="7" fillId="13" borderId="23" xfId="3" applyNumberFormat="1" applyFont="1" applyFill="1" applyBorder="1" applyAlignment="1" applyProtection="1">
      <alignment vertical="center"/>
    </xf>
    <xf numFmtId="166" fontId="13" fillId="4" borderId="24" xfId="3" applyNumberFormat="1" applyFont="1" applyFill="1" applyBorder="1" applyAlignment="1">
      <alignment vertical="center"/>
    </xf>
    <xf numFmtId="166" fontId="17" fillId="0" borderId="0" xfId="3" applyNumberFormat="1" applyFont="1" applyAlignment="1">
      <alignment vertical="center"/>
    </xf>
    <xf numFmtId="0" fontId="4" fillId="0" borderId="0" xfId="4" applyAlignment="1">
      <alignment vertical="center" wrapText="1"/>
    </xf>
    <xf numFmtId="166" fontId="0" fillId="0" borderId="0" xfId="3" applyNumberFormat="1" applyFont="1" applyFill="1" applyAlignment="1">
      <alignment vertical="center"/>
    </xf>
    <xf numFmtId="0" fontId="0" fillId="0" borderId="4" xfId="0" applyBorder="1" applyAlignment="1">
      <alignment horizontal="left" indent="1"/>
    </xf>
    <xf numFmtId="0" fontId="2" fillId="0" borderId="4" xfId="0" applyFont="1" applyBorder="1"/>
    <xf numFmtId="0" fontId="18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6" applyFont="1"/>
    <xf numFmtId="0" fontId="2" fillId="3" borderId="35" xfId="0" applyFont="1" applyFill="1" applyBorder="1" applyAlignment="1">
      <alignment horizontal="center"/>
    </xf>
    <xf numFmtId="164" fontId="2" fillId="3" borderId="35" xfId="6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36" xfId="0" applyBorder="1" applyAlignment="1">
      <alignment horizontal="center" vertical="center"/>
    </xf>
    <xf numFmtId="164" fontId="0" fillId="0" borderId="37" xfId="6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164" fontId="0" fillId="0" borderId="38" xfId="6" applyFont="1" applyBorder="1" applyAlignment="1">
      <alignment horizontal="center" vertical="center"/>
    </xf>
    <xf numFmtId="164" fontId="0" fillId="0" borderId="36" xfId="6" applyFont="1" applyFill="1" applyBorder="1"/>
    <xf numFmtId="0" fontId="0" fillId="0" borderId="39" xfId="0" applyBorder="1" applyAlignment="1">
      <alignment vertical="center" wrapText="1"/>
    </xf>
    <xf numFmtId="15" fontId="0" fillId="0" borderId="40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0" xfId="0" applyBorder="1" applyAlignment="1">
      <alignment horizontal="center"/>
    </xf>
    <xf numFmtId="164" fontId="0" fillId="0" borderId="40" xfId="6" applyFont="1" applyBorder="1" applyAlignment="1">
      <alignment vertical="center"/>
    </xf>
    <xf numFmtId="164" fontId="0" fillId="0" borderId="40" xfId="6" applyFont="1" applyFill="1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27" xfId="0" applyBorder="1"/>
    <xf numFmtId="0" fontId="0" fillId="0" borderId="42" xfId="0" applyBorder="1" applyAlignment="1">
      <alignment vertical="center" wrapText="1"/>
    </xf>
    <xf numFmtId="0" fontId="0" fillId="0" borderId="41" xfId="0" applyBorder="1" applyAlignment="1">
      <alignment vertical="center"/>
    </xf>
    <xf numFmtId="164" fontId="0" fillId="0" borderId="40" xfId="6" applyFont="1" applyBorder="1"/>
    <xf numFmtId="0" fontId="0" fillId="0" borderId="42" xfId="0" applyBorder="1" applyAlignment="1">
      <alignment vertical="center"/>
    </xf>
    <xf numFmtId="15" fontId="0" fillId="0" borderId="40" xfId="0" applyNumberFormat="1" applyBorder="1" applyAlignment="1">
      <alignment horizontal="center"/>
    </xf>
    <xf numFmtId="0" fontId="0" fillId="0" borderId="40" xfId="0" applyBorder="1"/>
    <xf numFmtId="164" fontId="0" fillId="0" borderId="40" xfId="6" applyFont="1" applyBorder="1" applyAlignment="1">
      <alignment horizontal="center"/>
    </xf>
    <xf numFmtId="164" fontId="0" fillId="0" borderId="40" xfId="6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/>
    <xf numFmtId="164" fontId="0" fillId="0" borderId="45" xfId="6" applyFont="1" applyBorder="1"/>
    <xf numFmtId="164" fontId="0" fillId="0" borderId="44" xfId="6" applyFont="1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7" xfId="0" applyBorder="1"/>
    <xf numFmtId="164" fontId="0" fillId="0" borderId="47" xfId="6" applyFont="1" applyBorder="1"/>
    <xf numFmtId="0" fontId="0" fillId="0" borderId="48" xfId="0" applyBorder="1" applyAlignment="1">
      <alignment horizontal="center"/>
    </xf>
    <xf numFmtId="0" fontId="0" fillId="0" borderId="48" xfId="0" applyBorder="1"/>
    <xf numFmtId="164" fontId="0" fillId="0" borderId="48" xfId="6" applyFont="1" applyBorder="1"/>
    <xf numFmtId="0" fontId="2" fillId="14" borderId="35" xfId="0" applyFont="1" applyFill="1" applyBorder="1" applyAlignment="1">
      <alignment horizontal="center"/>
    </xf>
    <xf numFmtId="164" fontId="2" fillId="14" borderId="35" xfId="6" applyFont="1" applyFill="1" applyBorder="1" applyAlignment="1">
      <alignment horizontal="center"/>
    </xf>
    <xf numFmtId="164" fontId="0" fillId="0" borderId="37" xfId="6" quotePrefix="1" applyFont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164" fontId="0" fillId="0" borderId="37" xfId="6" applyFont="1" applyFill="1" applyBorder="1" applyAlignment="1">
      <alignment horizontal="center" vertical="center"/>
    </xf>
    <xf numFmtId="15" fontId="0" fillId="0" borderId="56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5" xfId="6" quotePrefix="1" applyFont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164" fontId="0" fillId="0" borderId="45" xfId="6" applyFont="1" applyBorder="1" applyAlignment="1">
      <alignment vertical="center"/>
    </xf>
    <xf numFmtId="164" fontId="0" fillId="0" borderId="37" xfId="6" applyFont="1" applyFill="1" applyBorder="1" applyAlignment="1">
      <alignment vertical="center"/>
    </xf>
    <xf numFmtId="15" fontId="0" fillId="0" borderId="43" xfId="0" applyNumberFormat="1" applyBorder="1" applyAlignment="1">
      <alignment horizontal="center"/>
    </xf>
    <xf numFmtId="164" fontId="0" fillId="0" borderId="45" xfId="6" quotePrefix="1" applyFont="1" applyBorder="1" applyAlignment="1">
      <alignment horizontal="center"/>
    </xf>
    <xf numFmtId="0" fontId="0" fillId="15" borderId="44" xfId="0" applyFill="1" applyBorder="1" applyAlignment="1">
      <alignment horizontal="center"/>
    </xf>
    <xf numFmtId="164" fontId="0" fillId="0" borderId="44" xfId="6" applyFont="1" applyBorder="1"/>
    <xf numFmtId="164" fontId="0" fillId="0" borderId="37" xfId="6" applyFont="1" applyFill="1" applyBorder="1"/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15" fontId="0" fillId="0" borderId="44" xfId="0" applyNumberFormat="1" applyBorder="1" applyAlignment="1">
      <alignment horizontal="center" vertical="center"/>
    </xf>
    <xf numFmtId="164" fontId="0" fillId="0" borderId="45" xfId="6" applyFont="1" applyBorder="1" applyAlignment="1">
      <alignment horizontal="center"/>
    </xf>
    <xf numFmtId="15" fontId="0" fillId="0" borderId="36" xfId="0" applyNumberFormat="1" applyBorder="1" applyAlignment="1">
      <alignment horizontal="center" vertical="center"/>
    </xf>
    <xf numFmtId="164" fontId="0" fillId="7" borderId="36" xfId="6" applyFont="1" applyFill="1" applyBorder="1"/>
    <xf numFmtId="15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vertical="center"/>
    </xf>
    <xf numFmtId="164" fontId="0" fillId="0" borderId="44" xfId="6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164" fontId="0" fillId="0" borderId="44" xfId="6" applyFont="1" applyFill="1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2" fillId="16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0" fontId="0" fillId="0" borderId="61" xfId="0" applyBorder="1" applyAlignment="1">
      <alignment horizontal="right" vertical="center" wrapText="1"/>
    </xf>
    <xf numFmtId="0" fontId="19" fillId="0" borderId="61" xfId="7" applyBorder="1" applyAlignment="1">
      <alignment horizontal="right" vertical="center" wrapText="1"/>
    </xf>
    <xf numFmtId="0" fontId="0" fillId="17" borderId="61" xfId="0" applyFill="1" applyBorder="1" applyAlignment="1">
      <alignment horizontal="right" vertical="center" wrapText="1"/>
    </xf>
    <xf numFmtId="0" fontId="0" fillId="0" borderId="74" xfId="0" applyBorder="1" applyAlignment="1">
      <alignment horizontal="left" vertical="center"/>
    </xf>
    <xf numFmtId="0" fontId="0" fillId="0" borderId="75" xfId="0" applyBorder="1" applyAlignment="1">
      <alignment horizontal="right" vertical="center" wrapText="1"/>
    </xf>
    <xf numFmtId="0" fontId="0" fillId="0" borderId="76" xfId="0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77" xfId="0" applyBorder="1" applyAlignment="1">
      <alignment horizontal="right" vertical="center" wrapText="1"/>
    </xf>
    <xf numFmtId="0" fontId="19" fillId="0" borderId="77" xfId="7" applyBorder="1" applyAlignment="1">
      <alignment horizontal="right" vertical="center" wrapText="1"/>
    </xf>
    <xf numFmtId="0" fontId="0" fillId="17" borderId="77" xfId="0" applyFill="1" applyBorder="1" applyAlignment="1">
      <alignment horizontal="right" vertical="center" wrapText="1"/>
    </xf>
    <xf numFmtId="0" fontId="0" fillId="0" borderId="78" xfId="0" applyBorder="1" applyAlignment="1">
      <alignment horizontal="right" vertical="center" wrapText="1"/>
    </xf>
    <xf numFmtId="43" fontId="0" fillId="0" borderId="3" xfId="1" applyFont="1" applyBorder="1"/>
    <xf numFmtId="43" fontId="2" fillId="0" borderId="3" xfId="1" applyFont="1" applyBorder="1"/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left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14" fontId="0" fillId="0" borderId="6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8" borderId="0" xfId="0" applyFill="1" applyAlignment="1">
      <alignment horizontal="left" vertical="center"/>
    </xf>
    <xf numFmtId="0" fontId="0" fillId="18" borderId="0" xfId="0" applyFill="1"/>
    <xf numFmtId="43" fontId="0" fillId="0" borderId="61" xfId="1" applyFont="1" applyBorder="1" applyAlignment="1">
      <alignment horizontal="center" vertical="center" wrapText="1"/>
    </xf>
    <xf numFmtId="43" fontId="0" fillId="18" borderId="0" xfId="1" applyFont="1" applyFill="1" applyBorder="1"/>
    <xf numFmtId="0" fontId="0" fillId="0" borderId="63" xfId="0" applyBorder="1" applyAlignment="1">
      <alignment horizontal="right" vertical="center" wrapText="1"/>
    </xf>
    <xf numFmtId="43" fontId="2" fillId="18" borderId="0" xfId="0" applyNumberFormat="1" applyFont="1" applyFill="1"/>
    <xf numFmtId="43" fontId="0" fillId="0" borderId="61" xfId="1" applyFont="1" applyBorder="1" applyAlignment="1">
      <alignment horizontal="right" vertical="center" wrapText="1"/>
    </xf>
    <xf numFmtId="0" fontId="0" fillId="0" borderId="6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43" fontId="0" fillId="18" borderId="0" xfId="1" applyFont="1" applyFill="1"/>
    <xf numFmtId="14" fontId="0" fillId="0" borderId="61" xfId="0" applyNumberFormat="1" applyBorder="1" applyAlignment="1">
      <alignment horizontal="left" vertical="center" wrapText="1"/>
    </xf>
    <xf numFmtId="43" fontId="0" fillId="0" borderId="0" xfId="0" applyNumberFormat="1"/>
    <xf numFmtId="0" fontId="0" fillId="0" borderId="81" xfId="0" applyBorder="1" applyAlignment="1">
      <alignment horizontal="left" vertical="center" wrapText="1"/>
    </xf>
    <xf numFmtId="14" fontId="0" fillId="0" borderId="63" xfId="0" applyNumberFormat="1" applyBorder="1" applyAlignment="1">
      <alignment horizontal="left" vertical="center" wrapText="1"/>
    </xf>
    <xf numFmtId="14" fontId="0" fillId="0" borderId="82" xfId="0" applyNumberFormat="1" applyBorder="1" applyAlignment="1">
      <alignment horizontal="left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43" fontId="0" fillId="0" borderId="3" xfId="1" applyFon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43" fontId="0" fillId="0" borderId="3" xfId="0" applyNumberFormat="1" applyBorder="1"/>
    <xf numFmtId="0" fontId="3" fillId="3" borderId="84" xfId="0" applyFont="1" applyFill="1" applyBorder="1" applyAlignment="1">
      <alignment horizontal="center" vertical="center" wrapText="1"/>
    </xf>
    <xf numFmtId="43" fontId="0" fillId="13" borderId="3" xfId="1" applyFont="1" applyFill="1" applyBorder="1"/>
    <xf numFmtId="43" fontId="2" fillId="0" borderId="0" xfId="0" applyNumberFormat="1" applyFont="1"/>
    <xf numFmtId="43" fontId="2" fillId="0" borderId="61" xfId="1" applyFont="1" applyBorder="1" applyAlignment="1">
      <alignment horizontal="right" vertical="center" wrapText="1"/>
    </xf>
    <xf numFmtId="43" fontId="2" fillId="0" borderId="3" xfId="0" applyNumberFormat="1" applyFont="1" applyBorder="1"/>
    <xf numFmtId="43" fontId="2" fillId="18" borderId="0" xfId="1" applyFont="1" applyFill="1"/>
    <xf numFmtId="43" fontId="2" fillId="0" borderId="0" xfId="1" applyFont="1"/>
    <xf numFmtId="43" fontId="1" fillId="12" borderId="3" xfId="1" applyFont="1" applyFill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43" fontId="2" fillId="0" borderId="0" xfId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3" fillId="0" borderId="0" xfId="0" applyFont="1"/>
    <xf numFmtId="43" fontId="24" fillId="13" borderId="3" xfId="1" applyFont="1" applyFill="1" applyBorder="1"/>
    <xf numFmtId="43" fontId="0" fillId="0" borderId="0" xfId="1" applyFont="1"/>
    <xf numFmtId="166" fontId="25" fillId="0" borderId="20" xfId="3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6" fontId="25" fillId="0" borderId="17" xfId="3" applyNumberFormat="1" applyFont="1" applyBorder="1" applyAlignment="1">
      <alignment vertical="center"/>
    </xf>
    <xf numFmtId="166" fontId="25" fillId="0" borderId="17" xfId="3" applyNumberFormat="1" applyFont="1" applyFill="1" applyBorder="1" applyAlignment="1">
      <alignment vertical="center"/>
    </xf>
    <xf numFmtId="0" fontId="27" fillId="0" borderId="0" xfId="0" applyFont="1" applyAlignment="1">
      <alignment horizontal="left" indent="1"/>
    </xf>
    <xf numFmtId="0" fontId="27" fillId="0" borderId="0" xfId="0" applyFont="1" applyAlignment="1">
      <alignment horizontal="left" wrapText="1" indent="1"/>
    </xf>
    <xf numFmtId="0" fontId="25" fillId="0" borderId="20" xfId="4" applyFont="1" applyBorder="1" applyAlignment="1">
      <alignment horizontal="left" vertical="center" wrapText="1" indent="1"/>
    </xf>
    <xf numFmtId="0" fontId="25" fillId="0" borderId="20" xfId="4" quotePrefix="1" applyFont="1" applyBorder="1" applyAlignment="1">
      <alignment horizontal="left" vertical="center" wrapText="1" indent="1"/>
    </xf>
    <xf numFmtId="43" fontId="27" fillId="0" borderId="0" xfId="1" applyFont="1" applyAlignment="1">
      <alignment vertical="center"/>
    </xf>
    <xf numFmtId="43" fontId="27" fillId="0" borderId="0" xfId="1" applyFont="1"/>
    <xf numFmtId="0" fontId="2" fillId="5" borderId="30" xfId="0" applyFont="1" applyFill="1" applyBorder="1"/>
    <xf numFmtId="166" fontId="27" fillId="0" borderId="89" xfId="0" applyNumberFormat="1" applyFont="1" applyBorder="1"/>
    <xf numFmtId="166" fontId="26" fillId="0" borderId="30" xfId="0" applyNumberFormat="1" applyFont="1" applyBorder="1"/>
    <xf numFmtId="0" fontId="25" fillId="0" borderId="90" xfId="4" applyFont="1" applyBorder="1" applyAlignment="1">
      <alignment horizontal="left" vertical="center" wrapText="1" indent="1"/>
    </xf>
    <xf numFmtId="43" fontId="0" fillId="0" borderId="30" xfId="0" applyNumberFormat="1" applyBorder="1"/>
    <xf numFmtId="43" fontId="27" fillId="0" borderId="30" xfId="0" applyNumberFormat="1" applyFont="1" applyBorder="1"/>
    <xf numFmtId="43" fontId="28" fillId="0" borderId="0" xfId="1" applyFont="1"/>
    <xf numFmtId="43" fontId="26" fillId="0" borderId="30" xfId="0" applyNumberFormat="1" applyFont="1" applyBorder="1"/>
    <xf numFmtId="43" fontId="0" fillId="19" borderId="0" xfId="1" applyFont="1" applyFill="1"/>
    <xf numFmtId="43" fontId="27" fillId="19" borderId="0" xfId="1" applyFont="1" applyFill="1" applyAlignment="1">
      <alignment vertical="center"/>
    </xf>
    <xf numFmtId="0" fontId="0" fillId="19" borderId="0" xfId="0" applyFill="1"/>
    <xf numFmtId="43" fontId="27" fillId="0" borderId="0" xfId="1" applyFont="1" applyBorder="1" applyAlignment="1">
      <alignment vertical="center"/>
    </xf>
    <xf numFmtId="43" fontId="27" fillId="0" borderId="0" xfId="1" applyFont="1" applyBorder="1"/>
    <xf numFmtId="43" fontId="27" fillId="0" borderId="0" xfId="0" applyNumberFormat="1" applyFont="1"/>
    <xf numFmtId="43" fontId="27" fillId="0" borderId="0" xfId="0" applyNumberFormat="1" applyFont="1" applyAlignment="1">
      <alignment vertical="center"/>
    </xf>
    <xf numFmtId="0" fontId="0" fillId="19" borderId="87" xfId="0" applyFill="1" applyBorder="1"/>
    <xf numFmtId="0" fontId="26" fillId="19" borderId="87" xfId="0" applyFont="1" applyFill="1" applyBorder="1" applyAlignment="1">
      <alignment vertical="center"/>
    </xf>
    <xf numFmtId="0" fontId="26" fillId="19" borderId="0" xfId="0" applyFont="1" applyFill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/>
    </xf>
    <xf numFmtId="0" fontId="26" fillId="19" borderId="0" xfId="0" applyFont="1" applyFill="1"/>
    <xf numFmtId="0" fontId="26" fillId="19" borderId="87" xfId="0" applyFont="1" applyFill="1" applyBorder="1"/>
    <xf numFmtId="43" fontId="27" fillId="0" borderId="30" xfId="1" applyFont="1" applyBorder="1"/>
    <xf numFmtId="0" fontId="27" fillId="19" borderId="0" xfId="0" applyFont="1" applyFill="1"/>
    <xf numFmtId="0" fontId="2" fillId="5" borderId="30" xfId="0" applyFont="1" applyFill="1" applyBorder="1" applyAlignment="1">
      <alignment horizontal="left"/>
    </xf>
    <xf numFmtId="0" fontId="2" fillId="5" borderId="1" xfId="0" applyFont="1" applyFill="1" applyBorder="1"/>
    <xf numFmtId="43" fontId="27" fillId="0" borderId="1" xfId="1" applyFont="1" applyBorder="1"/>
    <xf numFmtId="43" fontId="0" fillId="0" borderId="1" xfId="1" applyFont="1" applyBorder="1"/>
    <xf numFmtId="43" fontId="26" fillId="0" borderId="1" xfId="0" applyNumberFormat="1" applyFont="1" applyBorder="1"/>
    <xf numFmtId="0" fontId="0" fillId="0" borderId="27" xfId="0" applyBorder="1" applyAlignment="1">
      <alignment horizontal="center" vertical="center"/>
    </xf>
    <xf numFmtId="0" fontId="0" fillId="5" borderId="91" xfId="0" applyFill="1" applyBorder="1" applyAlignment="1">
      <alignment horizontal="center" vertical="center"/>
    </xf>
    <xf numFmtId="0" fontId="27" fillId="0" borderId="92" xfId="0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2" fillId="5" borderId="91" xfId="0" applyFont="1" applyFill="1" applyBorder="1" applyAlignment="1">
      <alignment horizontal="center" vertical="center"/>
    </xf>
    <xf numFmtId="0" fontId="2" fillId="5" borderId="93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23" xfId="0" applyBorder="1"/>
    <xf numFmtId="0" fontId="27" fillId="5" borderId="96" xfId="0" applyFont="1" applyFill="1" applyBorder="1" applyAlignment="1">
      <alignment horizontal="center" vertical="center"/>
    </xf>
    <xf numFmtId="166" fontId="27" fillId="0" borderId="0" xfId="0" applyNumberFormat="1" applyFont="1"/>
    <xf numFmtId="0" fontId="0" fillId="0" borderId="29" xfId="0" applyBorder="1"/>
    <xf numFmtId="0" fontId="0" fillId="19" borderId="98" xfId="0" applyFill="1" applyBorder="1"/>
    <xf numFmtId="43" fontId="27" fillId="19" borderId="0" xfId="0" applyNumberFormat="1" applyFont="1" applyFill="1" applyAlignment="1">
      <alignment vertical="center"/>
    </xf>
    <xf numFmtId="0" fontId="0" fillId="19" borderId="29" xfId="0" applyFill="1" applyBorder="1"/>
    <xf numFmtId="43" fontId="0" fillId="19" borderId="29" xfId="1" applyFont="1" applyFill="1" applyBorder="1"/>
    <xf numFmtId="43" fontId="0" fillId="0" borderId="99" xfId="1" applyFont="1" applyFill="1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166" fontId="27" fillId="18" borderId="29" xfId="0" applyNumberFormat="1" applyFont="1" applyFill="1" applyBorder="1"/>
    <xf numFmtId="166" fontId="26" fillId="18" borderId="97" xfId="0" applyNumberFormat="1" applyFont="1" applyFill="1" applyBorder="1"/>
    <xf numFmtId="43" fontId="27" fillId="18" borderId="29" xfId="0" applyNumberFormat="1" applyFont="1" applyFill="1" applyBorder="1" applyAlignment="1">
      <alignment vertical="center"/>
    </xf>
    <xf numFmtId="43" fontId="27" fillId="18" borderId="29" xfId="1" applyFont="1" applyFill="1" applyBorder="1" applyAlignment="1">
      <alignment vertical="center"/>
    </xf>
    <xf numFmtId="43" fontId="26" fillId="18" borderId="97" xfId="0" applyNumberFormat="1" applyFont="1" applyFill="1" applyBorder="1" applyAlignment="1">
      <alignment vertical="center"/>
    </xf>
    <xf numFmtId="43" fontId="27" fillId="18" borderId="29" xfId="0" applyNumberFormat="1" applyFont="1" applyFill="1" applyBorder="1"/>
    <xf numFmtId="43" fontId="27" fillId="18" borderId="29" xfId="1" applyFont="1" applyFill="1" applyBorder="1"/>
    <xf numFmtId="166" fontId="29" fillId="0" borderId="20" xfId="3" applyNumberFormat="1" applyFont="1" applyFill="1" applyBorder="1" applyAlignment="1" applyProtection="1">
      <alignment vertical="center"/>
    </xf>
    <xf numFmtId="166" fontId="29" fillId="0" borderId="0" xfId="3" applyNumberFormat="1" applyFont="1" applyFill="1" applyBorder="1" applyAlignment="1" applyProtection="1">
      <alignment vertical="center"/>
    </xf>
    <xf numFmtId="166" fontId="27" fillId="0" borderId="0" xfId="1" applyNumberFormat="1" applyFont="1"/>
    <xf numFmtId="166" fontId="25" fillId="0" borderId="20" xfId="3" applyNumberFormat="1" applyFont="1" applyBorder="1" applyAlignment="1">
      <alignment vertical="center"/>
    </xf>
    <xf numFmtId="166" fontId="27" fillId="0" borderId="30" xfId="0" applyNumberFormat="1" applyFont="1" applyBorder="1"/>
    <xf numFmtId="166" fontId="26" fillId="0" borderId="29" xfId="0" applyNumberFormat="1" applyFont="1" applyBorder="1"/>
    <xf numFmtId="43" fontId="27" fillId="19" borderId="29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vertical="center"/>
    </xf>
    <xf numFmtId="166" fontId="27" fillId="0" borderId="29" xfId="0" applyNumberFormat="1" applyFont="1" applyBorder="1" applyAlignment="1">
      <alignment vertical="center"/>
    </xf>
    <xf numFmtId="43" fontId="0" fillId="0" borderId="29" xfId="0" applyNumberFormat="1" applyBorder="1"/>
    <xf numFmtId="43" fontId="0" fillId="0" borderId="29" xfId="1" applyFont="1" applyBorder="1"/>
    <xf numFmtId="166" fontId="27" fillId="0" borderId="29" xfId="1" applyNumberFormat="1" applyFont="1" applyBorder="1" applyAlignment="1">
      <alignment vertical="center"/>
    </xf>
    <xf numFmtId="166" fontId="27" fillId="0" borderId="30" xfId="0" applyNumberFormat="1" applyFont="1" applyBorder="1" applyAlignment="1">
      <alignment vertical="center"/>
    </xf>
    <xf numFmtId="166" fontId="27" fillId="0" borderId="0" xfId="1" applyNumberFormat="1" applyFont="1" applyAlignment="1">
      <alignment vertical="center"/>
    </xf>
    <xf numFmtId="166" fontId="29" fillId="0" borderId="0" xfId="1" applyNumberFormat="1" applyFont="1" applyFill="1" applyBorder="1" applyAlignment="1" applyProtection="1">
      <alignment vertical="center"/>
    </xf>
    <xf numFmtId="166" fontId="27" fillId="0" borderId="29" xfId="1" applyNumberFormat="1" applyFont="1" applyBorder="1"/>
    <xf numFmtId="166" fontId="27" fillId="19" borderId="0" xfId="1" applyNumberFormat="1" applyFont="1" applyFill="1"/>
    <xf numFmtId="166" fontId="27" fillId="19" borderId="29" xfId="1" applyNumberFormat="1" applyFont="1" applyFill="1" applyBorder="1"/>
    <xf numFmtId="166" fontId="26" fillId="0" borderId="30" xfId="1" applyNumberFormat="1" applyFont="1" applyBorder="1"/>
    <xf numFmtId="166" fontId="26" fillId="0" borderId="30" xfId="0" applyNumberFormat="1" applyFont="1" applyBorder="1" applyAlignment="1">
      <alignment vertical="center"/>
    </xf>
    <xf numFmtId="43" fontId="2" fillId="0" borderId="97" xfId="1" applyFont="1" applyBorder="1"/>
    <xf numFmtId="166" fontId="27" fillId="0" borderId="1" xfId="1" applyNumberFormat="1" applyFont="1" applyBorder="1" applyAlignment="1">
      <alignment vertical="center"/>
    </xf>
    <xf numFmtId="166" fontId="27" fillId="0" borderId="1" xfId="0" applyNumberFormat="1" applyFont="1" applyBorder="1"/>
    <xf numFmtId="166" fontId="26" fillId="0" borderId="1" xfId="0" applyNumberFormat="1" applyFont="1" applyBorder="1" applyAlignment="1">
      <alignment vertical="center"/>
    </xf>
    <xf numFmtId="43" fontId="2" fillId="0" borderId="99" xfId="1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0" fontId="0" fillId="0" borderId="23" xfId="0" applyNumberFormat="1" applyBorder="1"/>
    <xf numFmtId="0" fontId="2" fillId="0" borderId="28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0" fontId="2" fillId="0" borderId="29" xfId="0" applyFont="1" applyBorder="1"/>
    <xf numFmtId="166" fontId="2" fillId="13" borderId="34" xfId="0" applyNumberFormat="1" applyFont="1" applyFill="1" applyBorder="1" applyAlignment="1">
      <alignment horizontal="center" vertical="center"/>
    </xf>
    <xf numFmtId="166" fontId="2" fillId="13" borderId="23" xfId="0" applyNumberFormat="1" applyFont="1" applyFill="1" applyBorder="1" applyAlignment="1">
      <alignment horizontal="center" vertical="center"/>
    </xf>
    <xf numFmtId="166" fontId="2" fillId="13" borderId="22" xfId="0" applyNumberFormat="1" applyFont="1" applyFill="1" applyBorder="1"/>
    <xf numFmtId="166" fontId="2" fillId="13" borderId="23" xfId="0" applyNumberFormat="1" applyFont="1" applyFill="1" applyBorder="1"/>
    <xf numFmtId="0" fontId="2" fillId="19" borderId="3" xfId="0" applyFont="1" applyFill="1" applyBorder="1" applyAlignment="1">
      <alignment horizontal="center" vertical="center"/>
    </xf>
    <xf numFmtId="0" fontId="2" fillId="19" borderId="85" xfId="0" applyFont="1" applyFill="1" applyBorder="1" applyAlignment="1">
      <alignment horizontal="center" vertical="center"/>
    </xf>
    <xf numFmtId="0" fontId="0" fillId="0" borderId="32" xfId="0" applyBorder="1"/>
    <xf numFmtId="43" fontId="0" fillId="19" borderId="0" xfId="1" applyFont="1" applyFill="1" applyBorder="1"/>
    <xf numFmtId="43" fontId="0" fillId="0" borderId="0" xfId="1" applyFont="1" applyBorder="1"/>
    <xf numFmtId="43" fontId="0" fillId="0" borderId="0" xfId="1" applyFont="1" applyFill="1" applyBorder="1" applyAlignment="1">
      <alignment horizontal="center" vertical="center"/>
    </xf>
    <xf numFmtId="166" fontId="29" fillId="0" borderId="0" xfId="10" applyNumberFormat="1" applyFont="1" applyFill="1" applyBorder="1" applyAlignment="1" applyProtection="1">
      <alignment vertical="center"/>
    </xf>
    <xf numFmtId="43" fontId="27" fillId="19" borderId="0" xfId="1" applyFont="1" applyFill="1" applyBorder="1" applyAlignment="1">
      <alignment vertical="center"/>
    </xf>
    <xf numFmtId="166" fontId="2" fillId="0" borderId="97" xfId="0" applyNumberFormat="1" applyFont="1" applyBorder="1"/>
    <xf numFmtId="166" fontId="0" fillId="0" borderId="98" xfId="0" applyNumberFormat="1" applyBorder="1"/>
    <xf numFmtId="166" fontId="0" fillId="0" borderId="29" xfId="0" applyNumberFormat="1" applyBorder="1"/>
    <xf numFmtId="0" fontId="25" fillId="0" borderId="90" xfId="4" quotePrefix="1" applyFont="1" applyBorder="1" applyAlignment="1">
      <alignment horizontal="left" vertical="center" wrapText="1" indent="1"/>
    </xf>
    <xf numFmtId="166" fontId="0" fillId="0" borderId="29" xfId="0" applyNumberFormat="1" applyBorder="1" applyAlignment="1">
      <alignment horizontal="center" vertical="center"/>
    </xf>
    <xf numFmtId="166" fontId="0" fillId="19" borderId="29" xfId="0" applyNumberFormat="1" applyFill="1" applyBorder="1" applyAlignment="1">
      <alignment horizontal="center" vertical="center"/>
    </xf>
    <xf numFmtId="166" fontId="27" fillId="0" borderId="29" xfId="0" applyNumberFormat="1" applyFont="1" applyBorder="1" applyAlignment="1">
      <alignment horizontal="center" vertical="center"/>
    </xf>
    <xf numFmtId="43" fontId="2" fillId="0" borderId="99" xfId="0" applyNumberFormat="1" applyFont="1" applyBorder="1" applyAlignment="1">
      <alignment horizontal="center" vertical="center"/>
    </xf>
    <xf numFmtId="0" fontId="0" fillId="0" borderId="105" xfId="0" applyBorder="1"/>
    <xf numFmtId="166" fontId="2" fillId="0" borderId="22" xfId="0" applyNumberFormat="1" applyFont="1" applyBorder="1"/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24" xfId="0" applyNumberFormat="1" applyBorder="1" applyAlignment="1">
      <alignment horizontal="center" vertical="center"/>
    </xf>
    <xf numFmtId="43" fontId="27" fillId="0" borderId="29" xfId="1" applyFont="1" applyBorder="1" applyAlignment="1">
      <alignment vertical="center"/>
    </xf>
    <xf numFmtId="43" fontId="27" fillId="19" borderId="29" xfId="1" applyFont="1" applyFill="1" applyBorder="1" applyAlignment="1">
      <alignment vertical="center"/>
    </xf>
    <xf numFmtId="43" fontId="26" fillId="0" borderId="97" xfId="1" applyFont="1" applyBorder="1" applyAlignment="1">
      <alignment horizontal="center" vertical="center"/>
    </xf>
    <xf numFmtId="166" fontId="0" fillId="0" borderId="0" xfId="1" applyNumberFormat="1" applyFont="1"/>
    <xf numFmtId="43" fontId="27" fillId="19" borderId="0" xfId="0" applyNumberFormat="1" applyFont="1" applyFill="1"/>
    <xf numFmtId="43" fontId="27" fillId="0" borderId="29" xfId="0" applyNumberFormat="1" applyFont="1" applyBorder="1"/>
    <xf numFmtId="43" fontId="2" fillId="0" borderId="97" xfId="0" applyNumberFormat="1" applyFont="1" applyBorder="1"/>
    <xf numFmtId="43" fontId="27" fillId="19" borderId="29" xfId="0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6" fontId="7" fillId="0" borderId="12" xfId="3" applyNumberFormat="1" applyFont="1" applyBorder="1" applyAlignment="1" applyProtection="1">
      <alignment horizontal="center" vertical="center"/>
    </xf>
    <xf numFmtId="166" fontId="7" fillId="0" borderId="10" xfId="3" quotePrefix="1" applyNumberFormat="1" applyFont="1" applyBorder="1" applyAlignment="1" applyProtection="1">
      <alignment horizontal="center" vertical="center"/>
    </xf>
    <xf numFmtId="166" fontId="7" fillId="0" borderId="10" xfId="3" applyNumberFormat="1" applyFont="1" applyBorder="1" applyAlignment="1" applyProtection="1">
      <alignment horizontal="center" vertical="center"/>
    </xf>
    <xf numFmtId="166" fontId="7" fillId="0" borderId="25" xfId="3" applyNumberFormat="1" applyFont="1" applyBorder="1" applyAlignment="1" applyProtection="1">
      <alignment horizontal="center" vertical="center"/>
    </xf>
    <xf numFmtId="166" fontId="7" fillId="0" borderId="26" xfId="3" quotePrefix="1" applyNumberFormat="1" applyFont="1" applyBorder="1" applyAlignment="1" applyProtection="1">
      <alignment horizontal="center" vertical="center"/>
    </xf>
    <xf numFmtId="166" fontId="7" fillId="0" borderId="25" xfId="3" quotePrefix="1" applyNumberFormat="1" applyFont="1" applyBorder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19" borderId="94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8" borderId="101" xfId="0" applyFont="1" applyFill="1" applyBorder="1" applyAlignment="1">
      <alignment horizontal="center" vertical="center"/>
    </xf>
    <xf numFmtId="0" fontId="2" fillId="18" borderId="10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8" borderId="10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104" xfId="0" applyFont="1" applyBorder="1" applyAlignment="1">
      <alignment horizontal="center" vertical="center"/>
    </xf>
    <xf numFmtId="0" fontId="2" fillId="19" borderId="85" xfId="0" applyFont="1" applyFill="1" applyBorder="1" applyAlignment="1">
      <alignment horizontal="center" vertical="center"/>
    </xf>
    <xf numFmtId="0" fontId="2" fillId="19" borderId="86" xfId="0" applyFont="1" applyFill="1" applyBorder="1" applyAlignment="1">
      <alignment horizontal="center" vertical="center"/>
    </xf>
    <xf numFmtId="0" fontId="2" fillId="19" borderId="96" xfId="0" applyFont="1" applyFill="1" applyBorder="1" applyAlignment="1">
      <alignment horizontal="center" vertical="center"/>
    </xf>
    <xf numFmtId="0" fontId="2" fillId="19" borderId="87" xfId="0" applyFont="1" applyFill="1" applyBorder="1" applyAlignment="1">
      <alignment horizontal="center" vertical="center"/>
    </xf>
    <xf numFmtId="15" fontId="0" fillId="0" borderId="53" xfId="0" applyNumberFormat="1" applyBorder="1" applyAlignment="1">
      <alignment horizontal="center" vertical="center"/>
    </xf>
    <xf numFmtId="15" fontId="0" fillId="0" borderId="56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55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2" fillId="3" borderId="3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 wrapText="1"/>
    </xf>
    <xf numFmtId="0" fontId="2" fillId="14" borderId="35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 wrapText="1"/>
    </xf>
    <xf numFmtId="0" fontId="2" fillId="14" borderId="4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vertical="center"/>
    </xf>
    <xf numFmtId="0" fontId="2" fillId="14" borderId="5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3" borderId="8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16" borderId="68" xfId="0" applyFont="1" applyFill="1" applyBorder="1" applyAlignment="1">
      <alignment horizontal="center" vertical="center"/>
    </xf>
    <xf numFmtId="0" fontId="2" fillId="16" borderId="69" xfId="0" applyFont="1" applyFill="1" applyBorder="1" applyAlignment="1">
      <alignment horizontal="center" vertical="center"/>
    </xf>
    <xf numFmtId="0" fontId="2" fillId="16" borderId="70" xfId="0" applyFont="1" applyFill="1" applyBorder="1" applyAlignment="1">
      <alignment horizontal="center" vertical="center"/>
    </xf>
    <xf numFmtId="0" fontId="2" fillId="16" borderId="71" xfId="0" applyFont="1" applyFill="1" applyBorder="1" applyAlignment="1">
      <alignment horizontal="center" vertical="center"/>
    </xf>
    <xf numFmtId="0" fontId="2" fillId="16" borderId="73" xfId="0" applyFont="1" applyFill="1" applyBorder="1" applyAlignment="1">
      <alignment horizontal="center" vertical="center"/>
    </xf>
    <xf numFmtId="0" fontId="0" fillId="0" borderId="79" xfId="0" applyBorder="1" applyAlignment="1">
      <alignment vertical="center" wrapText="1"/>
    </xf>
    <xf numFmtId="0" fontId="2" fillId="13" borderId="80" xfId="0" applyFont="1" applyFill="1" applyBorder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0" fontId="2" fillId="16" borderId="72" xfId="0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vertical="center"/>
    </xf>
    <xf numFmtId="0" fontId="0" fillId="0" borderId="63" xfId="0" applyBorder="1" applyAlignment="1">
      <alignment horizontal="right" vertical="center" wrapText="1"/>
    </xf>
    <xf numFmtId="0" fontId="0" fillId="0" borderId="64" xfId="0" applyBorder="1" applyAlignment="1">
      <alignment horizontal="right" vertical="center" wrapText="1"/>
    </xf>
    <xf numFmtId="0" fontId="0" fillId="0" borderId="65" xfId="0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9" xfId="0" applyFont="1" applyFill="1" applyBorder="1"/>
    <xf numFmtId="0" fontId="0" fillId="0" borderId="0" xfId="0" applyFill="1"/>
    <xf numFmtId="166" fontId="0" fillId="0" borderId="27" xfId="0" applyNumberFormat="1" applyFill="1" applyBorder="1" applyAlignment="1">
      <alignment horizontal="center" vertical="center"/>
    </xf>
  </cellXfs>
  <cellStyles count="23">
    <cellStyle name="Comma" xfId="1" builtinId="3"/>
    <cellStyle name="Comma [0] 2" xfId="2" xr:uid="{2C15808B-A814-495D-8F0C-81D4ACDB52EB}"/>
    <cellStyle name="Comma [0] 2 2" xfId="9" xr:uid="{B791F130-E2C9-4FA5-8BAB-73BF0E884599}"/>
    <cellStyle name="Comma [0] 3" xfId="6" xr:uid="{A63B3A4D-794F-4AE4-AB38-6FFB9552A667}"/>
    <cellStyle name="Comma [0] 3 2" xfId="12" xr:uid="{EC04679A-7CF1-4AC2-96E4-094000549E4E}"/>
    <cellStyle name="Comma [0] 3 3" xfId="22" xr:uid="{2C937242-00D7-4026-B0E1-8339DACB98BC}"/>
    <cellStyle name="Comma 10" xfId="18" xr:uid="{77359096-71D1-420E-829B-9DAB62CC3281}"/>
    <cellStyle name="Comma 11" xfId="19" xr:uid="{4FB2E85A-B865-4674-8055-FDEB1724EABE}"/>
    <cellStyle name="Comma 12" xfId="20" xr:uid="{10884CCC-7F6B-4010-913D-1B3C37AFE191}"/>
    <cellStyle name="Comma 13" xfId="21" xr:uid="{DA8E380B-A94B-47EC-AB53-9A33ABF21F16}"/>
    <cellStyle name="Comma 2" xfId="3" xr:uid="{F0D5EFDA-1610-4370-AF46-443CFD8D62AD}"/>
    <cellStyle name="Comma 2 2" xfId="10" xr:uid="{CD739825-2DFD-415D-AFCB-C17AA4876DCE}"/>
    <cellStyle name="Comma 3" xfId="8" xr:uid="{5F93F3DA-3364-4247-A5D1-402E34288FCB}"/>
    <cellStyle name="Comma 4" xfId="11" xr:uid="{167684A8-63B3-40B1-B08A-871F93DB8398}"/>
    <cellStyle name="Comma 5" xfId="13" xr:uid="{F5B3E77F-2571-4974-974B-40671580B3BA}"/>
    <cellStyle name="Comma 6" xfId="14" xr:uid="{6EB8A1B0-0800-4A85-B167-5932B9B1432C}"/>
    <cellStyle name="Comma 7" xfId="15" xr:uid="{A302A7A7-96D3-4E97-A684-CF7D20011B7D}"/>
    <cellStyle name="Comma 8" xfId="16" xr:uid="{EF2F4BC0-C18C-4451-A999-44EAEE002FC2}"/>
    <cellStyle name="Comma 9" xfId="17" xr:uid="{B239893E-FBDF-45D4-8FAB-30BD2958EBB2}"/>
    <cellStyle name="Hyperlink" xfId="7" builtinId="8"/>
    <cellStyle name="Normal" xfId="0" builtinId="0"/>
    <cellStyle name="Normal 2" xfId="4" xr:uid="{7DA16C59-6F89-424A-999D-D1356F85F73A}"/>
    <cellStyle name="Percent 2" xfId="5" xr:uid="{28A2F3EA-B5ED-4036-BA11-E58BD50C5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KKATAMA%20MANDIRI_DHANY/DHANY/Persada%20Hati/2024/Plan%20Request%20Pendidikan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YPH\YPH%20-%20All%20Budget%202024-2025.xlsx" TargetMode="External"/><Relationship Id="rId1" Type="http://schemas.openxmlformats.org/officeDocument/2006/relationships/externalLinkPath" Target="/YPH/YPH%20-%20All%20Budget%202024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U/Downloads/Program%20Kerja%20Rohani%20-%20FINAL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U/Downloads/Program%20&amp;%20RAB%20Seksi%20Sosial%20%202024%20-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line"/>
    </sheetNames>
    <sheetDataSet>
      <sheetData sheetId="0">
        <row r="4">
          <cell r="H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gram Kerja Dan Timeline"/>
      <sheetName val="RAB ALL 24-25"/>
      <sheetName val="RAB ALL 24-25 (2)"/>
      <sheetName val="RAB Insentif &amp; OPS"/>
      <sheetName val="list insentif"/>
      <sheetName val="Pengajuan Persetujuan Direksi"/>
      <sheetName val="RAB ROHANI"/>
      <sheetName val="RAB SOSIAL"/>
      <sheetName val="RAB KES"/>
      <sheetName val="RAB PDDK"/>
    </sheetNames>
    <sheetDataSet>
      <sheetData sheetId="0"/>
      <sheetData sheetId="1"/>
      <sheetData sheetId="2"/>
      <sheetData sheetId="3">
        <row r="23">
          <cell r="D23">
            <v>7700000</v>
          </cell>
        </row>
        <row r="29">
          <cell r="D29">
            <v>400000</v>
          </cell>
        </row>
      </sheetData>
      <sheetData sheetId="4"/>
      <sheetData sheetId="5"/>
      <sheetData sheetId="6">
        <row r="13">
          <cell r="H13">
            <v>133000000</v>
          </cell>
        </row>
        <row r="34">
          <cell r="H34">
            <v>32500000</v>
          </cell>
        </row>
        <row r="48">
          <cell r="H48">
            <v>33250000</v>
          </cell>
        </row>
        <row r="56">
          <cell r="H56">
            <v>180000000</v>
          </cell>
        </row>
      </sheetData>
      <sheetData sheetId="7">
        <row r="6">
          <cell r="H6">
            <v>18000000</v>
          </cell>
        </row>
        <row r="7">
          <cell r="H7">
            <v>243410000</v>
          </cell>
        </row>
        <row r="17">
          <cell r="H17">
            <v>12000000</v>
          </cell>
        </row>
        <row r="18">
          <cell r="H18">
            <v>90000000</v>
          </cell>
        </row>
        <row r="22">
          <cell r="H22">
            <v>8000000</v>
          </cell>
        </row>
        <row r="40">
          <cell r="H40">
            <v>225000000</v>
          </cell>
        </row>
      </sheetData>
      <sheetData sheetId="8">
        <row r="6">
          <cell r="H6">
            <v>60000000</v>
          </cell>
        </row>
        <row r="9">
          <cell r="H9">
            <v>60000000</v>
          </cell>
        </row>
        <row r="12">
          <cell r="H12">
            <v>10000000</v>
          </cell>
        </row>
      </sheetData>
      <sheetData sheetId="9">
        <row r="14">
          <cell r="E14">
            <v>133500000</v>
          </cell>
        </row>
        <row r="15">
          <cell r="E15">
            <v>133500000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 Kerja Dan Timeline"/>
      <sheetName val="Sheet1"/>
      <sheetName val="Rencana Anggaran Biaya"/>
    </sheetNames>
    <sheetDataSet>
      <sheetData sheetId="0"/>
      <sheetData sheetId="1"/>
      <sheetData sheetId="2">
        <row r="8">
          <cell r="H8">
            <v>27000000</v>
          </cell>
        </row>
        <row r="14">
          <cell r="H14">
            <v>3750000</v>
          </cell>
          <cell r="I14">
            <v>5250000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"/>
      <sheetName val="PROKER NEW"/>
    </sheetNames>
    <sheetDataSet>
      <sheetData sheetId="0">
        <row r="9">
          <cell r="H9" t="str">
            <v>Rp 2,500,000</v>
          </cell>
        </row>
        <row r="41">
          <cell r="H41">
            <v>5000000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//" TargetMode="External"/><Relationship Id="rId21" Type="http://schemas.openxmlformats.org/officeDocument/2006/relationships/hyperlink" Target="javascript://" TargetMode="External"/><Relationship Id="rId42" Type="http://schemas.openxmlformats.org/officeDocument/2006/relationships/hyperlink" Target="javascript://" TargetMode="External"/><Relationship Id="rId47" Type="http://schemas.openxmlformats.org/officeDocument/2006/relationships/hyperlink" Target="javascript://" TargetMode="External"/><Relationship Id="rId63" Type="http://schemas.openxmlformats.org/officeDocument/2006/relationships/hyperlink" Target="javascript://" TargetMode="External"/><Relationship Id="rId68" Type="http://schemas.openxmlformats.org/officeDocument/2006/relationships/hyperlink" Target="javascript://" TargetMode="External"/><Relationship Id="rId7" Type="http://schemas.openxmlformats.org/officeDocument/2006/relationships/hyperlink" Target="javascript://" TargetMode="External"/><Relationship Id="rId71" Type="http://schemas.openxmlformats.org/officeDocument/2006/relationships/hyperlink" Target="javascript://" TargetMode="External"/><Relationship Id="rId2" Type="http://schemas.openxmlformats.org/officeDocument/2006/relationships/hyperlink" Target="javascript://" TargetMode="External"/><Relationship Id="rId16" Type="http://schemas.openxmlformats.org/officeDocument/2006/relationships/hyperlink" Target="javascript://" TargetMode="External"/><Relationship Id="rId29" Type="http://schemas.openxmlformats.org/officeDocument/2006/relationships/hyperlink" Target="javascript://" TargetMode="External"/><Relationship Id="rId11" Type="http://schemas.openxmlformats.org/officeDocument/2006/relationships/hyperlink" Target="javascript://" TargetMode="External"/><Relationship Id="rId24" Type="http://schemas.openxmlformats.org/officeDocument/2006/relationships/hyperlink" Target="javascript://" TargetMode="External"/><Relationship Id="rId32" Type="http://schemas.openxmlformats.org/officeDocument/2006/relationships/hyperlink" Target="javascript://" TargetMode="External"/><Relationship Id="rId37" Type="http://schemas.openxmlformats.org/officeDocument/2006/relationships/hyperlink" Target="javascript://" TargetMode="External"/><Relationship Id="rId40" Type="http://schemas.openxmlformats.org/officeDocument/2006/relationships/hyperlink" Target="javascript://" TargetMode="External"/><Relationship Id="rId45" Type="http://schemas.openxmlformats.org/officeDocument/2006/relationships/hyperlink" Target="javascript://" TargetMode="External"/><Relationship Id="rId53" Type="http://schemas.openxmlformats.org/officeDocument/2006/relationships/hyperlink" Target="javascript://" TargetMode="External"/><Relationship Id="rId58" Type="http://schemas.openxmlformats.org/officeDocument/2006/relationships/hyperlink" Target="javascript://" TargetMode="External"/><Relationship Id="rId66" Type="http://schemas.openxmlformats.org/officeDocument/2006/relationships/hyperlink" Target="javascript://" TargetMode="External"/><Relationship Id="rId5" Type="http://schemas.openxmlformats.org/officeDocument/2006/relationships/hyperlink" Target="javascript://" TargetMode="External"/><Relationship Id="rId61" Type="http://schemas.openxmlformats.org/officeDocument/2006/relationships/hyperlink" Target="javascript://" TargetMode="External"/><Relationship Id="rId19" Type="http://schemas.openxmlformats.org/officeDocument/2006/relationships/hyperlink" Target="javascript://" TargetMode="External"/><Relationship Id="rId14" Type="http://schemas.openxmlformats.org/officeDocument/2006/relationships/hyperlink" Target="javascript://" TargetMode="External"/><Relationship Id="rId22" Type="http://schemas.openxmlformats.org/officeDocument/2006/relationships/hyperlink" Target="javascript://" TargetMode="External"/><Relationship Id="rId27" Type="http://schemas.openxmlformats.org/officeDocument/2006/relationships/hyperlink" Target="javascript://" TargetMode="External"/><Relationship Id="rId30" Type="http://schemas.openxmlformats.org/officeDocument/2006/relationships/hyperlink" Target="javascript://" TargetMode="External"/><Relationship Id="rId35" Type="http://schemas.openxmlformats.org/officeDocument/2006/relationships/hyperlink" Target="javascript://" TargetMode="External"/><Relationship Id="rId43" Type="http://schemas.openxmlformats.org/officeDocument/2006/relationships/hyperlink" Target="javascript://" TargetMode="External"/><Relationship Id="rId48" Type="http://schemas.openxmlformats.org/officeDocument/2006/relationships/hyperlink" Target="javascript://" TargetMode="External"/><Relationship Id="rId56" Type="http://schemas.openxmlformats.org/officeDocument/2006/relationships/hyperlink" Target="javascript://" TargetMode="External"/><Relationship Id="rId64" Type="http://schemas.openxmlformats.org/officeDocument/2006/relationships/hyperlink" Target="javascript://" TargetMode="External"/><Relationship Id="rId69" Type="http://schemas.openxmlformats.org/officeDocument/2006/relationships/hyperlink" Target="javascript://" TargetMode="External"/><Relationship Id="rId8" Type="http://schemas.openxmlformats.org/officeDocument/2006/relationships/hyperlink" Target="javascript://" TargetMode="External"/><Relationship Id="rId51" Type="http://schemas.openxmlformats.org/officeDocument/2006/relationships/hyperlink" Target="javascript://" TargetMode="External"/><Relationship Id="rId72" Type="http://schemas.openxmlformats.org/officeDocument/2006/relationships/hyperlink" Target="javascript://" TargetMode="External"/><Relationship Id="rId3" Type="http://schemas.openxmlformats.org/officeDocument/2006/relationships/hyperlink" Target="javascript://" TargetMode="External"/><Relationship Id="rId12" Type="http://schemas.openxmlformats.org/officeDocument/2006/relationships/hyperlink" Target="javascript://" TargetMode="External"/><Relationship Id="rId17" Type="http://schemas.openxmlformats.org/officeDocument/2006/relationships/hyperlink" Target="javascript://" TargetMode="External"/><Relationship Id="rId25" Type="http://schemas.openxmlformats.org/officeDocument/2006/relationships/hyperlink" Target="javascript://" TargetMode="External"/><Relationship Id="rId33" Type="http://schemas.openxmlformats.org/officeDocument/2006/relationships/hyperlink" Target="javascript://" TargetMode="External"/><Relationship Id="rId38" Type="http://schemas.openxmlformats.org/officeDocument/2006/relationships/hyperlink" Target="javascript://" TargetMode="External"/><Relationship Id="rId46" Type="http://schemas.openxmlformats.org/officeDocument/2006/relationships/hyperlink" Target="javascript://" TargetMode="External"/><Relationship Id="rId59" Type="http://schemas.openxmlformats.org/officeDocument/2006/relationships/hyperlink" Target="javascript://" TargetMode="External"/><Relationship Id="rId67" Type="http://schemas.openxmlformats.org/officeDocument/2006/relationships/hyperlink" Target="javascript://" TargetMode="External"/><Relationship Id="rId20" Type="http://schemas.openxmlformats.org/officeDocument/2006/relationships/hyperlink" Target="javascript://" TargetMode="External"/><Relationship Id="rId41" Type="http://schemas.openxmlformats.org/officeDocument/2006/relationships/hyperlink" Target="javascript://" TargetMode="External"/><Relationship Id="rId54" Type="http://schemas.openxmlformats.org/officeDocument/2006/relationships/hyperlink" Target="javascript://" TargetMode="External"/><Relationship Id="rId62" Type="http://schemas.openxmlformats.org/officeDocument/2006/relationships/hyperlink" Target="javascript://" TargetMode="External"/><Relationship Id="rId70" Type="http://schemas.openxmlformats.org/officeDocument/2006/relationships/hyperlink" Target="javascript://" TargetMode="External"/><Relationship Id="rId1" Type="http://schemas.openxmlformats.org/officeDocument/2006/relationships/hyperlink" Target="javascript://" TargetMode="External"/><Relationship Id="rId6" Type="http://schemas.openxmlformats.org/officeDocument/2006/relationships/hyperlink" Target="javascript://" TargetMode="External"/><Relationship Id="rId15" Type="http://schemas.openxmlformats.org/officeDocument/2006/relationships/hyperlink" Target="javascript://" TargetMode="External"/><Relationship Id="rId23" Type="http://schemas.openxmlformats.org/officeDocument/2006/relationships/hyperlink" Target="javascript://" TargetMode="External"/><Relationship Id="rId28" Type="http://schemas.openxmlformats.org/officeDocument/2006/relationships/hyperlink" Target="javascript://" TargetMode="External"/><Relationship Id="rId36" Type="http://schemas.openxmlformats.org/officeDocument/2006/relationships/hyperlink" Target="javascript://" TargetMode="External"/><Relationship Id="rId49" Type="http://schemas.openxmlformats.org/officeDocument/2006/relationships/hyperlink" Target="javascript://" TargetMode="External"/><Relationship Id="rId57" Type="http://schemas.openxmlformats.org/officeDocument/2006/relationships/hyperlink" Target="javascript://" TargetMode="External"/><Relationship Id="rId10" Type="http://schemas.openxmlformats.org/officeDocument/2006/relationships/hyperlink" Target="javascript://" TargetMode="External"/><Relationship Id="rId31" Type="http://schemas.openxmlformats.org/officeDocument/2006/relationships/hyperlink" Target="javascript://" TargetMode="External"/><Relationship Id="rId44" Type="http://schemas.openxmlformats.org/officeDocument/2006/relationships/hyperlink" Target="javascript://" TargetMode="External"/><Relationship Id="rId52" Type="http://schemas.openxmlformats.org/officeDocument/2006/relationships/hyperlink" Target="javascript://" TargetMode="External"/><Relationship Id="rId60" Type="http://schemas.openxmlformats.org/officeDocument/2006/relationships/hyperlink" Target="javascript://" TargetMode="External"/><Relationship Id="rId65" Type="http://schemas.openxmlformats.org/officeDocument/2006/relationships/hyperlink" Target="javascript://" TargetMode="External"/><Relationship Id="rId4" Type="http://schemas.openxmlformats.org/officeDocument/2006/relationships/hyperlink" Target="javascript://" TargetMode="External"/><Relationship Id="rId9" Type="http://schemas.openxmlformats.org/officeDocument/2006/relationships/hyperlink" Target="javascript://" TargetMode="External"/><Relationship Id="rId13" Type="http://schemas.openxmlformats.org/officeDocument/2006/relationships/hyperlink" Target="javascript://" TargetMode="External"/><Relationship Id="rId18" Type="http://schemas.openxmlformats.org/officeDocument/2006/relationships/hyperlink" Target="javascript://" TargetMode="External"/><Relationship Id="rId39" Type="http://schemas.openxmlformats.org/officeDocument/2006/relationships/hyperlink" Target="javascript://" TargetMode="External"/><Relationship Id="rId34" Type="http://schemas.openxmlformats.org/officeDocument/2006/relationships/hyperlink" Target="javascript://" TargetMode="External"/><Relationship Id="rId50" Type="http://schemas.openxmlformats.org/officeDocument/2006/relationships/hyperlink" Target="javascript://" TargetMode="External"/><Relationship Id="rId55" Type="http://schemas.openxmlformats.org/officeDocument/2006/relationships/hyperlink" Target="javascript:/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08C7-4AB4-4611-BF2E-BFFB8E38C318}">
  <dimension ref="A1:IP73"/>
  <sheetViews>
    <sheetView zoomScale="70" zoomScaleNormal="70" workbookViewId="0">
      <pane xSplit="4" ySplit="4" topLeftCell="E60" activePane="bottomRight" state="frozen"/>
      <selection pane="topRight" activeCell="J1" sqref="J1"/>
      <selection pane="bottomLeft" activeCell="A6" sqref="A6"/>
      <selection pane="bottomRight" activeCell="H73" sqref="H73"/>
    </sheetView>
  </sheetViews>
  <sheetFormatPr defaultRowHeight="14.5" outlineLevelRow="1" x14ac:dyDescent="0.35"/>
  <cols>
    <col min="1" max="1" width="2.26953125" style="7" customWidth="1"/>
    <col min="2" max="2" width="6.81640625" style="7" customWidth="1"/>
    <col min="3" max="3" width="38.81640625" style="8" customWidth="1"/>
    <col min="4" max="4" width="1" style="7" customWidth="1"/>
    <col min="5" max="5" width="20.54296875" style="9" customWidth="1"/>
    <col min="6" max="7" width="18.26953125" style="9" customWidth="1"/>
    <col min="8" max="8" width="20" style="9" customWidth="1"/>
    <col min="9" max="9" width="19.7265625" style="10" customWidth="1"/>
    <col min="10" max="10" width="19.81640625" style="9" customWidth="1"/>
    <col min="11" max="11" width="18.26953125" style="109" customWidth="1"/>
    <col min="12" max="12" width="18.7265625" style="9" customWidth="1"/>
    <col min="13" max="13" width="21.1796875" style="9" customWidth="1"/>
    <col min="14" max="14" width="17.7265625" style="9" customWidth="1"/>
    <col min="15" max="15" width="18.7265625" style="9" customWidth="1"/>
    <col min="16" max="16" width="16.54296875" style="9" customWidth="1"/>
    <col min="17" max="17" width="17.26953125" style="9" customWidth="1"/>
    <col min="18" max="18" width="18.7265625" style="13" customWidth="1"/>
    <col min="19" max="19" width="22" style="13" customWidth="1"/>
    <col min="20" max="20" width="16.7265625" style="9" customWidth="1"/>
    <col min="21" max="21" width="15" style="7" customWidth="1"/>
    <col min="22" max="250" width="9.1796875" style="7"/>
    <col min="251" max="251" width="3.54296875" style="7" customWidth="1"/>
    <col min="252" max="252" width="5" style="7" customWidth="1"/>
    <col min="253" max="253" width="58.26953125" style="7" customWidth="1"/>
    <col min="254" max="254" width="1.453125" style="7" customWidth="1"/>
    <col min="255" max="255" width="8.26953125" style="7" customWidth="1"/>
    <col min="256" max="256" width="9" style="7" bestFit="1" customWidth="1"/>
    <col min="257" max="257" width="12.54296875" style="7" bestFit="1" customWidth="1"/>
    <col min="258" max="260" width="8.26953125" style="7" customWidth="1"/>
    <col min="261" max="261" width="13.7265625" style="7" bestFit="1" customWidth="1"/>
    <col min="262" max="263" width="8.26953125" style="7" customWidth="1"/>
    <col min="264" max="264" width="14.7265625" style="7" bestFit="1" customWidth="1"/>
    <col min="265" max="266" width="8.26953125" style="7" customWidth="1"/>
    <col min="267" max="267" width="1.7265625" style="7" customWidth="1"/>
    <col min="268" max="268" width="11.54296875" style="7" bestFit="1" customWidth="1"/>
    <col min="269" max="506" width="9.1796875" style="7"/>
    <col min="507" max="507" width="3.54296875" style="7" customWidth="1"/>
    <col min="508" max="508" width="5" style="7" customWidth="1"/>
    <col min="509" max="509" width="58.26953125" style="7" customWidth="1"/>
    <col min="510" max="510" width="1.453125" style="7" customWidth="1"/>
    <col min="511" max="511" width="8.26953125" style="7" customWidth="1"/>
    <col min="512" max="512" width="9" style="7" bestFit="1" customWidth="1"/>
    <col min="513" max="513" width="12.54296875" style="7" bestFit="1" customWidth="1"/>
    <col min="514" max="516" width="8.26953125" style="7" customWidth="1"/>
    <col min="517" max="517" width="13.7265625" style="7" bestFit="1" customWidth="1"/>
    <col min="518" max="519" width="8.26953125" style="7" customWidth="1"/>
    <col min="520" max="520" width="14.7265625" style="7" bestFit="1" customWidth="1"/>
    <col min="521" max="522" width="8.26953125" style="7" customWidth="1"/>
    <col min="523" max="523" width="1.7265625" style="7" customWidth="1"/>
    <col min="524" max="524" width="11.54296875" style="7" bestFit="1" customWidth="1"/>
    <col min="525" max="762" width="9.1796875" style="7"/>
    <col min="763" max="763" width="3.54296875" style="7" customWidth="1"/>
    <col min="764" max="764" width="5" style="7" customWidth="1"/>
    <col min="765" max="765" width="58.26953125" style="7" customWidth="1"/>
    <col min="766" max="766" width="1.453125" style="7" customWidth="1"/>
    <col min="767" max="767" width="8.26953125" style="7" customWidth="1"/>
    <col min="768" max="768" width="9" style="7" bestFit="1" customWidth="1"/>
    <col min="769" max="769" width="12.54296875" style="7" bestFit="1" customWidth="1"/>
    <col min="770" max="772" width="8.26953125" style="7" customWidth="1"/>
    <col min="773" max="773" width="13.7265625" style="7" bestFit="1" customWidth="1"/>
    <col min="774" max="775" width="8.26953125" style="7" customWidth="1"/>
    <col min="776" max="776" width="14.7265625" style="7" bestFit="1" customWidth="1"/>
    <col min="777" max="778" width="8.26953125" style="7" customWidth="1"/>
    <col min="779" max="779" width="1.7265625" style="7" customWidth="1"/>
    <col min="780" max="780" width="11.54296875" style="7" bestFit="1" customWidth="1"/>
    <col min="781" max="1018" width="9.1796875" style="7"/>
    <col min="1019" max="1019" width="3.54296875" style="7" customWidth="1"/>
    <col min="1020" max="1020" width="5" style="7" customWidth="1"/>
    <col min="1021" max="1021" width="58.26953125" style="7" customWidth="1"/>
    <col min="1022" max="1022" width="1.453125" style="7" customWidth="1"/>
    <col min="1023" max="1023" width="8.26953125" style="7" customWidth="1"/>
    <col min="1024" max="1024" width="9" style="7" bestFit="1" customWidth="1"/>
    <col min="1025" max="1025" width="12.54296875" style="7" bestFit="1" customWidth="1"/>
    <col min="1026" max="1028" width="8.26953125" style="7" customWidth="1"/>
    <col min="1029" max="1029" width="13.7265625" style="7" bestFit="1" customWidth="1"/>
    <col min="1030" max="1031" width="8.26953125" style="7" customWidth="1"/>
    <col min="1032" max="1032" width="14.7265625" style="7" bestFit="1" customWidth="1"/>
    <col min="1033" max="1034" width="8.26953125" style="7" customWidth="1"/>
    <col min="1035" max="1035" width="1.7265625" style="7" customWidth="1"/>
    <col min="1036" max="1036" width="11.54296875" style="7" bestFit="1" customWidth="1"/>
    <col min="1037" max="1274" width="9.1796875" style="7"/>
    <col min="1275" max="1275" width="3.54296875" style="7" customWidth="1"/>
    <col min="1276" max="1276" width="5" style="7" customWidth="1"/>
    <col min="1277" max="1277" width="58.26953125" style="7" customWidth="1"/>
    <col min="1278" max="1278" width="1.453125" style="7" customWidth="1"/>
    <col min="1279" max="1279" width="8.26953125" style="7" customWidth="1"/>
    <col min="1280" max="1280" width="9" style="7" bestFit="1" customWidth="1"/>
    <col min="1281" max="1281" width="12.54296875" style="7" bestFit="1" customWidth="1"/>
    <col min="1282" max="1284" width="8.26953125" style="7" customWidth="1"/>
    <col min="1285" max="1285" width="13.7265625" style="7" bestFit="1" customWidth="1"/>
    <col min="1286" max="1287" width="8.26953125" style="7" customWidth="1"/>
    <col min="1288" max="1288" width="14.7265625" style="7" bestFit="1" customWidth="1"/>
    <col min="1289" max="1290" width="8.26953125" style="7" customWidth="1"/>
    <col min="1291" max="1291" width="1.7265625" style="7" customWidth="1"/>
    <col min="1292" max="1292" width="11.54296875" style="7" bestFit="1" customWidth="1"/>
    <col min="1293" max="1530" width="9.1796875" style="7"/>
    <col min="1531" max="1531" width="3.54296875" style="7" customWidth="1"/>
    <col min="1532" max="1532" width="5" style="7" customWidth="1"/>
    <col min="1533" max="1533" width="58.26953125" style="7" customWidth="1"/>
    <col min="1534" max="1534" width="1.453125" style="7" customWidth="1"/>
    <col min="1535" max="1535" width="8.26953125" style="7" customWidth="1"/>
    <col min="1536" max="1536" width="9" style="7" bestFit="1" customWidth="1"/>
    <col min="1537" max="1537" width="12.54296875" style="7" bestFit="1" customWidth="1"/>
    <col min="1538" max="1540" width="8.26953125" style="7" customWidth="1"/>
    <col min="1541" max="1541" width="13.7265625" style="7" bestFit="1" customWidth="1"/>
    <col min="1542" max="1543" width="8.26953125" style="7" customWidth="1"/>
    <col min="1544" max="1544" width="14.7265625" style="7" bestFit="1" customWidth="1"/>
    <col min="1545" max="1546" width="8.26953125" style="7" customWidth="1"/>
    <col min="1547" max="1547" width="1.7265625" style="7" customWidth="1"/>
    <col min="1548" max="1548" width="11.54296875" style="7" bestFit="1" customWidth="1"/>
    <col min="1549" max="1786" width="9.1796875" style="7"/>
    <col min="1787" max="1787" width="3.54296875" style="7" customWidth="1"/>
    <col min="1788" max="1788" width="5" style="7" customWidth="1"/>
    <col min="1789" max="1789" width="58.26953125" style="7" customWidth="1"/>
    <col min="1790" max="1790" width="1.453125" style="7" customWidth="1"/>
    <col min="1791" max="1791" width="8.26953125" style="7" customWidth="1"/>
    <col min="1792" max="1792" width="9" style="7" bestFit="1" customWidth="1"/>
    <col min="1793" max="1793" width="12.54296875" style="7" bestFit="1" customWidth="1"/>
    <col min="1794" max="1796" width="8.26953125" style="7" customWidth="1"/>
    <col min="1797" max="1797" width="13.7265625" style="7" bestFit="1" customWidth="1"/>
    <col min="1798" max="1799" width="8.26953125" style="7" customWidth="1"/>
    <col min="1800" max="1800" width="14.7265625" style="7" bestFit="1" customWidth="1"/>
    <col min="1801" max="1802" width="8.26953125" style="7" customWidth="1"/>
    <col min="1803" max="1803" width="1.7265625" style="7" customWidth="1"/>
    <col min="1804" max="1804" width="11.54296875" style="7" bestFit="1" customWidth="1"/>
    <col min="1805" max="2042" width="9.1796875" style="7"/>
    <col min="2043" max="2043" width="3.54296875" style="7" customWidth="1"/>
    <col min="2044" max="2044" width="5" style="7" customWidth="1"/>
    <col min="2045" max="2045" width="58.26953125" style="7" customWidth="1"/>
    <col min="2046" max="2046" width="1.453125" style="7" customWidth="1"/>
    <col min="2047" max="2047" width="8.26953125" style="7" customWidth="1"/>
    <col min="2048" max="2048" width="9" style="7" bestFit="1" customWidth="1"/>
    <col min="2049" max="2049" width="12.54296875" style="7" bestFit="1" customWidth="1"/>
    <col min="2050" max="2052" width="8.26953125" style="7" customWidth="1"/>
    <col min="2053" max="2053" width="13.7265625" style="7" bestFit="1" customWidth="1"/>
    <col min="2054" max="2055" width="8.26953125" style="7" customWidth="1"/>
    <col min="2056" max="2056" width="14.7265625" style="7" bestFit="1" customWidth="1"/>
    <col min="2057" max="2058" width="8.26953125" style="7" customWidth="1"/>
    <col min="2059" max="2059" width="1.7265625" style="7" customWidth="1"/>
    <col min="2060" max="2060" width="11.54296875" style="7" bestFit="1" customWidth="1"/>
    <col min="2061" max="2298" width="9.1796875" style="7"/>
    <col min="2299" max="2299" width="3.54296875" style="7" customWidth="1"/>
    <col min="2300" max="2300" width="5" style="7" customWidth="1"/>
    <col min="2301" max="2301" width="58.26953125" style="7" customWidth="1"/>
    <col min="2302" max="2302" width="1.453125" style="7" customWidth="1"/>
    <col min="2303" max="2303" width="8.26953125" style="7" customWidth="1"/>
    <col min="2304" max="2304" width="9" style="7" bestFit="1" customWidth="1"/>
    <col min="2305" max="2305" width="12.54296875" style="7" bestFit="1" customWidth="1"/>
    <col min="2306" max="2308" width="8.26953125" style="7" customWidth="1"/>
    <col min="2309" max="2309" width="13.7265625" style="7" bestFit="1" customWidth="1"/>
    <col min="2310" max="2311" width="8.26953125" style="7" customWidth="1"/>
    <col min="2312" max="2312" width="14.7265625" style="7" bestFit="1" customWidth="1"/>
    <col min="2313" max="2314" width="8.26953125" style="7" customWidth="1"/>
    <col min="2315" max="2315" width="1.7265625" style="7" customWidth="1"/>
    <col min="2316" max="2316" width="11.54296875" style="7" bestFit="1" customWidth="1"/>
    <col min="2317" max="2554" width="9.1796875" style="7"/>
    <col min="2555" max="2555" width="3.54296875" style="7" customWidth="1"/>
    <col min="2556" max="2556" width="5" style="7" customWidth="1"/>
    <col min="2557" max="2557" width="58.26953125" style="7" customWidth="1"/>
    <col min="2558" max="2558" width="1.453125" style="7" customWidth="1"/>
    <col min="2559" max="2559" width="8.26953125" style="7" customWidth="1"/>
    <col min="2560" max="2560" width="9" style="7" bestFit="1" customWidth="1"/>
    <col min="2561" max="2561" width="12.54296875" style="7" bestFit="1" customWidth="1"/>
    <col min="2562" max="2564" width="8.26953125" style="7" customWidth="1"/>
    <col min="2565" max="2565" width="13.7265625" style="7" bestFit="1" customWidth="1"/>
    <col min="2566" max="2567" width="8.26953125" style="7" customWidth="1"/>
    <col min="2568" max="2568" width="14.7265625" style="7" bestFit="1" customWidth="1"/>
    <col min="2569" max="2570" width="8.26953125" style="7" customWidth="1"/>
    <col min="2571" max="2571" width="1.7265625" style="7" customWidth="1"/>
    <col min="2572" max="2572" width="11.54296875" style="7" bestFit="1" customWidth="1"/>
    <col min="2573" max="2810" width="9.1796875" style="7"/>
    <col min="2811" max="2811" width="3.54296875" style="7" customWidth="1"/>
    <col min="2812" max="2812" width="5" style="7" customWidth="1"/>
    <col min="2813" max="2813" width="58.26953125" style="7" customWidth="1"/>
    <col min="2814" max="2814" width="1.453125" style="7" customWidth="1"/>
    <col min="2815" max="2815" width="8.26953125" style="7" customWidth="1"/>
    <col min="2816" max="2816" width="9" style="7" bestFit="1" customWidth="1"/>
    <col min="2817" max="2817" width="12.54296875" style="7" bestFit="1" customWidth="1"/>
    <col min="2818" max="2820" width="8.26953125" style="7" customWidth="1"/>
    <col min="2821" max="2821" width="13.7265625" style="7" bestFit="1" customWidth="1"/>
    <col min="2822" max="2823" width="8.26953125" style="7" customWidth="1"/>
    <col min="2824" max="2824" width="14.7265625" style="7" bestFit="1" customWidth="1"/>
    <col min="2825" max="2826" width="8.26953125" style="7" customWidth="1"/>
    <col min="2827" max="2827" width="1.7265625" style="7" customWidth="1"/>
    <col min="2828" max="2828" width="11.54296875" style="7" bestFit="1" customWidth="1"/>
    <col min="2829" max="3066" width="9.1796875" style="7"/>
    <col min="3067" max="3067" width="3.54296875" style="7" customWidth="1"/>
    <col min="3068" max="3068" width="5" style="7" customWidth="1"/>
    <col min="3069" max="3069" width="58.26953125" style="7" customWidth="1"/>
    <col min="3070" max="3070" width="1.453125" style="7" customWidth="1"/>
    <col min="3071" max="3071" width="8.26953125" style="7" customWidth="1"/>
    <col min="3072" max="3072" width="9" style="7" bestFit="1" customWidth="1"/>
    <col min="3073" max="3073" width="12.54296875" style="7" bestFit="1" customWidth="1"/>
    <col min="3074" max="3076" width="8.26953125" style="7" customWidth="1"/>
    <col min="3077" max="3077" width="13.7265625" style="7" bestFit="1" customWidth="1"/>
    <col min="3078" max="3079" width="8.26953125" style="7" customWidth="1"/>
    <col min="3080" max="3080" width="14.7265625" style="7" bestFit="1" customWidth="1"/>
    <col min="3081" max="3082" width="8.26953125" style="7" customWidth="1"/>
    <col min="3083" max="3083" width="1.7265625" style="7" customWidth="1"/>
    <col min="3084" max="3084" width="11.54296875" style="7" bestFit="1" customWidth="1"/>
    <col min="3085" max="3322" width="9.1796875" style="7"/>
    <col min="3323" max="3323" width="3.54296875" style="7" customWidth="1"/>
    <col min="3324" max="3324" width="5" style="7" customWidth="1"/>
    <col min="3325" max="3325" width="58.26953125" style="7" customWidth="1"/>
    <col min="3326" max="3326" width="1.453125" style="7" customWidth="1"/>
    <col min="3327" max="3327" width="8.26953125" style="7" customWidth="1"/>
    <col min="3328" max="3328" width="9" style="7" bestFit="1" customWidth="1"/>
    <col min="3329" max="3329" width="12.54296875" style="7" bestFit="1" customWidth="1"/>
    <col min="3330" max="3332" width="8.26953125" style="7" customWidth="1"/>
    <col min="3333" max="3333" width="13.7265625" style="7" bestFit="1" customWidth="1"/>
    <col min="3334" max="3335" width="8.26953125" style="7" customWidth="1"/>
    <col min="3336" max="3336" width="14.7265625" style="7" bestFit="1" customWidth="1"/>
    <col min="3337" max="3338" width="8.26953125" style="7" customWidth="1"/>
    <col min="3339" max="3339" width="1.7265625" style="7" customWidth="1"/>
    <col min="3340" max="3340" width="11.54296875" style="7" bestFit="1" customWidth="1"/>
    <col min="3341" max="3578" width="9.1796875" style="7"/>
    <col min="3579" max="3579" width="3.54296875" style="7" customWidth="1"/>
    <col min="3580" max="3580" width="5" style="7" customWidth="1"/>
    <col min="3581" max="3581" width="58.26953125" style="7" customWidth="1"/>
    <col min="3582" max="3582" width="1.453125" style="7" customWidth="1"/>
    <col min="3583" max="3583" width="8.26953125" style="7" customWidth="1"/>
    <col min="3584" max="3584" width="9" style="7" bestFit="1" customWidth="1"/>
    <col min="3585" max="3585" width="12.54296875" style="7" bestFit="1" customWidth="1"/>
    <col min="3586" max="3588" width="8.26953125" style="7" customWidth="1"/>
    <col min="3589" max="3589" width="13.7265625" style="7" bestFit="1" customWidth="1"/>
    <col min="3590" max="3591" width="8.26953125" style="7" customWidth="1"/>
    <col min="3592" max="3592" width="14.7265625" style="7" bestFit="1" customWidth="1"/>
    <col min="3593" max="3594" width="8.26953125" style="7" customWidth="1"/>
    <col min="3595" max="3595" width="1.7265625" style="7" customWidth="1"/>
    <col min="3596" max="3596" width="11.54296875" style="7" bestFit="1" customWidth="1"/>
    <col min="3597" max="3834" width="9.1796875" style="7"/>
    <col min="3835" max="3835" width="3.54296875" style="7" customWidth="1"/>
    <col min="3836" max="3836" width="5" style="7" customWidth="1"/>
    <col min="3837" max="3837" width="58.26953125" style="7" customWidth="1"/>
    <col min="3838" max="3838" width="1.453125" style="7" customWidth="1"/>
    <col min="3839" max="3839" width="8.26953125" style="7" customWidth="1"/>
    <col min="3840" max="3840" width="9" style="7" bestFit="1" customWidth="1"/>
    <col min="3841" max="3841" width="12.54296875" style="7" bestFit="1" customWidth="1"/>
    <col min="3842" max="3844" width="8.26953125" style="7" customWidth="1"/>
    <col min="3845" max="3845" width="13.7265625" style="7" bestFit="1" customWidth="1"/>
    <col min="3846" max="3847" width="8.26953125" style="7" customWidth="1"/>
    <col min="3848" max="3848" width="14.7265625" style="7" bestFit="1" customWidth="1"/>
    <col min="3849" max="3850" width="8.26953125" style="7" customWidth="1"/>
    <col min="3851" max="3851" width="1.7265625" style="7" customWidth="1"/>
    <col min="3852" max="3852" width="11.54296875" style="7" bestFit="1" customWidth="1"/>
    <col min="3853" max="4090" width="9.1796875" style="7"/>
    <col min="4091" max="4091" width="3.54296875" style="7" customWidth="1"/>
    <col min="4092" max="4092" width="5" style="7" customWidth="1"/>
    <col min="4093" max="4093" width="58.26953125" style="7" customWidth="1"/>
    <col min="4094" max="4094" width="1.453125" style="7" customWidth="1"/>
    <col min="4095" max="4095" width="8.26953125" style="7" customWidth="1"/>
    <col min="4096" max="4096" width="9" style="7" bestFit="1" customWidth="1"/>
    <col min="4097" max="4097" width="12.54296875" style="7" bestFit="1" customWidth="1"/>
    <col min="4098" max="4100" width="8.26953125" style="7" customWidth="1"/>
    <col min="4101" max="4101" width="13.7265625" style="7" bestFit="1" customWidth="1"/>
    <col min="4102" max="4103" width="8.26953125" style="7" customWidth="1"/>
    <col min="4104" max="4104" width="14.7265625" style="7" bestFit="1" customWidth="1"/>
    <col min="4105" max="4106" width="8.26953125" style="7" customWidth="1"/>
    <col min="4107" max="4107" width="1.7265625" style="7" customWidth="1"/>
    <col min="4108" max="4108" width="11.54296875" style="7" bestFit="1" customWidth="1"/>
    <col min="4109" max="4346" width="9.1796875" style="7"/>
    <col min="4347" max="4347" width="3.54296875" style="7" customWidth="1"/>
    <col min="4348" max="4348" width="5" style="7" customWidth="1"/>
    <col min="4349" max="4349" width="58.26953125" style="7" customWidth="1"/>
    <col min="4350" max="4350" width="1.453125" style="7" customWidth="1"/>
    <col min="4351" max="4351" width="8.26953125" style="7" customWidth="1"/>
    <col min="4352" max="4352" width="9" style="7" bestFit="1" customWidth="1"/>
    <col min="4353" max="4353" width="12.54296875" style="7" bestFit="1" customWidth="1"/>
    <col min="4354" max="4356" width="8.26953125" style="7" customWidth="1"/>
    <col min="4357" max="4357" width="13.7265625" style="7" bestFit="1" customWidth="1"/>
    <col min="4358" max="4359" width="8.26953125" style="7" customWidth="1"/>
    <col min="4360" max="4360" width="14.7265625" style="7" bestFit="1" customWidth="1"/>
    <col min="4361" max="4362" width="8.26953125" style="7" customWidth="1"/>
    <col min="4363" max="4363" width="1.7265625" style="7" customWidth="1"/>
    <col min="4364" max="4364" width="11.54296875" style="7" bestFit="1" customWidth="1"/>
    <col min="4365" max="4602" width="9.1796875" style="7"/>
    <col min="4603" max="4603" width="3.54296875" style="7" customWidth="1"/>
    <col min="4604" max="4604" width="5" style="7" customWidth="1"/>
    <col min="4605" max="4605" width="58.26953125" style="7" customWidth="1"/>
    <col min="4606" max="4606" width="1.453125" style="7" customWidth="1"/>
    <col min="4607" max="4607" width="8.26953125" style="7" customWidth="1"/>
    <col min="4608" max="4608" width="9" style="7" bestFit="1" customWidth="1"/>
    <col min="4609" max="4609" width="12.54296875" style="7" bestFit="1" customWidth="1"/>
    <col min="4610" max="4612" width="8.26953125" style="7" customWidth="1"/>
    <col min="4613" max="4613" width="13.7265625" style="7" bestFit="1" customWidth="1"/>
    <col min="4614" max="4615" width="8.26953125" style="7" customWidth="1"/>
    <col min="4616" max="4616" width="14.7265625" style="7" bestFit="1" customWidth="1"/>
    <col min="4617" max="4618" width="8.26953125" style="7" customWidth="1"/>
    <col min="4619" max="4619" width="1.7265625" style="7" customWidth="1"/>
    <col min="4620" max="4620" width="11.54296875" style="7" bestFit="1" customWidth="1"/>
    <col min="4621" max="4858" width="9.1796875" style="7"/>
    <col min="4859" max="4859" width="3.54296875" style="7" customWidth="1"/>
    <col min="4860" max="4860" width="5" style="7" customWidth="1"/>
    <col min="4861" max="4861" width="58.26953125" style="7" customWidth="1"/>
    <col min="4862" max="4862" width="1.453125" style="7" customWidth="1"/>
    <col min="4863" max="4863" width="8.26953125" style="7" customWidth="1"/>
    <col min="4864" max="4864" width="9" style="7" bestFit="1" customWidth="1"/>
    <col min="4865" max="4865" width="12.54296875" style="7" bestFit="1" customWidth="1"/>
    <col min="4866" max="4868" width="8.26953125" style="7" customWidth="1"/>
    <col min="4869" max="4869" width="13.7265625" style="7" bestFit="1" customWidth="1"/>
    <col min="4870" max="4871" width="8.26953125" style="7" customWidth="1"/>
    <col min="4872" max="4872" width="14.7265625" style="7" bestFit="1" customWidth="1"/>
    <col min="4873" max="4874" width="8.26953125" style="7" customWidth="1"/>
    <col min="4875" max="4875" width="1.7265625" style="7" customWidth="1"/>
    <col min="4876" max="4876" width="11.54296875" style="7" bestFit="1" customWidth="1"/>
    <col min="4877" max="5114" width="9.1796875" style="7"/>
    <col min="5115" max="5115" width="3.54296875" style="7" customWidth="1"/>
    <col min="5116" max="5116" width="5" style="7" customWidth="1"/>
    <col min="5117" max="5117" width="58.26953125" style="7" customWidth="1"/>
    <col min="5118" max="5118" width="1.453125" style="7" customWidth="1"/>
    <col min="5119" max="5119" width="8.26953125" style="7" customWidth="1"/>
    <col min="5120" max="5120" width="9" style="7" bestFit="1" customWidth="1"/>
    <col min="5121" max="5121" width="12.54296875" style="7" bestFit="1" customWidth="1"/>
    <col min="5122" max="5124" width="8.26953125" style="7" customWidth="1"/>
    <col min="5125" max="5125" width="13.7265625" style="7" bestFit="1" customWidth="1"/>
    <col min="5126" max="5127" width="8.26953125" style="7" customWidth="1"/>
    <col min="5128" max="5128" width="14.7265625" style="7" bestFit="1" customWidth="1"/>
    <col min="5129" max="5130" width="8.26953125" style="7" customWidth="1"/>
    <col min="5131" max="5131" width="1.7265625" style="7" customWidth="1"/>
    <col min="5132" max="5132" width="11.54296875" style="7" bestFit="1" customWidth="1"/>
    <col min="5133" max="5370" width="9.1796875" style="7"/>
    <col min="5371" max="5371" width="3.54296875" style="7" customWidth="1"/>
    <col min="5372" max="5372" width="5" style="7" customWidth="1"/>
    <col min="5373" max="5373" width="58.26953125" style="7" customWidth="1"/>
    <col min="5374" max="5374" width="1.453125" style="7" customWidth="1"/>
    <col min="5375" max="5375" width="8.26953125" style="7" customWidth="1"/>
    <col min="5376" max="5376" width="9" style="7" bestFit="1" customWidth="1"/>
    <col min="5377" max="5377" width="12.54296875" style="7" bestFit="1" customWidth="1"/>
    <col min="5378" max="5380" width="8.26953125" style="7" customWidth="1"/>
    <col min="5381" max="5381" width="13.7265625" style="7" bestFit="1" customWidth="1"/>
    <col min="5382" max="5383" width="8.26953125" style="7" customWidth="1"/>
    <col min="5384" max="5384" width="14.7265625" style="7" bestFit="1" customWidth="1"/>
    <col min="5385" max="5386" width="8.26953125" style="7" customWidth="1"/>
    <col min="5387" max="5387" width="1.7265625" style="7" customWidth="1"/>
    <col min="5388" max="5388" width="11.54296875" style="7" bestFit="1" customWidth="1"/>
    <col min="5389" max="5626" width="9.1796875" style="7"/>
    <col min="5627" max="5627" width="3.54296875" style="7" customWidth="1"/>
    <col min="5628" max="5628" width="5" style="7" customWidth="1"/>
    <col min="5629" max="5629" width="58.26953125" style="7" customWidth="1"/>
    <col min="5630" max="5630" width="1.453125" style="7" customWidth="1"/>
    <col min="5631" max="5631" width="8.26953125" style="7" customWidth="1"/>
    <col min="5632" max="5632" width="9" style="7" bestFit="1" customWidth="1"/>
    <col min="5633" max="5633" width="12.54296875" style="7" bestFit="1" customWidth="1"/>
    <col min="5634" max="5636" width="8.26953125" style="7" customWidth="1"/>
    <col min="5637" max="5637" width="13.7265625" style="7" bestFit="1" customWidth="1"/>
    <col min="5638" max="5639" width="8.26953125" style="7" customWidth="1"/>
    <col min="5640" max="5640" width="14.7265625" style="7" bestFit="1" customWidth="1"/>
    <col min="5641" max="5642" width="8.26953125" style="7" customWidth="1"/>
    <col min="5643" max="5643" width="1.7265625" style="7" customWidth="1"/>
    <col min="5644" max="5644" width="11.54296875" style="7" bestFit="1" customWidth="1"/>
    <col min="5645" max="5882" width="9.1796875" style="7"/>
    <col min="5883" max="5883" width="3.54296875" style="7" customWidth="1"/>
    <col min="5884" max="5884" width="5" style="7" customWidth="1"/>
    <col min="5885" max="5885" width="58.26953125" style="7" customWidth="1"/>
    <col min="5886" max="5886" width="1.453125" style="7" customWidth="1"/>
    <col min="5887" max="5887" width="8.26953125" style="7" customWidth="1"/>
    <col min="5888" max="5888" width="9" style="7" bestFit="1" customWidth="1"/>
    <col min="5889" max="5889" width="12.54296875" style="7" bestFit="1" customWidth="1"/>
    <col min="5890" max="5892" width="8.26953125" style="7" customWidth="1"/>
    <col min="5893" max="5893" width="13.7265625" style="7" bestFit="1" customWidth="1"/>
    <col min="5894" max="5895" width="8.26953125" style="7" customWidth="1"/>
    <col min="5896" max="5896" width="14.7265625" style="7" bestFit="1" customWidth="1"/>
    <col min="5897" max="5898" width="8.26953125" style="7" customWidth="1"/>
    <col min="5899" max="5899" width="1.7265625" style="7" customWidth="1"/>
    <col min="5900" max="5900" width="11.54296875" style="7" bestFit="1" customWidth="1"/>
    <col min="5901" max="6138" width="9.1796875" style="7"/>
    <col min="6139" max="6139" width="3.54296875" style="7" customWidth="1"/>
    <col min="6140" max="6140" width="5" style="7" customWidth="1"/>
    <col min="6141" max="6141" width="58.26953125" style="7" customWidth="1"/>
    <col min="6142" max="6142" width="1.453125" style="7" customWidth="1"/>
    <col min="6143" max="6143" width="8.26953125" style="7" customWidth="1"/>
    <col min="6144" max="6144" width="9" style="7" bestFit="1" customWidth="1"/>
    <col min="6145" max="6145" width="12.54296875" style="7" bestFit="1" customWidth="1"/>
    <col min="6146" max="6148" width="8.26953125" style="7" customWidth="1"/>
    <col min="6149" max="6149" width="13.7265625" style="7" bestFit="1" customWidth="1"/>
    <col min="6150" max="6151" width="8.26953125" style="7" customWidth="1"/>
    <col min="6152" max="6152" width="14.7265625" style="7" bestFit="1" customWidth="1"/>
    <col min="6153" max="6154" width="8.26953125" style="7" customWidth="1"/>
    <col min="6155" max="6155" width="1.7265625" style="7" customWidth="1"/>
    <col min="6156" max="6156" width="11.54296875" style="7" bestFit="1" customWidth="1"/>
    <col min="6157" max="6394" width="9.1796875" style="7"/>
    <col min="6395" max="6395" width="3.54296875" style="7" customWidth="1"/>
    <col min="6396" max="6396" width="5" style="7" customWidth="1"/>
    <col min="6397" max="6397" width="58.26953125" style="7" customWidth="1"/>
    <col min="6398" max="6398" width="1.453125" style="7" customWidth="1"/>
    <col min="6399" max="6399" width="8.26953125" style="7" customWidth="1"/>
    <col min="6400" max="6400" width="9" style="7" bestFit="1" customWidth="1"/>
    <col min="6401" max="6401" width="12.54296875" style="7" bestFit="1" customWidth="1"/>
    <col min="6402" max="6404" width="8.26953125" style="7" customWidth="1"/>
    <col min="6405" max="6405" width="13.7265625" style="7" bestFit="1" customWidth="1"/>
    <col min="6406" max="6407" width="8.26953125" style="7" customWidth="1"/>
    <col min="6408" max="6408" width="14.7265625" style="7" bestFit="1" customWidth="1"/>
    <col min="6409" max="6410" width="8.26953125" style="7" customWidth="1"/>
    <col min="6411" max="6411" width="1.7265625" style="7" customWidth="1"/>
    <col min="6412" max="6412" width="11.54296875" style="7" bestFit="1" customWidth="1"/>
    <col min="6413" max="6650" width="9.1796875" style="7"/>
    <col min="6651" max="6651" width="3.54296875" style="7" customWidth="1"/>
    <col min="6652" max="6652" width="5" style="7" customWidth="1"/>
    <col min="6653" max="6653" width="58.26953125" style="7" customWidth="1"/>
    <col min="6654" max="6654" width="1.453125" style="7" customWidth="1"/>
    <col min="6655" max="6655" width="8.26953125" style="7" customWidth="1"/>
    <col min="6656" max="6656" width="9" style="7" bestFit="1" customWidth="1"/>
    <col min="6657" max="6657" width="12.54296875" style="7" bestFit="1" customWidth="1"/>
    <col min="6658" max="6660" width="8.26953125" style="7" customWidth="1"/>
    <col min="6661" max="6661" width="13.7265625" style="7" bestFit="1" customWidth="1"/>
    <col min="6662" max="6663" width="8.26953125" style="7" customWidth="1"/>
    <col min="6664" max="6664" width="14.7265625" style="7" bestFit="1" customWidth="1"/>
    <col min="6665" max="6666" width="8.26953125" style="7" customWidth="1"/>
    <col min="6667" max="6667" width="1.7265625" style="7" customWidth="1"/>
    <col min="6668" max="6668" width="11.54296875" style="7" bestFit="1" customWidth="1"/>
    <col min="6669" max="6906" width="9.1796875" style="7"/>
    <col min="6907" max="6907" width="3.54296875" style="7" customWidth="1"/>
    <col min="6908" max="6908" width="5" style="7" customWidth="1"/>
    <col min="6909" max="6909" width="58.26953125" style="7" customWidth="1"/>
    <col min="6910" max="6910" width="1.453125" style="7" customWidth="1"/>
    <col min="6911" max="6911" width="8.26953125" style="7" customWidth="1"/>
    <col min="6912" max="6912" width="9" style="7" bestFit="1" customWidth="1"/>
    <col min="6913" max="6913" width="12.54296875" style="7" bestFit="1" customWidth="1"/>
    <col min="6914" max="6916" width="8.26953125" style="7" customWidth="1"/>
    <col min="6917" max="6917" width="13.7265625" style="7" bestFit="1" customWidth="1"/>
    <col min="6918" max="6919" width="8.26953125" style="7" customWidth="1"/>
    <col min="6920" max="6920" width="14.7265625" style="7" bestFit="1" customWidth="1"/>
    <col min="6921" max="6922" width="8.26953125" style="7" customWidth="1"/>
    <col min="6923" max="6923" width="1.7265625" style="7" customWidth="1"/>
    <col min="6924" max="6924" width="11.54296875" style="7" bestFit="1" customWidth="1"/>
    <col min="6925" max="7162" width="9.1796875" style="7"/>
    <col min="7163" max="7163" width="3.54296875" style="7" customWidth="1"/>
    <col min="7164" max="7164" width="5" style="7" customWidth="1"/>
    <col min="7165" max="7165" width="58.26953125" style="7" customWidth="1"/>
    <col min="7166" max="7166" width="1.453125" style="7" customWidth="1"/>
    <col min="7167" max="7167" width="8.26953125" style="7" customWidth="1"/>
    <col min="7168" max="7168" width="9" style="7" bestFit="1" customWidth="1"/>
    <col min="7169" max="7169" width="12.54296875" style="7" bestFit="1" customWidth="1"/>
    <col min="7170" max="7172" width="8.26953125" style="7" customWidth="1"/>
    <col min="7173" max="7173" width="13.7265625" style="7" bestFit="1" customWidth="1"/>
    <col min="7174" max="7175" width="8.26953125" style="7" customWidth="1"/>
    <col min="7176" max="7176" width="14.7265625" style="7" bestFit="1" customWidth="1"/>
    <col min="7177" max="7178" width="8.26953125" style="7" customWidth="1"/>
    <col min="7179" max="7179" width="1.7265625" style="7" customWidth="1"/>
    <col min="7180" max="7180" width="11.54296875" style="7" bestFit="1" customWidth="1"/>
    <col min="7181" max="7418" width="9.1796875" style="7"/>
    <col min="7419" max="7419" width="3.54296875" style="7" customWidth="1"/>
    <col min="7420" max="7420" width="5" style="7" customWidth="1"/>
    <col min="7421" max="7421" width="58.26953125" style="7" customWidth="1"/>
    <col min="7422" max="7422" width="1.453125" style="7" customWidth="1"/>
    <col min="7423" max="7423" width="8.26953125" style="7" customWidth="1"/>
    <col min="7424" max="7424" width="9" style="7" bestFit="1" customWidth="1"/>
    <col min="7425" max="7425" width="12.54296875" style="7" bestFit="1" customWidth="1"/>
    <col min="7426" max="7428" width="8.26953125" style="7" customWidth="1"/>
    <col min="7429" max="7429" width="13.7265625" style="7" bestFit="1" customWidth="1"/>
    <col min="7430" max="7431" width="8.26953125" style="7" customWidth="1"/>
    <col min="7432" max="7432" width="14.7265625" style="7" bestFit="1" customWidth="1"/>
    <col min="7433" max="7434" width="8.26953125" style="7" customWidth="1"/>
    <col min="7435" max="7435" width="1.7265625" style="7" customWidth="1"/>
    <col min="7436" max="7436" width="11.54296875" style="7" bestFit="1" customWidth="1"/>
    <col min="7437" max="7674" width="9.1796875" style="7"/>
    <col min="7675" max="7675" width="3.54296875" style="7" customWidth="1"/>
    <col min="7676" max="7676" width="5" style="7" customWidth="1"/>
    <col min="7677" max="7677" width="58.26953125" style="7" customWidth="1"/>
    <col min="7678" max="7678" width="1.453125" style="7" customWidth="1"/>
    <col min="7679" max="7679" width="8.26953125" style="7" customWidth="1"/>
    <col min="7680" max="7680" width="9" style="7" bestFit="1" customWidth="1"/>
    <col min="7681" max="7681" width="12.54296875" style="7" bestFit="1" customWidth="1"/>
    <col min="7682" max="7684" width="8.26953125" style="7" customWidth="1"/>
    <col min="7685" max="7685" width="13.7265625" style="7" bestFit="1" customWidth="1"/>
    <col min="7686" max="7687" width="8.26953125" style="7" customWidth="1"/>
    <col min="7688" max="7688" width="14.7265625" style="7" bestFit="1" customWidth="1"/>
    <col min="7689" max="7690" width="8.26953125" style="7" customWidth="1"/>
    <col min="7691" max="7691" width="1.7265625" style="7" customWidth="1"/>
    <col min="7692" max="7692" width="11.54296875" style="7" bestFit="1" customWidth="1"/>
    <col min="7693" max="7930" width="9.1796875" style="7"/>
    <col min="7931" max="7931" width="3.54296875" style="7" customWidth="1"/>
    <col min="7932" max="7932" width="5" style="7" customWidth="1"/>
    <col min="7933" max="7933" width="58.26953125" style="7" customWidth="1"/>
    <col min="7934" max="7934" width="1.453125" style="7" customWidth="1"/>
    <col min="7935" max="7935" width="8.26953125" style="7" customWidth="1"/>
    <col min="7936" max="7936" width="9" style="7" bestFit="1" customWidth="1"/>
    <col min="7937" max="7937" width="12.54296875" style="7" bestFit="1" customWidth="1"/>
    <col min="7938" max="7940" width="8.26953125" style="7" customWidth="1"/>
    <col min="7941" max="7941" width="13.7265625" style="7" bestFit="1" customWidth="1"/>
    <col min="7942" max="7943" width="8.26953125" style="7" customWidth="1"/>
    <col min="7944" max="7944" width="14.7265625" style="7" bestFit="1" customWidth="1"/>
    <col min="7945" max="7946" width="8.26953125" style="7" customWidth="1"/>
    <col min="7947" max="7947" width="1.7265625" style="7" customWidth="1"/>
    <col min="7948" max="7948" width="11.54296875" style="7" bestFit="1" customWidth="1"/>
    <col min="7949" max="8186" width="9.1796875" style="7"/>
    <col min="8187" max="8187" width="3.54296875" style="7" customWidth="1"/>
    <col min="8188" max="8188" width="5" style="7" customWidth="1"/>
    <col min="8189" max="8189" width="58.26953125" style="7" customWidth="1"/>
    <col min="8190" max="8190" width="1.453125" style="7" customWidth="1"/>
    <col min="8191" max="8191" width="8.26953125" style="7" customWidth="1"/>
    <col min="8192" max="8192" width="9" style="7" bestFit="1" customWidth="1"/>
    <col min="8193" max="8193" width="12.54296875" style="7" bestFit="1" customWidth="1"/>
    <col min="8194" max="8196" width="8.26953125" style="7" customWidth="1"/>
    <col min="8197" max="8197" width="13.7265625" style="7" bestFit="1" customWidth="1"/>
    <col min="8198" max="8199" width="8.26953125" style="7" customWidth="1"/>
    <col min="8200" max="8200" width="14.7265625" style="7" bestFit="1" customWidth="1"/>
    <col min="8201" max="8202" width="8.26953125" style="7" customWidth="1"/>
    <col min="8203" max="8203" width="1.7265625" style="7" customWidth="1"/>
    <col min="8204" max="8204" width="11.54296875" style="7" bestFit="1" customWidth="1"/>
    <col min="8205" max="8442" width="9.1796875" style="7"/>
    <col min="8443" max="8443" width="3.54296875" style="7" customWidth="1"/>
    <col min="8444" max="8444" width="5" style="7" customWidth="1"/>
    <col min="8445" max="8445" width="58.26953125" style="7" customWidth="1"/>
    <col min="8446" max="8446" width="1.453125" style="7" customWidth="1"/>
    <col min="8447" max="8447" width="8.26953125" style="7" customWidth="1"/>
    <col min="8448" max="8448" width="9" style="7" bestFit="1" customWidth="1"/>
    <col min="8449" max="8449" width="12.54296875" style="7" bestFit="1" customWidth="1"/>
    <col min="8450" max="8452" width="8.26953125" style="7" customWidth="1"/>
    <col min="8453" max="8453" width="13.7265625" style="7" bestFit="1" customWidth="1"/>
    <col min="8454" max="8455" width="8.26953125" style="7" customWidth="1"/>
    <col min="8456" max="8456" width="14.7265625" style="7" bestFit="1" customWidth="1"/>
    <col min="8457" max="8458" width="8.26953125" style="7" customWidth="1"/>
    <col min="8459" max="8459" width="1.7265625" style="7" customWidth="1"/>
    <col min="8460" max="8460" width="11.54296875" style="7" bestFit="1" customWidth="1"/>
    <col min="8461" max="8698" width="9.1796875" style="7"/>
    <col min="8699" max="8699" width="3.54296875" style="7" customWidth="1"/>
    <col min="8700" max="8700" width="5" style="7" customWidth="1"/>
    <col min="8701" max="8701" width="58.26953125" style="7" customWidth="1"/>
    <col min="8702" max="8702" width="1.453125" style="7" customWidth="1"/>
    <col min="8703" max="8703" width="8.26953125" style="7" customWidth="1"/>
    <col min="8704" max="8704" width="9" style="7" bestFit="1" customWidth="1"/>
    <col min="8705" max="8705" width="12.54296875" style="7" bestFit="1" customWidth="1"/>
    <col min="8706" max="8708" width="8.26953125" style="7" customWidth="1"/>
    <col min="8709" max="8709" width="13.7265625" style="7" bestFit="1" customWidth="1"/>
    <col min="8710" max="8711" width="8.26953125" style="7" customWidth="1"/>
    <col min="8712" max="8712" width="14.7265625" style="7" bestFit="1" customWidth="1"/>
    <col min="8713" max="8714" width="8.26953125" style="7" customWidth="1"/>
    <col min="8715" max="8715" width="1.7265625" style="7" customWidth="1"/>
    <col min="8716" max="8716" width="11.54296875" style="7" bestFit="1" customWidth="1"/>
    <col min="8717" max="8954" width="9.1796875" style="7"/>
    <col min="8955" max="8955" width="3.54296875" style="7" customWidth="1"/>
    <col min="8956" max="8956" width="5" style="7" customWidth="1"/>
    <col min="8957" max="8957" width="58.26953125" style="7" customWidth="1"/>
    <col min="8958" max="8958" width="1.453125" style="7" customWidth="1"/>
    <col min="8959" max="8959" width="8.26953125" style="7" customWidth="1"/>
    <col min="8960" max="8960" width="9" style="7" bestFit="1" customWidth="1"/>
    <col min="8961" max="8961" width="12.54296875" style="7" bestFit="1" customWidth="1"/>
    <col min="8962" max="8964" width="8.26953125" style="7" customWidth="1"/>
    <col min="8965" max="8965" width="13.7265625" style="7" bestFit="1" customWidth="1"/>
    <col min="8966" max="8967" width="8.26953125" style="7" customWidth="1"/>
    <col min="8968" max="8968" width="14.7265625" style="7" bestFit="1" customWidth="1"/>
    <col min="8969" max="8970" width="8.26953125" style="7" customWidth="1"/>
    <col min="8971" max="8971" width="1.7265625" style="7" customWidth="1"/>
    <col min="8972" max="8972" width="11.54296875" style="7" bestFit="1" customWidth="1"/>
    <col min="8973" max="9210" width="9.1796875" style="7"/>
    <col min="9211" max="9211" width="3.54296875" style="7" customWidth="1"/>
    <col min="9212" max="9212" width="5" style="7" customWidth="1"/>
    <col min="9213" max="9213" width="58.26953125" style="7" customWidth="1"/>
    <col min="9214" max="9214" width="1.453125" style="7" customWidth="1"/>
    <col min="9215" max="9215" width="8.26953125" style="7" customWidth="1"/>
    <col min="9216" max="9216" width="9" style="7" bestFit="1" customWidth="1"/>
    <col min="9217" max="9217" width="12.54296875" style="7" bestFit="1" customWidth="1"/>
    <col min="9218" max="9220" width="8.26953125" style="7" customWidth="1"/>
    <col min="9221" max="9221" width="13.7265625" style="7" bestFit="1" customWidth="1"/>
    <col min="9222" max="9223" width="8.26953125" style="7" customWidth="1"/>
    <col min="9224" max="9224" width="14.7265625" style="7" bestFit="1" customWidth="1"/>
    <col min="9225" max="9226" width="8.26953125" style="7" customWidth="1"/>
    <col min="9227" max="9227" width="1.7265625" style="7" customWidth="1"/>
    <col min="9228" max="9228" width="11.54296875" style="7" bestFit="1" customWidth="1"/>
    <col min="9229" max="9466" width="9.1796875" style="7"/>
    <col min="9467" max="9467" width="3.54296875" style="7" customWidth="1"/>
    <col min="9468" max="9468" width="5" style="7" customWidth="1"/>
    <col min="9469" max="9469" width="58.26953125" style="7" customWidth="1"/>
    <col min="9470" max="9470" width="1.453125" style="7" customWidth="1"/>
    <col min="9471" max="9471" width="8.26953125" style="7" customWidth="1"/>
    <col min="9472" max="9472" width="9" style="7" bestFit="1" customWidth="1"/>
    <col min="9473" max="9473" width="12.54296875" style="7" bestFit="1" customWidth="1"/>
    <col min="9474" max="9476" width="8.26953125" style="7" customWidth="1"/>
    <col min="9477" max="9477" width="13.7265625" style="7" bestFit="1" customWidth="1"/>
    <col min="9478" max="9479" width="8.26953125" style="7" customWidth="1"/>
    <col min="9480" max="9480" width="14.7265625" style="7" bestFit="1" customWidth="1"/>
    <col min="9481" max="9482" width="8.26953125" style="7" customWidth="1"/>
    <col min="9483" max="9483" width="1.7265625" style="7" customWidth="1"/>
    <col min="9484" max="9484" width="11.54296875" style="7" bestFit="1" customWidth="1"/>
    <col min="9485" max="9722" width="9.1796875" style="7"/>
    <col min="9723" max="9723" width="3.54296875" style="7" customWidth="1"/>
    <col min="9724" max="9724" width="5" style="7" customWidth="1"/>
    <col min="9725" max="9725" width="58.26953125" style="7" customWidth="1"/>
    <col min="9726" max="9726" width="1.453125" style="7" customWidth="1"/>
    <col min="9727" max="9727" width="8.26953125" style="7" customWidth="1"/>
    <col min="9728" max="9728" width="9" style="7" bestFit="1" customWidth="1"/>
    <col min="9729" max="9729" width="12.54296875" style="7" bestFit="1" customWidth="1"/>
    <col min="9730" max="9732" width="8.26953125" style="7" customWidth="1"/>
    <col min="9733" max="9733" width="13.7265625" style="7" bestFit="1" customWidth="1"/>
    <col min="9734" max="9735" width="8.26953125" style="7" customWidth="1"/>
    <col min="9736" max="9736" width="14.7265625" style="7" bestFit="1" customWidth="1"/>
    <col min="9737" max="9738" width="8.26953125" style="7" customWidth="1"/>
    <col min="9739" max="9739" width="1.7265625" style="7" customWidth="1"/>
    <col min="9740" max="9740" width="11.54296875" style="7" bestFit="1" customWidth="1"/>
    <col min="9741" max="9978" width="9.1796875" style="7"/>
    <col min="9979" max="9979" width="3.54296875" style="7" customWidth="1"/>
    <col min="9980" max="9980" width="5" style="7" customWidth="1"/>
    <col min="9981" max="9981" width="58.26953125" style="7" customWidth="1"/>
    <col min="9982" max="9982" width="1.453125" style="7" customWidth="1"/>
    <col min="9983" max="9983" width="8.26953125" style="7" customWidth="1"/>
    <col min="9984" max="9984" width="9" style="7" bestFit="1" customWidth="1"/>
    <col min="9985" max="9985" width="12.54296875" style="7" bestFit="1" customWidth="1"/>
    <col min="9986" max="9988" width="8.26953125" style="7" customWidth="1"/>
    <col min="9989" max="9989" width="13.7265625" style="7" bestFit="1" customWidth="1"/>
    <col min="9990" max="9991" width="8.26953125" style="7" customWidth="1"/>
    <col min="9992" max="9992" width="14.7265625" style="7" bestFit="1" customWidth="1"/>
    <col min="9993" max="9994" width="8.26953125" style="7" customWidth="1"/>
    <col min="9995" max="9995" width="1.7265625" style="7" customWidth="1"/>
    <col min="9996" max="9996" width="11.54296875" style="7" bestFit="1" customWidth="1"/>
    <col min="9997" max="10234" width="9.1796875" style="7"/>
    <col min="10235" max="10235" width="3.54296875" style="7" customWidth="1"/>
    <col min="10236" max="10236" width="5" style="7" customWidth="1"/>
    <col min="10237" max="10237" width="58.26953125" style="7" customWidth="1"/>
    <col min="10238" max="10238" width="1.453125" style="7" customWidth="1"/>
    <col min="10239" max="10239" width="8.26953125" style="7" customWidth="1"/>
    <col min="10240" max="10240" width="9" style="7" bestFit="1" customWidth="1"/>
    <col min="10241" max="10241" width="12.54296875" style="7" bestFit="1" customWidth="1"/>
    <col min="10242" max="10244" width="8.26953125" style="7" customWidth="1"/>
    <col min="10245" max="10245" width="13.7265625" style="7" bestFit="1" customWidth="1"/>
    <col min="10246" max="10247" width="8.26953125" style="7" customWidth="1"/>
    <col min="10248" max="10248" width="14.7265625" style="7" bestFit="1" customWidth="1"/>
    <col min="10249" max="10250" width="8.26953125" style="7" customWidth="1"/>
    <col min="10251" max="10251" width="1.7265625" style="7" customWidth="1"/>
    <col min="10252" max="10252" width="11.54296875" style="7" bestFit="1" customWidth="1"/>
    <col min="10253" max="10490" width="9.1796875" style="7"/>
    <col min="10491" max="10491" width="3.54296875" style="7" customWidth="1"/>
    <col min="10492" max="10492" width="5" style="7" customWidth="1"/>
    <col min="10493" max="10493" width="58.26953125" style="7" customWidth="1"/>
    <col min="10494" max="10494" width="1.453125" style="7" customWidth="1"/>
    <col min="10495" max="10495" width="8.26953125" style="7" customWidth="1"/>
    <col min="10496" max="10496" width="9" style="7" bestFit="1" customWidth="1"/>
    <col min="10497" max="10497" width="12.54296875" style="7" bestFit="1" customWidth="1"/>
    <col min="10498" max="10500" width="8.26953125" style="7" customWidth="1"/>
    <col min="10501" max="10501" width="13.7265625" style="7" bestFit="1" customWidth="1"/>
    <col min="10502" max="10503" width="8.26953125" style="7" customWidth="1"/>
    <col min="10504" max="10504" width="14.7265625" style="7" bestFit="1" customWidth="1"/>
    <col min="10505" max="10506" width="8.26953125" style="7" customWidth="1"/>
    <col min="10507" max="10507" width="1.7265625" style="7" customWidth="1"/>
    <col min="10508" max="10508" width="11.54296875" style="7" bestFit="1" customWidth="1"/>
    <col min="10509" max="10746" width="9.1796875" style="7"/>
    <col min="10747" max="10747" width="3.54296875" style="7" customWidth="1"/>
    <col min="10748" max="10748" width="5" style="7" customWidth="1"/>
    <col min="10749" max="10749" width="58.26953125" style="7" customWidth="1"/>
    <col min="10750" max="10750" width="1.453125" style="7" customWidth="1"/>
    <col min="10751" max="10751" width="8.26953125" style="7" customWidth="1"/>
    <col min="10752" max="10752" width="9" style="7" bestFit="1" customWidth="1"/>
    <col min="10753" max="10753" width="12.54296875" style="7" bestFit="1" customWidth="1"/>
    <col min="10754" max="10756" width="8.26953125" style="7" customWidth="1"/>
    <col min="10757" max="10757" width="13.7265625" style="7" bestFit="1" customWidth="1"/>
    <col min="10758" max="10759" width="8.26953125" style="7" customWidth="1"/>
    <col min="10760" max="10760" width="14.7265625" style="7" bestFit="1" customWidth="1"/>
    <col min="10761" max="10762" width="8.26953125" style="7" customWidth="1"/>
    <col min="10763" max="10763" width="1.7265625" style="7" customWidth="1"/>
    <col min="10764" max="10764" width="11.54296875" style="7" bestFit="1" customWidth="1"/>
    <col min="10765" max="11002" width="9.1796875" style="7"/>
    <col min="11003" max="11003" width="3.54296875" style="7" customWidth="1"/>
    <col min="11004" max="11004" width="5" style="7" customWidth="1"/>
    <col min="11005" max="11005" width="58.26953125" style="7" customWidth="1"/>
    <col min="11006" max="11006" width="1.453125" style="7" customWidth="1"/>
    <col min="11007" max="11007" width="8.26953125" style="7" customWidth="1"/>
    <col min="11008" max="11008" width="9" style="7" bestFit="1" customWidth="1"/>
    <col min="11009" max="11009" width="12.54296875" style="7" bestFit="1" customWidth="1"/>
    <col min="11010" max="11012" width="8.26953125" style="7" customWidth="1"/>
    <col min="11013" max="11013" width="13.7265625" style="7" bestFit="1" customWidth="1"/>
    <col min="11014" max="11015" width="8.26953125" style="7" customWidth="1"/>
    <col min="11016" max="11016" width="14.7265625" style="7" bestFit="1" customWidth="1"/>
    <col min="11017" max="11018" width="8.26953125" style="7" customWidth="1"/>
    <col min="11019" max="11019" width="1.7265625" style="7" customWidth="1"/>
    <col min="11020" max="11020" width="11.54296875" style="7" bestFit="1" customWidth="1"/>
    <col min="11021" max="11258" width="9.1796875" style="7"/>
    <col min="11259" max="11259" width="3.54296875" style="7" customWidth="1"/>
    <col min="11260" max="11260" width="5" style="7" customWidth="1"/>
    <col min="11261" max="11261" width="58.26953125" style="7" customWidth="1"/>
    <col min="11262" max="11262" width="1.453125" style="7" customWidth="1"/>
    <col min="11263" max="11263" width="8.26953125" style="7" customWidth="1"/>
    <col min="11264" max="11264" width="9" style="7" bestFit="1" customWidth="1"/>
    <col min="11265" max="11265" width="12.54296875" style="7" bestFit="1" customWidth="1"/>
    <col min="11266" max="11268" width="8.26953125" style="7" customWidth="1"/>
    <col min="11269" max="11269" width="13.7265625" style="7" bestFit="1" customWidth="1"/>
    <col min="11270" max="11271" width="8.26953125" style="7" customWidth="1"/>
    <col min="11272" max="11272" width="14.7265625" style="7" bestFit="1" customWidth="1"/>
    <col min="11273" max="11274" width="8.26953125" style="7" customWidth="1"/>
    <col min="11275" max="11275" width="1.7265625" style="7" customWidth="1"/>
    <col min="11276" max="11276" width="11.54296875" style="7" bestFit="1" customWidth="1"/>
    <col min="11277" max="11514" width="9.1796875" style="7"/>
    <col min="11515" max="11515" width="3.54296875" style="7" customWidth="1"/>
    <col min="11516" max="11516" width="5" style="7" customWidth="1"/>
    <col min="11517" max="11517" width="58.26953125" style="7" customWidth="1"/>
    <col min="11518" max="11518" width="1.453125" style="7" customWidth="1"/>
    <col min="11519" max="11519" width="8.26953125" style="7" customWidth="1"/>
    <col min="11520" max="11520" width="9" style="7" bestFit="1" customWidth="1"/>
    <col min="11521" max="11521" width="12.54296875" style="7" bestFit="1" customWidth="1"/>
    <col min="11522" max="11524" width="8.26953125" style="7" customWidth="1"/>
    <col min="11525" max="11525" width="13.7265625" style="7" bestFit="1" customWidth="1"/>
    <col min="11526" max="11527" width="8.26953125" style="7" customWidth="1"/>
    <col min="11528" max="11528" width="14.7265625" style="7" bestFit="1" customWidth="1"/>
    <col min="11529" max="11530" width="8.26953125" style="7" customWidth="1"/>
    <col min="11531" max="11531" width="1.7265625" style="7" customWidth="1"/>
    <col min="11532" max="11532" width="11.54296875" style="7" bestFit="1" customWidth="1"/>
    <col min="11533" max="11770" width="9.1796875" style="7"/>
    <col min="11771" max="11771" width="3.54296875" style="7" customWidth="1"/>
    <col min="11772" max="11772" width="5" style="7" customWidth="1"/>
    <col min="11773" max="11773" width="58.26953125" style="7" customWidth="1"/>
    <col min="11774" max="11774" width="1.453125" style="7" customWidth="1"/>
    <col min="11775" max="11775" width="8.26953125" style="7" customWidth="1"/>
    <col min="11776" max="11776" width="9" style="7" bestFit="1" customWidth="1"/>
    <col min="11777" max="11777" width="12.54296875" style="7" bestFit="1" customWidth="1"/>
    <col min="11778" max="11780" width="8.26953125" style="7" customWidth="1"/>
    <col min="11781" max="11781" width="13.7265625" style="7" bestFit="1" customWidth="1"/>
    <col min="11782" max="11783" width="8.26953125" style="7" customWidth="1"/>
    <col min="11784" max="11784" width="14.7265625" style="7" bestFit="1" customWidth="1"/>
    <col min="11785" max="11786" width="8.26953125" style="7" customWidth="1"/>
    <col min="11787" max="11787" width="1.7265625" style="7" customWidth="1"/>
    <col min="11788" max="11788" width="11.54296875" style="7" bestFit="1" customWidth="1"/>
    <col min="11789" max="12026" width="9.1796875" style="7"/>
    <col min="12027" max="12027" width="3.54296875" style="7" customWidth="1"/>
    <col min="12028" max="12028" width="5" style="7" customWidth="1"/>
    <col min="12029" max="12029" width="58.26953125" style="7" customWidth="1"/>
    <col min="12030" max="12030" width="1.453125" style="7" customWidth="1"/>
    <col min="12031" max="12031" width="8.26953125" style="7" customWidth="1"/>
    <col min="12032" max="12032" width="9" style="7" bestFit="1" customWidth="1"/>
    <col min="12033" max="12033" width="12.54296875" style="7" bestFit="1" customWidth="1"/>
    <col min="12034" max="12036" width="8.26953125" style="7" customWidth="1"/>
    <col min="12037" max="12037" width="13.7265625" style="7" bestFit="1" customWidth="1"/>
    <col min="12038" max="12039" width="8.26953125" style="7" customWidth="1"/>
    <col min="12040" max="12040" width="14.7265625" style="7" bestFit="1" customWidth="1"/>
    <col min="12041" max="12042" width="8.26953125" style="7" customWidth="1"/>
    <col min="12043" max="12043" width="1.7265625" style="7" customWidth="1"/>
    <col min="12044" max="12044" width="11.54296875" style="7" bestFit="1" customWidth="1"/>
    <col min="12045" max="12282" width="9.1796875" style="7"/>
    <col min="12283" max="12283" width="3.54296875" style="7" customWidth="1"/>
    <col min="12284" max="12284" width="5" style="7" customWidth="1"/>
    <col min="12285" max="12285" width="58.26953125" style="7" customWidth="1"/>
    <col min="12286" max="12286" width="1.453125" style="7" customWidth="1"/>
    <col min="12287" max="12287" width="8.26953125" style="7" customWidth="1"/>
    <col min="12288" max="12288" width="9" style="7" bestFit="1" customWidth="1"/>
    <col min="12289" max="12289" width="12.54296875" style="7" bestFit="1" customWidth="1"/>
    <col min="12290" max="12292" width="8.26953125" style="7" customWidth="1"/>
    <col min="12293" max="12293" width="13.7265625" style="7" bestFit="1" customWidth="1"/>
    <col min="12294" max="12295" width="8.26953125" style="7" customWidth="1"/>
    <col min="12296" max="12296" width="14.7265625" style="7" bestFit="1" customWidth="1"/>
    <col min="12297" max="12298" width="8.26953125" style="7" customWidth="1"/>
    <col min="12299" max="12299" width="1.7265625" style="7" customWidth="1"/>
    <col min="12300" max="12300" width="11.54296875" style="7" bestFit="1" customWidth="1"/>
    <col min="12301" max="12538" width="9.1796875" style="7"/>
    <col min="12539" max="12539" width="3.54296875" style="7" customWidth="1"/>
    <col min="12540" max="12540" width="5" style="7" customWidth="1"/>
    <col min="12541" max="12541" width="58.26953125" style="7" customWidth="1"/>
    <col min="12542" max="12542" width="1.453125" style="7" customWidth="1"/>
    <col min="12543" max="12543" width="8.26953125" style="7" customWidth="1"/>
    <col min="12544" max="12544" width="9" style="7" bestFit="1" customWidth="1"/>
    <col min="12545" max="12545" width="12.54296875" style="7" bestFit="1" customWidth="1"/>
    <col min="12546" max="12548" width="8.26953125" style="7" customWidth="1"/>
    <col min="12549" max="12549" width="13.7265625" style="7" bestFit="1" customWidth="1"/>
    <col min="12550" max="12551" width="8.26953125" style="7" customWidth="1"/>
    <col min="12552" max="12552" width="14.7265625" style="7" bestFit="1" customWidth="1"/>
    <col min="12553" max="12554" width="8.26953125" style="7" customWidth="1"/>
    <col min="12555" max="12555" width="1.7265625" style="7" customWidth="1"/>
    <col min="12556" max="12556" width="11.54296875" style="7" bestFit="1" customWidth="1"/>
    <col min="12557" max="12794" width="9.1796875" style="7"/>
    <col min="12795" max="12795" width="3.54296875" style="7" customWidth="1"/>
    <col min="12796" max="12796" width="5" style="7" customWidth="1"/>
    <col min="12797" max="12797" width="58.26953125" style="7" customWidth="1"/>
    <col min="12798" max="12798" width="1.453125" style="7" customWidth="1"/>
    <col min="12799" max="12799" width="8.26953125" style="7" customWidth="1"/>
    <col min="12800" max="12800" width="9" style="7" bestFit="1" customWidth="1"/>
    <col min="12801" max="12801" width="12.54296875" style="7" bestFit="1" customWidth="1"/>
    <col min="12802" max="12804" width="8.26953125" style="7" customWidth="1"/>
    <col min="12805" max="12805" width="13.7265625" style="7" bestFit="1" customWidth="1"/>
    <col min="12806" max="12807" width="8.26953125" style="7" customWidth="1"/>
    <col min="12808" max="12808" width="14.7265625" style="7" bestFit="1" customWidth="1"/>
    <col min="12809" max="12810" width="8.26953125" style="7" customWidth="1"/>
    <col min="12811" max="12811" width="1.7265625" style="7" customWidth="1"/>
    <col min="12812" max="12812" width="11.54296875" style="7" bestFit="1" customWidth="1"/>
    <col min="12813" max="13050" width="9.1796875" style="7"/>
    <col min="13051" max="13051" width="3.54296875" style="7" customWidth="1"/>
    <col min="13052" max="13052" width="5" style="7" customWidth="1"/>
    <col min="13053" max="13053" width="58.26953125" style="7" customWidth="1"/>
    <col min="13054" max="13054" width="1.453125" style="7" customWidth="1"/>
    <col min="13055" max="13055" width="8.26953125" style="7" customWidth="1"/>
    <col min="13056" max="13056" width="9" style="7" bestFit="1" customWidth="1"/>
    <col min="13057" max="13057" width="12.54296875" style="7" bestFit="1" customWidth="1"/>
    <col min="13058" max="13060" width="8.26953125" style="7" customWidth="1"/>
    <col min="13061" max="13061" width="13.7265625" style="7" bestFit="1" customWidth="1"/>
    <col min="13062" max="13063" width="8.26953125" style="7" customWidth="1"/>
    <col min="13064" max="13064" width="14.7265625" style="7" bestFit="1" customWidth="1"/>
    <col min="13065" max="13066" width="8.26953125" style="7" customWidth="1"/>
    <col min="13067" max="13067" width="1.7265625" style="7" customWidth="1"/>
    <col min="13068" max="13068" width="11.54296875" style="7" bestFit="1" customWidth="1"/>
    <col min="13069" max="13306" width="9.1796875" style="7"/>
    <col min="13307" max="13307" width="3.54296875" style="7" customWidth="1"/>
    <col min="13308" max="13308" width="5" style="7" customWidth="1"/>
    <col min="13309" max="13309" width="58.26953125" style="7" customWidth="1"/>
    <col min="13310" max="13310" width="1.453125" style="7" customWidth="1"/>
    <col min="13311" max="13311" width="8.26953125" style="7" customWidth="1"/>
    <col min="13312" max="13312" width="9" style="7" bestFit="1" customWidth="1"/>
    <col min="13313" max="13313" width="12.54296875" style="7" bestFit="1" customWidth="1"/>
    <col min="13314" max="13316" width="8.26953125" style="7" customWidth="1"/>
    <col min="13317" max="13317" width="13.7265625" style="7" bestFit="1" customWidth="1"/>
    <col min="13318" max="13319" width="8.26953125" style="7" customWidth="1"/>
    <col min="13320" max="13320" width="14.7265625" style="7" bestFit="1" customWidth="1"/>
    <col min="13321" max="13322" width="8.26953125" style="7" customWidth="1"/>
    <col min="13323" max="13323" width="1.7265625" style="7" customWidth="1"/>
    <col min="13324" max="13324" width="11.54296875" style="7" bestFit="1" customWidth="1"/>
    <col min="13325" max="13562" width="9.1796875" style="7"/>
    <col min="13563" max="13563" width="3.54296875" style="7" customWidth="1"/>
    <col min="13564" max="13564" width="5" style="7" customWidth="1"/>
    <col min="13565" max="13565" width="58.26953125" style="7" customWidth="1"/>
    <col min="13566" max="13566" width="1.453125" style="7" customWidth="1"/>
    <col min="13567" max="13567" width="8.26953125" style="7" customWidth="1"/>
    <col min="13568" max="13568" width="9" style="7" bestFit="1" customWidth="1"/>
    <col min="13569" max="13569" width="12.54296875" style="7" bestFit="1" customWidth="1"/>
    <col min="13570" max="13572" width="8.26953125" style="7" customWidth="1"/>
    <col min="13573" max="13573" width="13.7265625" style="7" bestFit="1" customWidth="1"/>
    <col min="13574" max="13575" width="8.26953125" style="7" customWidth="1"/>
    <col min="13576" max="13576" width="14.7265625" style="7" bestFit="1" customWidth="1"/>
    <col min="13577" max="13578" width="8.26953125" style="7" customWidth="1"/>
    <col min="13579" max="13579" width="1.7265625" style="7" customWidth="1"/>
    <col min="13580" max="13580" width="11.54296875" style="7" bestFit="1" customWidth="1"/>
    <col min="13581" max="13818" width="9.1796875" style="7"/>
    <col min="13819" max="13819" width="3.54296875" style="7" customWidth="1"/>
    <col min="13820" max="13820" width="5" style="7" customWidth="1"/>
    <col min="13821" max="13821" width="58.26953125" style="7" customWidth="1"/>
    <col min="13822" max="13822" width="1.453125" style="7" customWidth="1"/>
    <col min="13823" max="13823" width="8.26953125" style="7" customWidth="1"/>
    <col min="13824" max="13824" width="9" style="7" bestFit="1" customWidth="1"/>
    <col min="13825" max="13825" width="12.54296875" style="7" bestFit="1" customWidth="1"/>
    <col min="13826" max="13828" width="8.26953125" style="7" customWidth="1"/>
    <col min="13829" max="13829" width="13.7265625" style="7" bestFit="1" customWidth="1"/>
    <col min="13830" max="13831" width="8.26953125" style="7" customWidth="1"/>
    <col min="13832" max="13832" width="14.7265625" style="7" bestFit="1" customWidth="1"/>
    <col min="13833" max="13834" width="8.26953125" style="7" customWidth="1"/>
    <col min="13835" max="13835" width="1.7265625" style="7" customWidth="1"/>
    <col min="13836" max="13836" width="11.54296875" style="7" bestFit="1" customWidth="1"/>
    <col min="13837" max="14074" width="9.1796875" style="7"/>
    <col min="14075" max="14075" width="3.54296875" style="7" customWidth="1"/>
    <col min="14076" max="14076" width="5" style="7" customWidth="1"/>
    <col min="14077" max="14077" width="58.26953125" style="7" customWidth="1"/>
    <col min="14078" max="14078" width="1.453125" style="7" customWidth="1"/>
    <col min="14079" max="14079" width="8.26953125" style="7" customWidth="1"/>
    <col min="14080" max="14080" width="9" style="7" bestFit="1" customWidth="1"/>
    <col min="14081" max="14081" width="12.54296875" style="7" bestFit="1" customWidth="1"/>
    <col min="14082" max="14084" width="8.26953125" style="7" customWidth="1"/>
    <col min="14085" max="14085" width="13.7265625" style="7" bestFit="1" customWidth="1"/>
    <col min="14086" max="14087" width="8.26953125" style="7" customWidth="1"/>
    <col min="14088" max="14088" width="14.7265625" style="7" bestFit="1" customWidth="1"/>
    <col min="14089" max="14090" width="8.26953125" style="7" customWidth="1"/>
    <col min="14091" max="14091" width="1.7265625" style="7" customWidth="1"/>
    <col min="14092" max="14092" width="11.54296875" style="7" bestFit="1" customWidth="1"/>
    <col min="14093" max="14330" width="9.1796875" style="7"/>
    <col min="14331" max="14331" width="3.54296875" style="7" customWidth="1"/>
    <col min="14332" max="14332" width="5" style="7" customWidth="1"/>
    <col min="14333" max="14333" width="58.26953125" style="7" customWidth="1"/>
    <col min="14334" max="14334" width="1.453125" style="7" customWidth="1"/>
    <col min="14335" max="14335" width="8.26953125" style="7" customWidth="1"/>
    <col min="14336" max="14336" width="9" style="7" bestFit="1" customWidth="1"/>
    <col min="14337" max="14337" width="12.54296875" style="7" bestFit="1" customWidth="1"/>
    <col min="14338" max="14340" width="8.26953125" style="7" customWidth="1"/>
    <col min="14341" max="14341" width="13.7265625" style="7" bestFit="1" customWidth="1"/>
    <col min="14342" max="14343" width="8.26953125" style="7" customWidth="1"/>
    <col min="14344" max="14344" width="14.7265625" style="7" bestFit="1" customWidth="1"/>
    <col min="14345" max="14346" width="8.26953125" style="7" customWidth="1"/>
    <col min="14347" max="14347" width="1.7265625" style="7" customWidth="1"/>
    <col min="14348" max="14348" width="11.54296875" style="7" bestFit="1" customWidth="1"/>
    <col min="14349" max="14586" width="9.1796875" style="7"/>
    <col min="14587" max="14587" width="3.54296875" style="7" customWidth="1"/>
    <col min="14588" max="14588" width="5" style="7" customWidth="1"/>
    <col min="14589" max="14589" width="58.26953125" style="7" customWidth="1"/>
    <col min="14590" max="14590" width="1.453125" style="7" customWidth="1"/>
    <col min="14591" max="14591" width="8.26953125" style="7" customWidth="1"/>
    <col min="14592" max="14592" width="9" style="7" bestFit="1" customWidth="1"/>
    <col min="14593" max="14593" width="12.54296875" style="7" bestFit="1" customWidth="1"/>
    <col min="14594" max="14596" width="8.26953125" style="7" customWidth="1"/>
    <col min="14597" max="14597" width="13.7265625" style="7" bestFit="1" customWidth="1"/>
    <col min="14598" max="14599" width="8.26953125" style="7" customWidth="1"/>
    <col min="14600" max="14600" width="14.7265625" style="7" bestFit="1" customWidth="1"/>
    <col min="14601" max="14602" width="8.26953125" style="7" customWidth="1"/>
    <col min="14603" max="14603" width="1.7265625" style="7" customWidth="1"/>
    <col min="14604" max="14604" width="11.54296875" style="7" bestFit="1" customWidth="1"/>
    <col min="14605" max="14842" width="9.1796875" style="7"/>
    <col min="14843" max="14843" width="3.54296875" style="7" customWidth="1"/>
    <col min="14844" max="14844" width="5" style="7" customWidth="1"/>
    <col min="14845" max="14845" width="58.26953125" style="7" customWidth="1"/>
    <col min="14846" max="14846" width="1.453125" style="7" customWidth="1"/>
    <col min="14847" max="14847" width="8.26953125" style="7" customWidth="1"/>
    <col min="14848" max="14848" width="9" style="7" bestFit="1" customWidth="1"/>
    <col min="14849" max="14849" width="12.54296875" style="7" bestFit="1" customWidth="1"/>
    <col min="14850" max="14852" width="8.26953125" style="7" customWidth="1"/>
    <col min="14853" max="14853" width="13.7265625" style="7" bestFit="1" customWidth="1"/>
    <col min="14854" max="14855" width="8.26953125" style="7" customWidth="1"/>
    <col min="14856" max="14856" width="14.7265625" style="7" bestFit="1" customWidth="1"/>
    <col min="14857" max="14858" width="8.26953125" style="7" customWidth="1"/>
    <col min="14859" max="14859" width="1.7265625" style="7" customWidth="1"/>
    <col min="14860" max="14860" width="11.54296875" style="7" bestFit="1" customWidth="1"/>
    <col min="14861" max="15098" width="9.1796875" style="7"/>
    <col min="15099" max="15099" width="3.54296875" style="7" customWidth="1"/>
    <col min="15100" max="15100" width="5" style="7" customWidth="1"/>
    <col min="15101" max="15101" width="58.26953125" style="7" customWidth="1"/>
    <col min="15102" max="15102" width="1.453125" style="7" customWidth="1"/>
    <col min="15103" max="15103" width="8.26953125" style="7" customWidth="1"/>
    <col min="15104" max="15104" width="9" style="7" bestFit="1" customWidth="1"/>
    <col min="15105" max="15105" width="12.54296875" style="7" bestFit="1" customWidth="1"/>
    <col min="15106" max="15108" width="8.26953125" style="7" customWidth="1"/>
    <col min="15109" max="15109" width="13.7265625" style="7" bestFit="1" customWidth="1"/>
    <col min="15110" max="15111" width="8.26953125" style="7" customWidth="1"/>
    <col min="15112" max="15112" width="14.7265625" style="7" bestFit="1" customWidth="1"/>
    <col min="15113" max="15114" width="8.26953125" style="7" customWidth="1"/>
    <col min="15115" max="15115" width="1.7265625" style="7" customWidth="1"/>
    <col min="15116" max="15116" width="11.54296875" style="7" bestFit="1" customWidth="1"/>
    <col min="15117" max="15354" width="9.1796875" style="7"/>
    <col min="15355" max="15355" width="3.54296875" style="7" customWidth="1"/>
    <col min="15356" max="15356" width="5" style="7" customWidth="1"/>
    <col min="15357" max="15357" width="58.26953125" style="7" customWidth="1"/>
    <col min="15358" max="15358" width="1.453125" style="7" customWidth="1"/>
    <col min="15359" max="15359" width="8.26953125" style="7" customWidth="1"/>
    <col min="15360" max="15360" width="9" style="7" bestFit="1" customWidth="1"/>
    <col min="15361" max="15361" width="12.54296875" style="7" bestFit="1" customWidth="1"/>
    <col min="15362" max="15364" width="8.26953125" style="7" customWidth="1"/>
    <col min="15365" max="15365" width="13.7265625" style="7" bestFit="1" customWidth="1"/>
    <col min="15366" max="15367" width="8.26953125" style="7" customWidth="1"/>
    <col min="15368" max="15368" width="14.7265625" style="7" bestFit="1" customWidth="1"/>
    <col min="15369" max="15370" width="8.26953125" style="7" customWidth="1"/>
    <col min="15371" max="15371" width="1.7265625" style="7" customWidth="1"/>
    <col min="15372" max="15372" width="11.54296875" style="7" bestFit="1" customWidth="1"/>
    <col min="15373" max="15610" width="9.1796875" style="7"/>
    <col min="15611" max="15611" width="3.54296875" style="7" customWidth="1"/>
    <col min="15612" max="15612" width="5" style="7" customWidth="1"/>
    <col min="15613" max="15613" width="58.26953125" style="7" customWidth="1"/>
    <col min="15614" max="15614" width="1.453125" style="7" customWidth="1"/>
    <col min="15615" max="15615" width="8.26953125" style="7" customWidth="1"/>
    <col min="15616" max="15616" width="9" style="7" bestFit="1" customWidth="1"/>
    <col min="15617" max="15617" width="12.54296875" style="7" bestFit="1" customWidth="1"/>
    <col min="15618" max="15620" width="8.26953125" style="7" customWidth="1"/>
    <col min="15621" max="15621" width="13.7265625" style="7" bestFit="1" customWidth="1"/>
    <col min="15622" max="15623" width="8.26953125" style="7" customWidth="1"/>
    <col min="15624" max="15624" width="14.7265625" style="7" bestFit="1" customWidth="1"/>
    <col min="15625" max="15626" width="8.26953125" style="7" customWidth="1"/>
    <col min="15627" max="15627" width="1.7265625" style="7" customWidth="1"/>
    <col min="15628" max="15628" width="11.54296875" style="7" bestFit="1" customWidth="1"/>
    <col min="15629" max="15866" width="9.1796875" style="7"/>
    <col min="15867" max="15867" width="3.54296875" style="7" customWidth="1"/>
    <col min="15868" max="15868" width="5" style="7" customWidth="1"/>
    <col min="15869" max="15869" width="58.26953125" style="7" customWidth="1"/>
    <col min="15870" max="15870" width="1.453125" style="7" customWidth="1"/>
    <col min="15871" max="15871" width="8.26953125" style="7" customWidth="1"/>
    <col min="15872" max="15872" width="9" style="7" bestFit="1" customWidth="1"/>
    <col min="15873" max="15873" width="12.54296875" style="7" bestFit="1" customWidth="1"/>
    <col min="15874" max="15876" width="8.26953125" style="7" customWidth="1"/>
    <col min="15877" max="15877" width="13.7265625" style="7" bestFit="1" customWidth="1"/>
    <col min="15878" max="15879" width="8.26953125" style="7" customWidth="1"/>
    <col min="15880" max="15880" width="14.7265625" style="7" bestFit="1" customWidth="1"/>
    <col min="15881" max="15882" width="8.26953125" style="7" customWidth="1"/>
    <col min="15883" max="15883" width="1.7265625" style="7" customWidth="1"/>
    <col min="15884" max="15884" width="11.54296875" style="7" bestFit="1" customWidth="1"/>
    <col min="15885" max="16122" width="9.1796875" style="7"/>
    <col min="16123" max="16123" width="3.54296875" style="7" customWidth="1"/>
    <col min="16124" max="16124" width="5" style="7" customWidth="1"/>
    <col min="16125" max="16125" width="58.26953125" style="7" customWidth="1"/>
    <col min="16126" max="16126" width="1.453125" style="7" customWidth="1"/>
    <col min="16127" max="16127" width="8.26953125" style="7" customWidth="1"/>
    <col min="16128" max="16128" width="9" style="7" bestFit="1" customWidth="1"/>
    <col min="16129" max="16129" width="12.54296875" style="7" bestFit="1" customWidth="1"/>
    <col min="16130" max="16132" width="8.26953125" style="7" customWidth="1"/>
    <col min="16133" max="16133" width="13.7265625" style="7" bestFit="1" customWidth="1"/>
    <col min="16134" max="16135" width="8.26953125" style="7" customWidth="1"/>
    <col min="16136" max="16136" width="14.7265625" style="7" bestFit="1" customWidth="1"/>
    <col min="16137" max="16138" width="8.26953125" style="7" customWidth="1"/>
    <col min="16139" max="16139" width="1.7265625" style="7" customWidth="1"/>
    <col min="16140" max="16140" width="11.54296875" style="7" bestFit="1" customWidth="1"/>
    <col min="16141" max="16378" width="9.1796875" style="7"/>
    <col min="16379" max="16384" width="9.26953125" style="7" customWidth="1"/>
  </cols>
  <sheetData>
    <row r="1" spans="1:250" ht="6.75" customHeight="1" thickBot="1" x14ac:dyDescent="0.4">
      <c r="A1" s="6"/>
      <c r="J1" s="11"/>
      <c r="K1" s="12"/>
      <c r="L1" s="11"/>
      <c r="M1" s="11"/>
    </row>
    <row r="2" spans="1:250" ht="19" thickBot="1" x14ac:dyDescent="0.4">
      <c r="A2" s="14"/>
      <c r="B2" s="15" t="s">
        <v>15</v>
      </c>
      <c r="C2" s="16"/>
      <c r="D2" s="17"/>
      <c r="E2" s="18" t="s">
        <v>16</v>
      </c>
      <c r="F2" s="18"/>
      <c r="G2" s="18"/>
      <c r="H2" s="18"/>
      <c r="I2" s="19"/>
      <c r="J2" s="20"/>
      <c r="K2" s="21"/>
      <c r="L2" s="20"/>
      <c r="M2" s="20"/>
      <c r="N2" s="18"/>
      <c r="O2" s="18"/>
      <c r="P2" s="18"/>
      <c r="Q2" s="18"/>
      <c r="R2" s="22"/>
      <c r="S2" s="23"/>
    </row>
    <row r="3" spans="1:250" ht="16.5" customHeight="1" thickBot="1" x14ac:dyDescent="0.4">
      <c r="A3" s="24"/>
      <c r="B3" s="25"/>
      <c r="C3" s="16"/>
      <c r="D3" s="17"/>
      <c r="E3" s="461"/>
      <c r="F3" s="461"/>
      <c r="G3" s="461"/>
      <c r="H3" s="461"/>
      <c r="I3" s="461"/>
      <c r="J3" s="461"/>
      <c r="K3" s="26" t="s">
        <v>17</v>
      </c>
      <c r="L3" s="461" t="s">
        <v>18</v>
      </c>
      <c r="M3" s="461"/>
      <c r="N3" s="461"/>
      <c r="O3" s="461"/>
      <c r="P3" s="461"/>
      <c r="Q3" s="27"/>
      <c r="R3" s="28" t="s">
        <v>19</v>
      </c>
      <c r="S3" s="23"/>
    </row>
    <row r="4" spans="1:250" ht="15" thickBot="1" x14ac:dyDescent="0.4">
      <c r="B4" s="29" t="s">
        <v>20</v>
      </c>
      <c r="C4" s="30" t="s">
        <v>21</v>
      </c>
      <c r="D4" s="31"/>
      <c r="E4" s="32" t="s">
        <v>22</v>
      </c>
      <c r="F4" s="32" t="s">
        <v>23</v>
      </c>
      <c r="G4" s="32" t="s">
        <v>24</v>
      </c>
      <c r="H4" s="32" t="s">
        <v>25</v>
      </c>
      <c r="I4" s="33" t="s">
        <v>26</v>
      </c>
      <c r="J4" s="32" t="s">
        <v>27</v>
      </c>
      <c r="K4" s="34" t="s">
        <v>28</v>
      </c>
      <c r="L4" s="32" t="s">
        <v>29</v>
      </c>
      <c r="M4" s="32" t="s">
        <v>30</v>
      </c>
      <c r="N4" s="32" t="s">
        <v>31</v>
      </c>
      <c r="O4" s="32" t="s">
        <v>32</v>
      </c>
      <c r="P4" s="32" t="s">
        <v>33</v>
      </c>
      <c r="Q4" s="32" t="s">
        <v>34</v>
      </c>
      <c r="R4" s="35" t="s">
        <v>28</v>
      </c>
      <c r="S4" s="36" t="s">
        <v>35</v>
      </c>
      <c r="T4" s="37" t="s">
        <v>36</v>
      </c>
      <c r="U4" s="38" t="s">
        <v>37</v>
      </c>
    </row>
    <row r="5" spans="1:250" ht="10.15" customHeight="1" thickBot="1" x14ac:dyDescent="0.4">
      <c r="B5" s="39"/>
      <c r="C5" s="40"/>
      <c r="D5" s="41"/>
      <c r="E5" s="42"/>
      <c r="F5" s="42"/>
      <c r="G5" s="42"/>
      <c r="H5" s="42"/>
      <c r="I5" s="43"/>
      <c r="J5" s="42"/>
      <c r="K5" s="44"/>
      <c r="L5" s="42"/>
      <c r="M5" s="42"/>
      <c r="N5" s="42"/>
      <c r="O5" s="42"/>
      <c r="P5" s="42"/>
      <c r="Q5" s="42"/>
      <c r="R5" s="45"/>
      <c r="S5" s="46"/>
      <c r="T5" s="47"/>
      <c r="U5" s="48"/>
    </row>
    <row r="6" spans="1:250" ht="15" thickBot="1" x14ac:dyDescent="0.4">
      <c r="B6" s="49"/>
      <c r="C6" s="50" t="s">
        <v>38</v>
      </c>
      <c r="D6" s="51"/>
      <c r="E6" s="52"/>
      <c r="F6" s="52"/>
      <c r="G6" s="52"/>
      <c r="H6" s="52"/>
      <c r="I6" s="53"/>
      <c r="J6" s="52"/>
      <c r="K6" s="54"/>
      <c r="L6" s="55"/>
      <c r="M6" s="55"/>
      <c r="N6" s="55"/>
      <c r="O6" s="55"/>
      <c r="P6" s="55"/>
      <c r="Q6" s="55"/>
      <c r="R6" s="56"/>
      <c r="S6" s="57"/>
      <c r="T6" s="47"/>
      <c r="U6" s="48"/>
    </row>
    <row r="7" spans="1:250" s="6" customFormat="1" ht="9" customHeight="1" thickBot="1" x14ac:dyDescent="0.4">
      <c r="B7" s="58"/>
      <c r="C7" s="59"/>
      <c r="D7" s="60"/>
      <c r="E7" s="53"/>
      <c r="F7" s="53"/>
      <c r="G7" s="53"/>
      <c r="H7" s="53"/>
      <c r="I7" s="53"/>
      <c r="J7" s="53"/>
      <c r="K7" s="54"/>
      <c r="L7" s="61"/>
      <c r="M7" s="61"/>
      <c r="N7" s="61"/>
      <c r="O7" s="61"/>
      <c r="P7" s="61"/>
      <c r="Q7" s="61"/>
      <c r="R7" s="56"/>
      <c r="S7" s="62"/>
      <c r="T7" s="63"/>
      <c r="U7" s="64"/>
    </row>
    <row r="8" spans="1:250" ht="17.25" customHeight="1" thickBot="1" x14ac:dyDescent="0.4">
      <c r="B8" s="49"/>
      <c r="C8" s="65" t="s">
        <v>39</v>
      </c>
      <c r="D8" s="66"/>
      <c r="E8" s="67">
        <v>10800000</v>
      </c>
      <c r="F8" s="67">
        <f>+'[2]RAB Insentif &amp; OPS'!D23+'[2]RAB Insentif &amp; OPS'!D29</f>
        <v>8100000</v>
      </c>
      <c r="G8" s="67">
        <f>+'[2]RAB Insentif &amp; OPS'!D23+'[2]RAB Insentif &amp; OPS'!D29</f>
        <v>8100000</v>
      </c>
      <c r="H8" s="67">
        <f>+'[2]RAB Insentif &amp; OPS'!D23+'[2]RAB Insentif &amp; OPS'!D29</f>
        <v>8100000</v>
      </c>
      <c r="I8" s="67">
        <f>+'[2]RAB Insentif &amp; OPS'!D23+'[2]RAB Insentif &amp; OPS'!D29</f>
        <v>8100000</v>
      </c>
      <c r="J8" s="67">
        <f>+'[2]RAB Insentif &amp; OPS'!D23+'[2]RAB Insentif &amp; OPS'!D29</f>
        <v>8100000</v>
      </c>
      <c r="K8" s="68">
        <f>SUM(E8:J8)</f>
        <v>51300000</v>
      </c>
      <c r="L8" s="67">
        <f>+'[2]RAB Insentif &amp; OPS'!D23+'[2]RAB Insentif &amp; OPS'!D29</f>
        <v>8100000</v>
      </c>
      <c r="M8" s="67">
        <f>+'[2]RAB Insentif &amp; OPS'!D23+'[2]RAB Insentif &amp; OPS'!D29</f>
        <v>8100000</v>
      </c>
      <c r="N8" s="67">
        <f>+'[2]RAB Insentif &amp; OPS'!D23+'[2]RAB Insentif &amp; OPS'!D29</f>
        <v>8100000</v>
      </c>
      <c r="O8" s="67">
        <f>+'[2]RAB Insentif &amp; OPS'!D23+'[2]RAB Insentif &amp; OPS'!D29</f>
        <v>8100000</v>
      </c>
      <c r="P8" s="67">
        <f>+'[2]RAB Insentif &amp; OPS'!D23+'[2]RAB Insentif &amp; OPS'!D29</f>
        <v>8100000</v>
      </c>
      <c r="Q8" s="67">
        <f>+'[2]RAB Insentif &amp; OPS'!D23+'[2]RAB Insentif &amp; OPS'!D29</f>
        <v>8100000</v>
      </c>
      <c r="R8" s="56">
        <f>SUM(L8:Q8)</f>
        <v>48600000</v>
      </c>
      <c r="S8" s="69">
        <f>+K8+R8</f>
        <v>99900000</v>
      </c>
      <c r="T8" s="47"/>
      <c r="U8" s="48"/>
    </row>
    <row r="9" spans="1:250" ht="17.25" customHeight="1" thickBot="1" x14ac:dyDescent="0.4">
      <c r="B9" s="49"/>
      <c r="C9" s="70"/>
      <c r="D9" s="51"/>
      <c r="E9" s="52"/>
      <c r="F9" s="52"/>
      <c r="G9" s="52"/>
      <c r="H9" s="52"/>
      <c r="I9" s="53"/>
      <c r="J9" s="52"/>
      <c r="K9" s="71"/>
      <c r="L9" s="55"/>
      <c r="M9" s="55"/>
      <c r="N9" s="55"/>
      <c r="O9" s="55"/>
      <c r="P9" s="55"/>
      <c r="Q9" s="55"/>
      <c r="R9" s="56"/>
      <c r="S9" s="57"/>
      <c r="T9" s="47"/>
      <c r="U9" s="48"/>
    </row>
    <row r="10" spans="1:250" ht="31.5" customHeight="1" thickBot="1" x14ac:dyDescent="0.4">
      <c r="A10" s="72"/>
      <c r="B10" s="73">
        <v>1</v>
      </c>
      <c r="C10" s="74" t="s">
        <v>40</v>
      </c>
      <c r="D10" s="75"/>
      <c r="E10" s="55"/>
      <c r="F10" s="76"/>
      <c r="G10" s="76"/>
      <c r="H10" s="76"/>
      <c r="I10" s="77"/>
      <c r="J10" s="76"/>
      <c r="K10" s="78"/>
      <c r="L10" s="52"/>
      <c r="M10" s="52"/>
      <c r="N10" s="52"/>
      <c r="O10" s="52"/>
      <c r="P10" s="52"/>
      <c r="Q10" s="52"/>
      <c r="R10" s="79"/>
      <c r="S10" s="69"/>
      <c r="T10" s="80"/>
      <c r="U10" s="81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</row>
    <row r="11" spans="1:250" ht="25.5" customHeight="1" thickBot="1" x14ac:dyDescent="0.4">
      <c r="A11" s="72"/>
      <c r="B11" s="82" t="s">
        <v>41</v>
      </c>
      <c r="C11" s="83" t="s">
        <v>42</v>
      </c>
      <c r="D11" s="75"/>
      <c r="E11" s="61">
        <f>SUM(E12:E14)+1250000</f>
        <v>8750000</v>
      </c>
      <c r="F11" s="61">
        <f>SUM(F12:F14)+1250000</f>
        <v>8750000</v>
      </c>
      <c r="G11" s="61">
        <f t="shared" ref="G11:J11" si="0">SUM(G12:G14)+1250000</f>
        <v>10250000</v>
      </c>
      <c r="H11" s="61">
        <f t="shared" si="0"/>
        <v>10250000</v>
      </c>
      <c r="I11" s="61">
        <f t="shared" si="0"/>
        <v>10250000</v>
      </c>
      <c r="J11" s="61">
        <f t="shared" si="0"/>
        <v>10250000</v>
      </c>
      <c r="K11" s="78">
        <f>SUM(E11:J11)</f>
        <v>58500000</v>
      </c>
      <c r="L11" s="61">
        <f t="shared" ref="L11:M11" si="1">SUM(L12:L14)+1250000</f>
        <v>10250000</v>
      </c>
      <c r="M11" s="61">
        <f t="shared" si="1"/>
        <v>10250000</v>
      </c>
      <c r="N11" s="61">
        <f>SUM(N12:N14)+6500000</f>
        <v>24500000</v>
      </c>
      <c r="O11" s="61">
        <f t="shared" ref="O11:P11" si="2">SUM(O12:O14)+1250000</f>
        <v>15500000</v>
      </c>
      <c r="P11" s="61">
        <f t="shared" si="2"/>
        <v>14000000</v>
      </c>
      <c r="Q11" s="61">
        <f t="shared" ref="Q11" si="3">SUM(Q12:Q14)</f>
        <v>0</v>
      </c>
      <c r="R11" s="84">
        <f t="shared" ref="R11:R15" si="4">SUM(L11:Q11)</f>
        <v>74500000</v>
      </c>
      <c r="S11" s="85">
        <f t="shared" ref="S11:S16" si="5">+K11+R11</f>
        <v>133000000</v>
      </c>
      <c r="T11" s="80">
        <f>+'[2]RAB ROHANI'!H13</f>
        <v>133000000</v>
      </c>
      <c r="U11" s="86">
        <f>+S11-T11</f>
        <v>0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</row>
    <row r="12" spans="1:250" ht="29.5" hidden="1" outlineLevel="1" thickBot="1" x14ac:dyDescent="0.4">
      <c r="A12" s="72"/>
      <c r="B12" s="87"/>
      <c r="C12" s="88" t="s">
        <v>43</v>
      </c>
      <c r="D12" s="75"/>
      <c r="E12" s="77"/>
      <c r="F12" s="77"/>
      <c r="G12" s="77">
        <f>+'[3]Rencana Anggaran Biaya'!$I$14</f>
        <v>5250000</v>
      </c>
      <c r="H12" s="77">
        <v>5250000</v>
      </c>
      <c r="I12" s="77">
        <v>5250000</v>
      </c>
      <c r="J12" s="77">
        <f>+'[3]Rencana Anggaran Biaya'!$I$14</f>
        <v>5250000</v>
      </c>
      <c r="K12" s="78">
        <f>SUM(E12:J12)</f>
        <v>21000000</v>
      </c>
      <c r="L12" s="77">
        <f>+'[3]Rencana Anggaran Biaya'!$I$14</f>
        <v>5250000</v>
      </c>
      <c r="M12" s="53">
        <v>5250000</v>
      </c>
      <c r="N12" s="77">
        <v>0</v>
      </c>
      <c r="O12" s="53">
        <f>2*'[3]Rencana Anggaran Biaya'!$I$14</f>
        <v>10500000</v>
      </c>
      <c r="P12" s="77">
        <f>+'[3]Rencana Anggaran Biaya'!$I$14</f>
        <v>5250000</v>
      </c>
      <c r="Q12" s="77"/>
      <c r="R12" s="84">
        <f t="shared" si="4"/>
        <v>26250000</v>
      </c>
      <c r="S12" s="85">
        <f t="shared" si="5"/>
        <v>47250000</v>
      </c>
      <c r="T12" s="80"/>
      <c r="U12" s="81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FC12" s="72"/>
      <c r="FD12" s="72"/>
      <c r="FE12" s="72"/>
      <c r="FF12" s="72"/>
      <c r="FG12" s="72"/>
      <c r="FH12" s="72"/>
      <c r="FI12" s="72"/>
      <c r="FJ12" s="72"/>
      <c r="FK12" s="72"/>
      <c r="FL12" s="72"/>
      <c r="FM12" s="72"/>
      <c r="FN12" s="72"/>
      <c r="FO12" s="72"/>
      <c r="FP12" s="72"/>
      <c r="FQ12" s="72"/>
      <c r="FR12" s="72"/>
      <c r="FS12" s="72"/>
      <c r="FT12" s="72"/>
      <c r="FU12" s="72"/>
      <c r="FV12" s="72"/>
      <c r="FW12" s="72"/>
      <c r="FX12" s="72"/>
      <c r="FY12" s="72"/>
      <c r="FZ12" s="72"/>
      <c r="GA12" s="72"/>
      <c r="GB12" s="72"/>
      <c r="GC12" s="72"/>
      <c r="GD12" s="72"/>
      <c r="GE12" s="72"/>
      <c r="GF12" s="72"/>
      <c r="GG12" s="72"/>
      <c r="GH12" s="72"/>
      <c r="GI12" s="72"/>
      <c r="GJ12" s="72"/>
      <c r="GK12" s="72"/>
      <c r="GL12" s="72"/>
      <c r="GM12" s="72"/>
      <c r="GN12" s="72"/>
      <c r="GO12" s="72"/>
      <c r="GP12" s="72"/>
      <c r="GQ12" s="72"/>
      <c r="GR12" s="72"/>
      <c r="GS12" s="72"/>
      <c r="GT12" s="72"/>
      <c r="GU12" s="72"/>
      <c r="GV12" s="72"/>
      <c r="GW12" s="72"/>
      <c r="GX12" s="72"/>
      <c r="GY12" s="72"/>
      <c r="GZ12" s="72"/>
      <c r="HA12" s="72"/>
      <c r="HB12" s="72"/>
      <c r="HC12" s="72"/>
      <c r="HD12" s="72"/>
      <c r="HE12" s="72"/>
      <c r="HF12" s="72"/>
      <c r="HG12" s="72"/>
      <c r="HH12" s="72"/>
      <c r="HI12" s="72"/>
      <c r="HJ12" s="72"/>
      <c r="HK12" s="72"/>
      <c r="HL12" s="72"/>
      <c r="HM12" s="72"/>
      <c r="HN12" s="72"/>
      <c r="HO12" s="72"/>
      <c r="HP12" s="72"/>
      <c r="HQ12" s="72"/>
      <c r="HR12" s="72"/>
      <c r="HS12" s="72"/>
      <c r="HT12" s="72"/>
      <c r="HU12" s="72"/>
      <c r="HV12" s="72"/>
      <c r="HW12" s="72"/>
      <c r="HX12" s="72"/>
      <c r="HY12" s="72"/>
      <c r="HZ12" s="72"/>
      <c r="IA12" s="72"/>
      <c r="IB12" s="72"/>
      <c r="IC12" s="72"/>
      <c r="ID12" s="72"/>
      <c r="IE12" s="72"/>
      <c r="IF12" s="72"/>
      <c r="IG12" s="72"/>
      <c r="IH12" s="72"/>
      <c r="II12" s="72"/>
      <c r="IJ12" s="72"/>
      <c r="IK12" s="72"/>
      <c r="IL12" s="72"/>
      <c r="IM12" s="72"/>
      <c r="IN12" s="72"/>
      <c r="IO12" s="72"/>
      <c r="IP12" s="72"/>
    </row>
    <row r="13" spans="1:250" ht="29.5" hidden="1" outlineLevel="1" thickBot="1" x14ac:dyDescent="0.4">
      <c r="A13" s="72"/>
      <c r="B13" s="87"/>
      <c r="C13" s="88" t="s">
        <v>44</v>
      </c>
      <c r="D13" s="75"/>
      <c r="E13" s="77">
        <v>7500000</v>
      </c>
      <c r="F13" s="77">
        <v>7500000</v>
      </c>
      <c r="G13" s="77">
        <v>3750000</v>
      </c>
      <c r="H13" s="77">
        <v>3750000</v>
      </c>
      <c r="I13" s="77">
        <f>+'[3]Rencana Anggaran Biaya'!$H$14</f>
        <v>3750000</v>
      </c>
      <c r="J13" s="77">
        <f>+'[3]Rencana Anggaran Biaya'!$H$14</f>
        <v>3750000</v>
      </c>
      <c r="K13" s="78">
        <f>SUM(E13:J13)</f>
        <v>30000000</v>
      </c>
      <c r="L13" s="77">
        <v>3750000</v>
      </c>
      <c r="M13" s="77">
        <f>+'[3]Rencana Anggaran Biaya'!$H$14</f>
        <v>3750000</v>
      </c>
      <c r="N13" s="77"/>
      <c r="O13" s="77">
        <f>+'[3]Rencana Anggaran Biaya'!$H$14</f>
        <v>3750000</v>
      </c>
      <c r="P13" s="77">
        <f>2*'[3]Rencana Anggaran Biaya'!$H$14</f>
        <v>7500000</v>
      </c>
      <c r="Q13" s="77"/>
      <c r="R13" s="84">
        <f t="shared" si="4"/>
        <v>18750000</v>
      </c>
      <c r="S13" s="85">
        <f t="shared" si="5"/>
        <v>48750000</v>
      </c>
      <c r="T13" s="80"/>
      <c r="U13" s="81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</row>
    <row r="14" spans="1:250" ht="15" hidden="1" outlineLevel="1" thickBot="1" x14ac:dyDescent="0.4">
      <c r="A14" s="72"/>
      <c r="B14" s="87"/>
      <c r="C14" s="83" t="s">
        <v>45</v>
      </c>
      <c r="D14" s="75"/>
      <c r="E14" s="76"/>
      <c r="F14" s="76"/>
      <c r="G14" s="76"/>
      <c r="H14" s="76"/>
      <c r="I14" s="77"/>
      <c r="J14" s="76"/>
      <c r="K14" s="78">
        <f>SUM(E14:J14)</f>
        <v>0</v>
      </c>
      <c r="L14" s="76"/>
      <c r="M14" s="76"/>
      <c r="N14" s="76">
        <v>18000000</v>
      </c>
      <c r="O14" s="76"/>
      <c r="P14" s="76"/>
      <c r="Q14" s="76"/>
      <c r="R14" s="84"/>
      <c r="S14" s="69"/>
      <c r="T14" s="48"/>
      <c r="U14" s="86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</row>
    <row r="15" spans="1:250" ht="29.25" customHeight="1" collapsed="1" thickBot="1" x14ac:dyDescent="0.4">
      <c r="A15" s="72"/>
      <c r="B15" s="82" t="s">
        <v>41</v>
      </c>
      <c r="C15" s="88" t="s">
        <v>46</v>
      </c>
      <c r="D15" s="75"/>
      <c r="E15" s="76"/>
      <c r="F15" s="76"/>
      <c r="G15" s="61"/>
      <c r="H15" s="76"/>
      <c r="I15" s="77">
        <v>16625000</v>
      </c>
      <c r="J15" s="76"/>
      <c r="K15" s="78">
        <f>SUM(E15:J15)</f>
        <v>16625000</v>
      </c>
      <c r="L15" s="52"/>
      <c r="M15" s="52"/>
      <c r="N15" s="61">
        <f>+'[2]RAB ROHANI'!H48/2</f>
        <v>16625000</v>
      </c>
      <c r="O15" s="52"/>
      <c r="P15" s="52"/>
      <c r="Q15" s="52"/>
      <c r="R15" s="84">
        <f t="shared" si="4"/>
        <v>16625000</v>
      </c>
      <c r="S15" s="85">
        <f t="shared" si="5"/>
        <v>33250000</v>
      </c>
      <c r="T15" s="80"/>
      <c r="U15" s="81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</row>
    <row r="16" spans="1:250" s="6" customFormat="1" ht="15" thickBot="1" x14ac:dyDescent="0.4">
      <c r="A16" s="72"/>
      <c r="B16" s="87"/>
      <c r="C16" s="89" t="s">
        <v>47</v>
      </c>
      <c r="D16" s="90"/>
      <c r="E16" s="91">
        <f>SUM(E11,E15)</f>
        <v>8750000</v>
      </c>
      <c r="F16" s="91">
        <f t="shared" ref="F16:J16" si="6">SUM(F11,F15)</f>
        <v>8750000</v>
      </c>
      <c r="G16" s="91">
        <f t="shared" si="6"/>
        <v>10250000</v>
      </c>
      <c r="H16" s="91">
        <f t="shared" si="6"/>
        <v>10250000</v>
      </c>
      <c r="I16" s="91">
        <f t="shared" si="6"/>
        <v>26875000</v>
      </c>
      <c r="J16" s="91">
        <f t="shared" si="6"/>
        <v>10250000</v>
      </c>
      <c r="K16" s="92">
        <f>SUM(K11,K15)</f>
        <v>75125000</v>
      </c>
      <c r="L16" s="91">
        <f t="shared" ref="L16:P16" si="7">SUM(L11,L15)</f>
        <v>10250000</v>
      </c>
      <c r="M16" s="91">
        <f t="shared" si="7"/>
        <v>10250000</v>
      </c>
      <c r="N16" s="91">
        <f t="shared" si="7"/>
        <v>41125000</v>
      </c>
      <c r="O16" s="91">
        <f t="shared" si="7"/>
        <v>15500000</v>
      </c>
      <c r="P16" s="91">
        <f t="shared" si="7"/>
        <v>14000000</v>
      </c>
      <c r="Q16" s="91"/>
      <c r="R16" s="93">
        <f>SUM(R11,R15)</f>
        <v>91125000</v>
      </c>
      <c r="S16" s="94">
        <f t="shared" si="5"/>
        <v>166250000</v>
      </c>
      <c r="T16" s="95"/>
      <c r="U16" s="95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</row>
    <row r="17" spans="1:250" ht="15" thickBot="1" x14ac:dyDescent="0.4">
      <c r="A17" s="72"/>
      <c r="B17" s="87"/>
      <c r="C17" s="96"/>
      <c r="D17" s="75"/>
      <c r="E17" s="76"/>
      <c r="F17" s="76"/>
      <c r="G17" s="76"/>
      <c r="H17" s="76"/>
      <c r="I17" s="77"/>
      <c r="J17" s="76"/>
      <c r="K17" s="68"/>
      <c r="L17" s="52"/>
      <c r="M17" s="52"/>
      <c r="N17" s="52"/>
      <c r="O17" s="52"/>
      <c r="P17" s="52"/>
      <c r="Q17" s="52"/>
      <c r="R17" s="79"/>
      <c r="S17" s="69"/>
      <c r="T17" s="80"/>
      <c r="U17" s="81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</row>
    <row r="18" spans="1:250" ht="34.5" customHeight="1" thickBot="1" x14ac:dyDescent="0.4">
      <c r="A18" s="72"/>
      <c r="B18" s="97">
        <v>2</v>
      </c>
      <c r="C18" s="74" t="s">
        <v>48</v>
      </c>
      <c r="D18" s="75"/>
      <c r="E18" s="76"/>
      <c r="F18" s="76"/>
      <c r="G18" s="76"/>
      <c r="H18" s="76"/>
      <c r="I18" s="77"/>
      <c r="J18" s="76"/>
      <c r="K18" s="68"/>
      <c r="L18" s="52"/>
      <c r="M18" s="52"/>
      <c r="N18" s="52"/>
      <c r="O18" s="52"/>
      <c r="P18" s="52"/>
      <c r="Q18" s="52"/>
      <c r="R18" s="79"/>
      <c r="S18" s="69"/>
      <c r="T18" s="80"/>
      <c r="U18" s="81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2"/>
      <c r="GD18" s="72"/>
      <c r="GE18" s="72"/>
      <c r="GF18" s="72"/>
      <c r="GG18" s="72"/>
      <c r="GH18" s="72"/>
      <c r="GI18" s="72"/>
      <c r="GJ18" s="72"/>
      <c r="GK18" s="72"/>
      <c r="GL18" s="72"/>
      <c r="GM18" s="72"/>
      <c r="GN18" s="72"/>
      <c r="GO18" s="72"/>
      <c r="GP18" s="72"/>
      <c r="GQ18" s="72"/>
      <c r="GR18" s="72"/>
      <c r="GS18" s="72"/>
      <c r="GT18" s="72"/>
      <c r="GU18" s="72"/>
      <c r="GV18" s="72"/>
      <c r="GW18" s="72"/>
      <c r="GX18" s="72"/>
      <c r="GY18" s="72"/>
      <c r="GZ18" s="72"/>
      <c r="HA18" s="72"/>
      <c r="HB18" s="72"/>
      <c r="HC18" s="72"/>
      <c r="HD18" s="72"/>
      <c r="HE18" s="72"/>
      <c r="HF18" s="72"/>
      <c r="HG18" s="72"/>
      <c r="HH18" s="72"/>
      <c r="HI18" s="72"/>
      <c r="HJ18" s="72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2"/>
      <c r="HW18" s="72"/>
      <c r="HX18" s="72"/>
      <c r="HY18" s="72"/>
      <c r="HZ18" s="72"/>
      <c r="IA18" s="72"/>
      <c r="IB18" s="72"/>
      <c r="IC18" s="72"/>
      <c r="ID18" s="72"/>
      <c r="IE18" s="72"/>
      <c r="IF18" s="72"/>
      <c r="IG18" s="72"/>
      <c r="IH18" s="72"/>
      <c r="II18" s="72"/>
      <c r="IJ18" s="72"/>
      <c r="IK18" s="72"/>
      <c r="IL18" s="72"/>
      <c r="IM18" s="72"/>
      <c r="IN18" s="72"/>
      <c r="IO18" s="72"/>
      <c r="IP18" s="72"/>
    </row>
    <row r="19" spans="1:250" ht="29.25" customHeight="1" thickBot="1" x14ac:dyDescent="0.4">
      <c r="A19" s="72"/>
      <c r="B19" s="98" t="s">
        <v>41</v>
      </c>
      <c r="C19" s="99" t="s">
        <v>49</v>
      </c>
      <c r="D19" s="75"/>
      <c r="E19" s="76"/>
      <c r="F19" s="76"/>
      <c r="G19" s="76"/>
      <c r="H19" s="76"/>
      <c r="I19" s="77"/>
      <c r="J19" s="76"/>
      <c r="K19" s="100">
        <f>SUM(E19:J19)</f>
        <v>0</v>
      </c>
      <c r="L19" s="76"/>
      <c r="M19" s="76"/>
      <c r="N19" s="76"/>
      <c r="O19" s="76"/>
      <c r="P19" s="76"/>
      <c r="Q19" s="76"/>
      <c r="R19" s="101">
        <f t="shared" ref="R19:R25" si="8">SUM(L19:Q19)</f>
        <v>0</v>
      </c>
      <c r="S19" s="85">
        <f t="shared" ref="S19:S25" si="9">+K19+R19</f>
        <v>0</v>
      </c>
      <c r="T19" s="80"/>
      <c r="U19" s="81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72"/>
      <c r="FT19" s="72"/>
      <c r="FU19" s="72"/>
      <c r="FV19" s="72"/>
      <c r="FW19" s="72"/>
      <c r="FX19" s="72"/>
      <c r="FY19" s="72"/>
      <c r="FZ19" s="72"/>
      <c r="GA19" s="72"/>
      <c r="GB19" s="72"/>
      <c r="GC19" s="72"/>
      <c r="GD19" s="72"/>
      <c r="GE19" s="72"/>
      <c r="GF19" s="72"/>
      <c r="GG19" s="72"/>
      <c r="GH19" s="72"/>
      <c r="GI19" s="72"/>
      <c r="GJ19" s="72"/>
      <c r="GK19" s="72"/>
      <c r="GL19" s="72"/>
      <c r="GM19" s="72"/>
      <c r="GN19" s="72"/>
      <c r="GO19" s="72"/>
      <c r="GP19" s="72"/>
      <c r="GQ19" s="72"/>
      <c r="GR19" s="72"/>
      <c r="GS19" s="72"/>
      <c r="GT19" s="72"/>
      <c r="GU19" s="72"/>
      <c r="GV19" s="72"/>
      <c r="GW19" s="72"/>
      <c r="GX19" s="72"/>
      <c r="GY19" s="72"/>
      <c r="GZ19" s="72"/>
      <c r="HA19" s="72"/>
      <c r="HB19" s="72"/>
      <c r="HC19" s="72"/>
      <c r="HD19" s="72"/>
      <c r="HE19" s="72"/>
      <c r="HF19" s="72"/>
      <c r="HG19" s="72"/>
      <c r="HH19" s="72"/>
      <c r="HI19" s="72"/>
      <c r="HJ19" s="72"/>
      <c r="HK19" s="72"/>
      <c r="HL19" s="72"/>
      <c r="HM19" s="72"/>
      <c r="HN19" s="72"/>
      <c r="HO19" s="72"/>
      <c r="HP19" s="72"/>
      <c r="HQ19" s="72"/>
      <c r="HR19" s="72"/>
      <c r="HS19" s="72"/>
      <c r="HT19" s="72"/>
      <c r="HU19" s="72"/>
      <c r="HV19" s="72"/>
      <c r="HW19" s="72"/>
      <c r="HX19" s="72"/>
      <c r="HY19" s="72"/>
      <c r="HZ19" s="72"/>
      <c r="IA19" s="72"/>
      <c r="IB19" s="72"/>
      <c r="IC19" s="72"/>
      <c r="ID19" s="72"/>
      <c r="IE19" s="72"/>
      <c r="IF19" s="72"/>
      <c r="IG19" s="72"/>
      <c r="IH19" s="72"/>
      <c r="II19" s="72"/>
      <c r="IJ19" s="72"/>
      <c r="IK19" s="72"/>
      <c r="IL19" s="72"/>
      <c r="IM19" s="72"/>
      <c r="IN19" s="72"/>
      <c r="IO19" s="72"/>
      <c r="IP19" s="72"/>
    </row>
    <row r="20" spans="1:250" ht="37.5" customHeight="1" thickBot="1" x14ac:dyDescent="0.4">
      <c r="A20" s="72"/>
      <c r="B20" s="87"/>
      <c r="C20" s="96" t="s">
        <v>50</v>
      </c>
      <c r="D20" s="75"/>
      <c r="E20" s="102"/>
      <c r="F20" s="102">
        <v>3000000</v>
      </c>
      <c r="G20" s="102"/>
      <c r="H20" s="102">
        <v>3000000</v>
      </c>
      <c r="I20" s="103"/>
      <c r="J20" s="102">
        <v>3000000</v>
      </c>
      <c r="K20" s="100">
        <f>SUM(E20:J20)</f>
        <v>9000000</v>
      </c>
      <c r="L20" s="102"/>
      <c r="M20" s="102">
        <v>3000000</v>
      </c>
      <c r="N20" s="102"/>
      <c r="O20" s="102">
        <v>3000000</v>
      </c>
      <c r="P20" s="102"/>
      <c r="Q20" s="102">
        <v>3000000</v>
      </c>
      <c r="R20" s="101">
        <f t="shared" si="8"/>
        <v>9000000</v>
      </c>
      <c r="S20" s="104">
        <f t="shared" si="9"/>
        <v>18000000</v>
      </c>
      <c r="T20" s="105">
        <f>+'[2]RAB SOSIAL'!H6</f>
        <v>18000000</v>
      </c>
      <c r="U20" s="105"/>
      <c r="V20" s="106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FC20" s="72"/>
      <c r="FD20" s="72"/>
      <c r="FE20" s="72"/>
      <c r="FF20" s="72"/>
      <c r="FG20" s="72"/>
      <c r="FH20" s="72"/>
      <c r="FI20" s="72"/>
      <c r="FJ20" s="72"/>
      <c r="FK20" s="72"/>
      <c r="FL20" s="72"/>
      <c r="FM20" s="72"/>
      <c r="FN20" s="72"/>
      <c r="FO20" s="72"/>
      <c r="FP20" s="72"/>
      <c r="FQ20" s="72"/>
      <c r="FR20" s="72"/>
      <c r="FS20" s="72"/>
      <c r="FT20" s="72"/>
      <c r="FU20" s="72"/>
      <c r="FV20" s="72"/>
      <c r="FW20" s="72"/>
      <c r="FX20" s="72"/>
      <c r="FY20" s="72"/>
      <c r="FZ20" s="72"/>
      <c r="GA20" s="72"/>
      <c r="GB20" s="72"/>
      <c r="GC20" s="72"/>
      <c r="GD20" s="72"/>
      <c r="GE20" s="72"/>
      <c r="GF20" s="72"/>
      <c r="GG20" s="72"/>
      <c r="GH20" s="72"/>
      <c r="GI20" s="72"/>
      <c r="GJ20" s="72"/>
      <c r="GK20" s="72"/>
      <c r="GL20" s="72"/>
      <c r="GM20" s="72"/>
      <c r="GN20" s="72"/>
      <c r="GO20" s="72"/>
      <c r="GP20" s="72"/>
      <c r="GQ20" s="72"/>
      <c r="GR20" s="72"/>
      <c r="GS20" s="72"/>
      <c r="GT20" s="72"/>
      <c r="GU20" s="72"/>
      <c r="GV20" s="72"/>
      <c r="GW20" s="72"/>
      <c r="GX20" s="72"/>
      <c r="GY20" s="72"/>
      <c r="GZ20" s="72"/>
      <c r="HA20" s="72"/>
      <c r="HB20" s="72"/>
      <c r="HC20" s="72"/>
      <c r="HD20" s="72"/>
      <c r="HE20" s="72"/>
      <c r="HF20" s="72"/>
      <c r="HG20" s="72"/>
      <c r="HH20" s="72"/>
      <c r="HI20" s="72"/>
      <c r="HJ20" s="72"/>
      <c r="HK20" s="72"/>
      <c r="HL20" s="72"/>
      <c r="HM20" s="72"/>
      <c r="HN20" s="72"/>
      <c r="HO20" s="72"/>
      <c r="HP20" s="72"/>
      <c r="HQ20" s="72"/>
      <c r="HR20" s="72"/>
      <c r="HS20" s="72"/>
      <c r="HT20" s="72"/>
      <c r="HU20" s="72"/>
      <c r="HV20" s="72"/>
      <c r="HW20" s="72"/>
      <c r="HX20" s="72"/>
      <c r="HY20" s="72"/>
      <c r="HZ20" s="72"/>
      <c r="IA20" s="72"/>
      <c r="IB20" s="72"/>
      <c r="IC20" s="72"/>
      <c r="ID20" s="72"/>
      <c r="IE20" s="72"/>
      <c r="IF20" s="72"/>
      <c r="IG20" s="72"/>
      <c r="IH20" s="72"/>
      <c r="II20" s="72"/>
      <c r="IJ20" s="72"/>
      <c r="IK20" s="72"/>
      <c r="IL20" s="72"/>
      <c r="IM20" s="72"/>
      <c r="IN20" s="72"/>
      <c r="IO20" s="72"/>
      <c r="IP20" s="72"/>
    </row>
    <row r="21" spans="1:250" ht="33" customHeight="1" thickBot="1" x14ac:dyDescent="0.4">
      <c r="A21" s="72"/>
      <c r="B21" s="87"/>
      <c r="C21" s="96" t="s">
        <v>51</v>
      </c>
      <c r="D21" s="75"/>
      <c r="E21" s="76"/>
      <c r="F21" s="77">
        <v>3000000</v>
      </c>
      <c r="G21" s="77">
        <v>3000000</v>
      </c>
      <c r="H21" s="77">
        <v>0</v>
      </c>
      <c r="I21" s="77">
        <v>3000000</v>
      </c>
      <c r="J21" s="76"/>
      <c r="K21" s="78">
        <f>SUM(E21:J21)</f>
        <v>9000000</v>
      </c>
      <c r="L21" s="76"/>
      <c r="M21" s="77">
        <v>3000000</v>
      </c>
      <c r="N21" s="76"/>
      <c r="O21" s="76"/>
      <c r="P21" s="76"/>
      <c r="Q21" s="76"/>
      <c r="R21" s="84">
        <f t="shared" si="8"/>
        <v>3000000</v>
      </c>
      <c r="S21" s="69">
        <f t="shared" si="9"/>
        <v>12000000</v>
      </c>
      <c r="T21" s="80">
        <f>+'[2]RAB SOSIAL'!H17</f>
        <v>12000000</v>
      </c>
      <c r="U21" s="81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/>
      <c r="FF21" s="72"/>
      <c r="FG21" s="72"/>
      <c r="FH21" s="72"/>
      <c r="FI21" s="72"/>
      <c r="FJ21" s="72"/>
      <c r="FK21" s="72"/>
      <c r="FL21" s="72"/>
      <c r="FM21" s="72"/>
      <c r="FN21" s="72"/>
      <c r="FO21" s="72"/>
      <c r="FP21" s="72"/>
      <c r="FQ21" s="72"/>
      <c r="FR21" s="72"/>
      <c r="FS21" s="72"/>
      <c r="FT21" s="72"/>
      <c r="FU21" s="72"/>
      <c r="FV21" s="72"/>
      <c r="FW21" s="72"/>
      <c r="FX21" s="72"/>
      <c r="FY21" s="72"/>
      <c r="FZ21" s="72"/>
      <c r="GA21" s="72"/>
      <c r="GB21" s="72"/>
      <c r="GC21" s="72"/>
      <c r="GD21" s="72"/>
      <c r="GE21" s="72"/>
      <c r="GF21" s="72"/>
      <c r="GG21" s="72"/>
      <c r="GH21" s="72"/>
      <c r="GI21" s="72"/>
      <c r="GJ21" s="72"/>
      <c r="GK21" s="72"/>
      <c r="GL21" s="72"/>
      <c r="GM21" s="72"/>
      <c r="GN21" s="72"/>
      <c r="GO21" s="72"/>
      <c r="GP21" s="72"/>
      <c r="GQ21" s="72"/>
      <c r="GR21" s="72"/>
      <c r="GS21" s="72"/>
      <c r="GT21" s="72"/>
      <c r="GU21" s="72"/>
      <c r="GV21" s="72"/>
      <c r="GW21" s="72"/>
      <c r="GX21" s="72"/>
      <c r="GY21" s="72"/>
      <c r="GZ21" s="72"/>
      <c r="HA21" s="72"/>
      <c r="HB21" s="72"/>
      <c r="HC21" s="72"/>
      <c r="HD21" s="72"/>
      <c r="HE21" s="72"/>
      <c r="HF21" s="72"/>
      <c r="HG21" s="72"/>
      <c r="HH21" s="72"/>
      <c r="HI21" s="72"/>
      <c r="HJ21" s="72"/>
      <c r="HK21" s="72"/>
      <c r="HL21" s="72"/>
      <c r="HM21" s="72"/>
      <c r="HN21" s="72"/>
      <c r="HO21" s="72"/>
      <c r="HP21" s="72"/>
      <c r="HQ21" s="72"/>
      <c r="HR21" s="72"/>
      <c r="HS21" s="72"/>
      <c r="HT21" s="72"/>
      <c r="HU21" s="72"/>
      <c r="HV21" s="72"/>
      <c r="HW21" s="72"/>
      <c r="HX21" s="72"/>
      <c r="HY21" s="72"/>
      <c r="HZ21" s="72"/>
      <c r="IA21" s="72"/>
      <c r="IB21" s="72"/>
      <c r="IC21" s="72"/>
      <c r="ID21" s="72"/>
      <c r="IE21" s="72"/>
      <c r="IF21" s="72"/>
      <c r="IG21" s="72"/>
      <c r="IH21" s="72"/>
      <c r="II21" s="72"/>
      <c r="IJ21" s="72"/>
      <c r="IK21" s="72"/>
      <c r="IL21" s="72"/>
      <c r="IM21" s="72"/>
      <c r="IN21" s="72"/>
      <c r="IO21" s="72"/>
      <c r="IP21" s="72"/>
    </row>
    <row r="22" spans="1:250" ht="24" customHeight="1" thickBot="1" x14ac:dyDescent="0.4">
      <c r="A22" s="72"/>
      <c r="B22" s="87"/>
      <c r="C22" s="96" t="s">
        <v>52</v>
      </c>
      <c r="D22" s="75"/>
      <c r="E22" s="76">
        <v>7500000</v>
      </c>
      <c r="F22" s="76">
        <v>7500000</v>
      </c>
      <c r="G22" s="76">
        <v>7500000</v>
      </c>
      <c r="H22" s="76">
        <v>7500000</v>
      </c>
      <c r="I22" s="77">
        <v>7500000</v>
      </c>
      <c r="J22" s="76">
        <v>7500000</v>
      </c>
      <c r="K22" s="78">
        <f>SUM(E22:J22)</f>
        <v>45000000</v>
      </c>
      <c r="L22" s="76">
        <v>7500000</v>
      </c>
      <c r="M22" s="76">
        <v>7500000</v>
      </c>
      <c r="N22" s="76">
        <v>7500000</v>
      </c>
      <c r="O22" s="76">
        <v>7500000</v>
      </c>
      <c r="P22" s="76">
        <v>7500000</v>
      </c>
      <c r="Q22" s="76">
        <v>7500000</v>
      </c>
      <c r="R22" s="84">
        <f t="shared" si="8"/>
        <v>45000000</v>
      </c>
      <c r="S22" s="69">
        <f t="shared" si="9"/>
        <v>90000000</v>
      </c>
      <c r="T22" s="80">
        <f>+'[2]RAB SOSIAL'!H18</f>
        <v>90000000</v>
      </c>
      <c r="U22" s="81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72"/>
      <c r="FT22" s="72"/>
      <c r="FU22" s="72"/>
      <c r="FV22" s="72"/>
      <c r="FW22" s="72"/>
      <c r="FX22" s="72"/>
      <c r="FY22" s="72"/>
      <c r="FZ22" s="72"/>
      <c r="GA22" s="72"/>
      <c r="GB22" s="72"/>
      <c r="GC22" s="72"/>
      <c r="GD22" s="72"/>
      <c r="GE22" s="72"/>
      <c r="GF22" s="72"/>
      <c r="GG22" s="72"/>
      <c r="GH22" s="72"/>
      <c r="GI22" s="72"/>
      <c r="GJ22" s="72"/>
      <c r="GK22" s="72"/>
      <c r="GL22" s="72"/>
      <c r="GM22" s="72"/>
      <c r="GN22" s="72"/>
      <c r="GO22" s="72"/>
      <c r="GP22" s="72"/>
      <c r="GQ22" s="72"/>
      <c r="GR22" s="72"/>
      <c r="GS22" s="72"/>
      <c r="GT22" s="72"/>
      <c r="GU22" s="72"/>
      <c r="GV22" s="72"/>
      <c r="GW22" s="72"/>
      <c r="GX22" s="72"/>
      <c r="GY22" s="72"/>
      <c r="GZ22" s="72"/>
      <c r="HA22" s="72"/>
      <c r="HB22" s="72"/>
      <c r="HC22" s="72"/>
      <c r="HD22" s="72"/>
      <c r="HE22" s="72"/>
      <c r="HF22" s="72"/>
      <c r="HG22" s="72"/>
      <c r="HH22" s="72"/>
      <c r="HI22" s="72"/>
      <c r="HJ22" s="72"/>
      <c r="HK22" s="72"/>
      <c r="HL22" s="72"/>
      <c r="HM22" s="72"/>
      <c r="HN22" s="72"/>
      <c r="HO22" s="72"/>
      <c r="HP22" s="72"/>
      <c r="HQ22" s="72"/>
      <c r="HR22" s="72"/>
      <c r="HS22" s="72"/>
      <c r="HT22" s="72"/>
      <c r="HU22" s="72"/>
      <c r="HV22" s="72"/>
      <c r="HW22" s="72"/>
      <c r="HX22" s="72"/>
      <c r="HY22" s="72"/>
      <c r="HZ22" s="72"/>
      <c r="IA22" s="72"/>
      <c r="IB22" s="72"/>
      <c r="IC22" s="72"/>
      <c r="ID22" s="72"/>
      <c r="IE22" s="72"/>
      <c r="IF22" s="72"/>
      <c r="IG22" s="72"/>
      <c r="IH22" s="72"/>
      <c r="II22" s="72"/>
      <c r="IJ22" s="72"/>
      <c r="IK22" s="72"/>
      <c r="IL22" s="72"/>
      <c r="IM22" s="72"/>
      <c r="IN22" s="72"/>
      <c r="IO22" s="72"/>
      <c r="IP22" s="72"/>
    </row>
    <row r="23" spans="1:250" ht="33.75" customHeight="1" thickBot="1" x14ac:dyDescent="0.4">
      <c r="A23" s="72"/>
      <c r="B23" s="98" t="s">
        <v>41</v>
      </c>
      <c r="C23" s="99" t="s">
        <v>53</v>
      </c>
      <c r="D23" s="75"/>
      <c r="E23" s="76"/>
      <c r="F23" s="76"/>
      <c r="G23" s="76"/>
      <c r="H23" s="76"/>
      <c r="I23" s="77"/>
      <c r="J23" s="76"/>
      <c r="K23" s="78"/>
      <c r="L23" s="76"/>
      <c r="M23" s="76"/>
      <c r="N23" s="76"/>
      <c r="O23" s="76"/>
      <c r="P23" s="76"/>
      <c r="Q23" s="76"/>
      <c r="R23" s="84"/>
      <c r="S23" s="69"/>
      <c r="T23" s="80"/>
      <c r="U23" s="81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</row>
    <row r="24" spans="1:250" ht="42.75" customHeight="1" thickBot="1" x14ac:dyDescent="0.4">
      <c r="A24" s="72"/>
      <c r="B24" s="87"/>
      <c r="C24" s="96" t="s">
        <v>54</v>
      </c>
      <c r="D24" s="75"/>
      <c r="E24" s="76"/>
      <c r="F24" s="77">
        <v>2000000</v>
      </c>
      <c r="G24" s="77">
        <f>+'[2]RAB SOSIAL'!H22/4</f>
        <v>2000000</v>
      </c>
      <c r="H24" s="77">
        <v>2000000</v>
      </c>
      <c r="I24" s="77"/>
      <c r="J24" s="76"/>
      <c r="K24" s="78">
        <f>SUM(E24:J24)</f>
        <v>6000000</v>
      </c>
      <c r="L24" s="77"/>
      <c r="M24" s="77">
        <v>2000000</v>
      </c>
      <c r="N24" s="77"/>
      <c r="O24" s="76"/>
      <c r="P24" s="76"/>
      <c r="Q24" s="76"/>
      <c r="R24" s="84">
        <f t="shared" ref="R24" si="10">SUM(L24:Q24)</f>
        <v>2000000</v>
      </c>
      <c r="S24" s="69">
        <f t="shared" ref="S24" si="11">+K24+R24</f>
        <v>8000000</v>
      </c>
      <c r="T24" s="80"/>
      <c r="U24" s="81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</row>
    <row r="25" spans="1:250" ht="24" customHeight="1" thickBot="1" x14ac:dyDescent="0.4">
      <c r="A25" s="72"/>
      <c r="B25" s="87" t="s">
        <v>41</v>
      </c>
      <c r="C25" s="96" t="s">
        <v>55</v>
      </c>
      <c r="D25" s="75"/>
      <c r="E25" s="76"/>
      <c r="F25" s="76"/>
      <c r="G25" s="76"/>
      <c r="H25" s="76">
        <f>+[4]RAB!$H$41</f>
        <v>5000000</v>
      </c>
      <c r="I25" s="77">
        <v>0</v>
      </c>
      <c r="J25" s="76">
        <f>+[4]RAB!$H$41</f>
        <v>5000000</v>
      </c>
      <c r="K25" s="78">
        <f>SUM(E25:J25)</f>
        <v>10000000</v>
      </c>
      <c r="L25" s="76">
        <f>+[4]RAB!$H$41</f>
        <v>5000000</v>
      </c>
      <c r="M25" s="76">
        <f>+[4]RAB!$H$41</f>
        <v>5000000</v>
      </c>
      <c r="N25" s="76">
        <f>+[4]RAB!$H$41</f>
        <v>5000000</v>
      </c>
      <c r="O25" s="52"/>
      <c r="P25" s="52"/>
      <c r="Q25" s="52"/>
      <c r="R25" s="84">
        <f t="shared" si="8"/>
        <v>15000000</v>
      </c>
      <c r="S25" s="69">
        <f t="shared" si="9"/>
        <v>25000000</v>
      </c>
      <c r="T25" s="80"/>
      <c r="U25" s="81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2"/>
      <c r="FE25" s="72"/>
      <c r="FF25" s="72"/>
      <c r="FG25" s="72"/>
      <c r="FH25" s="72"/>
      <c r="FI25" s="72"/>
      <c r="FJ25" s="72"/>
      <c r="FK25" s="72"/>
      <c r="FL25" s="72"/>
      <c r="FM25" s="72"/>
      <c r="FN25" s="72"/>
      <c r="FO25" s="72"/>
      <c r="FP25" s="72"/>
      <c r="FQ25" s="72"/>
      <c r="FR25" s="72"/>
      <c r="FS25" s="72"/>
      <c r="FT25" s="72"/>
      <c r="FU25" s="72"/>
      <c r="FV25" s="72"/>
      <c r="FW25" s="72"/>
      <c r="FX25" s="72"/>
      <c r="FY25" s="72"/>
      <c r="FZ25" s="72"/>
      <c r="GA25" s="72"/>
      <c r="GB25" s="72"/>
      <c r="GC25" s="72"/>
      <c r="GD25" s="72"/>
      <c r="GE25" s="72"/>
      <c r="GF25" s="72"/>
      <c r="GG25" s="72"/>
      <c r="GH25" s="72"/>
      <c r="GI25" s="72"/>
      <c r="GJ25" s="72"/>
      <c r="GK25" s="72"/>
      <c r="GL25" s="72"/>
      <c r="GM25" s="72"/>
      <c r="GN25" s="72"/>
      <c r="GO25" s="72"/>
      <c r="GP25" s="72"/>
      <c r="GQ25" s="72"/>
      <c r="GR25" s="72"/>
      <c r="GS25" s="72"/>
      <c r="GT25" s="72"/>
      <c r="GU25" s="72"/>
      <c r="GV25" s="72"/>
      <c r="GW25" s="72"/>
      <c r="GX25" s="72"/>
      <c r="GY25" s="72"/>
      <c r="GZ25" s="72"/>
      <c r="HA25" s="72"/>
      <c r="HB25" s="72"/>
      <c r="HC25" s="72"/>
      <c r="HD25" s="72"/>
      <c r="HE25" s="72"/>
      <c r="HF25" s="72"/>
      <c r="HG25" s="72"/>
      <c r="HH25" s="72"/>
      <c r="HI25" s="72"/>
      <c r="HJ25" s="72"/>
      <c r="HK25" s="72"/>
      <c r="HL25" s="72"/>
      <c r="HM25" s="72"/>
      <c r="HN25" s="72"/>
      <c r="HO25" s="72"/>
      <c r="HP25" s="72"/>
      <c r="HQ25" s="72"/>
      <c r="HR25" s="72"/>
      <c r="HS25" s="72"/>
      <c r="HT25" s="72"/>
      <c r="HU25" s="72"/>
      <c r="HV25" s="72"/>
      <c r="HW25" s="72"/>
      <c r="HX25" s="72"/>
      <c r="HY25" s="72"/>
      <c r="HZ25" s="72"/>
      <c r="IA25" s="72"/>
      <c r="IB25" s="72"/>
      <c r="IC25" s="72"/>
      <c r="ID25" s="72"/>
      <c r="IE25" s="72"/>
      <c r="IF25" s="72"/>
      <c r="IG25" s="72"/>
      <c r="IH25" s="72"/>
      <c r="II25" s="72"/>
      <c r="IJ25" s="72"/>
      <c r="IK25" s="72"/>
      <c r="IL25" s="72"/>
      <c r="IM25" s="72"/>
      <c r="IN25" s="72"/>
      <c r="IO25" s="72"/>
      <c r="IP25" s="72"/>
    </row>
    <row r="26" spans="1:250" s="109" customFormat="1" ht="30.75" customHeight="1" thickBot="1" x14ac:dyDescent="0.4">
      <c r="A26" s="12"/>
      <c r="B26" s="82"/>
      <c r="C26" s="89" t="s">
        <v>56</v>
      </c>
      <c r="D26" s="90"/>
      <c r="E26" s="91">
        <f t="shared" ref="E26:R26" si="12">SUM(E20:E25)</f>
        <v>7500000</v>
      </c>
      <c r="F26" s="91">
        <f t="shared" si="12"/>
        <v>15500000</v>
      </c>
      <c r="G26" s="91">
        <f t="shared" si="12"/>
        <v>12500000</v>
      </c>
      <c r="H26" s="91">
        <f t="shared" si="12"/>
        <v>17500000</v>
      </c>
      <c r="I26" s="91">
        <f t="shared" si="12"/>
        <v>10500000</v>
      </c>
      <c r="J26" s="91">
        <f t="shared" si="12"/>
        <v>15500000</v>
      </c>
      <c r="K26" s="68">
        <f t="shared" si="12"/>
        <v>79000000</v>
      </c>
      <c r="L26" s="91">
        <f t="shared" si="12"/>
        <v>12500000</v>
      </c>
      <c r="M26" s="91">
        <f t="shared" si="12"/>
        <v>20500000</v>
      </c>
      <c r="N26" s="91">
        <f t="shared" si="12"/>
        <v>12500000</v>
      </c>
      <c r="O26" s="91">
        <f t="shared" si="12"/>
        <v>10500000</v>
      </c>
      <c r="P26" s="91">
        <f t="shared" si="12"/>
        <v>7500000</v>
      </c>
      <c r="Q26" s="91">
        <f t="shared" si="12"/>
        <v>10500000</v>
      </c>
      <c r="R26" s="68">
        <f t="shared" si="12"/>
        <v>74000000</v>
      </c>
      <c r="S26" s="94">
        <f>+R26+K26</f>
        <v>153000000</v>
      </c>
      <c r="T26" s="107"/>
      <c r="U26" s="108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</row>
    <row r="27" spans="1:250" ht="15" thickBot="1" x14ac:dyDescent="0.4">
      <c r="A27" s="72"/>
      <c r="B27" s="87"/>
      <c r="C27" s="96"/>
      <c r="D27" s="75"/>
      <c r="E27" s="76"/>
      <c r="F27" s="76"/>
      <c r="G27" s="76"/>
      <c r="H27" s="76"/>
      <c r="I27" s="77"/>
      <c r="J27" s="76"/>
      <c r="K27" s="68"/>
      <c r="L27" s="52"/>
      <c r="M27" s="52"/>
      <c r="N27" s="52"/>
      <c r="O27" s="52"/>
      <c r="P27" s="52"/>
      <c r="Q27" s="52"/>
      <c r="R27" s="79"/>
      <c r="S27" s="69"/>
      <c r="T27" s="80"/>
      <c r="U27" s="81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FC27" s="72"/>
      <c r="FD27" s="72"/>
      <c r="FE27" s="72"/>
      <c r="FF27" s="72"/>
      <c r="FG27" s="72"/>
      <c r="FH27" s="72"/>
      <c r="FI27" s="72"/>
      <c r="FJ27" s="72"/>
      <c r="FK27" s="72"/>
      <c r="FL27" s="72"/>
      <c r="FM27" s="72"/>
      <c r="FN27" s="72"/>
      <c r="FO27" s="72"/>
      <c r="FP27" s="72"/>
      <c r="FQ27" s="72"/>
      <c r="FR27" s="72"/>
      <c r="FS27" s="72"/>
      <c r="FT27" s="72"/>
      <c r="FU27" s="72"/>
      <c r="FV27" s="72"/>
      <c r="FW27" s="72"/>
      <c r="FX27" s="72"/>
      <c r="FY27" s="72"/>
      <c r="FZ27" s="72"/>
      <c r="GA27" s="72"/>
      <c r="GB27" s="72"/>
      <c r="GC27" s="72"/>
      <c r="GD27" s="72"/>
      <c r="GE27" s="72"/>
      <c r="GF27" s="72"/>
      <c r="GG27" s="72"/>
      <c r="GH27" s="72"/>
      <c r="GI27" s="72"/>
      <c r="GJ27" s="72"/>
      <c r="GK27" s="72"/>
      <c r="GL27" s="72"/>
      <c r="GM27" s="72"/>
      <c r="GN27" s="72"/>
      <c r="GO27" s="72"/>
      <c r="GP27" s="72"/>
      <c r="GQ27" s="72"/>
      <c r="GR27" s="72"/>
      <c r="GS27" s="72"/>
      <c r="GT27" s="72"/>
      <c r="GU27" s="72"/>
      <c r="GV27" s="72"/>
      <c r="GW27" s="72"/>
      <c r="GX27" s="72"/>
      <c r="GY27" s="72"/>
      <c r="GZ27" s="72"/>
      <c r="HA27" s="72"/>
      <c r="HB27" s="72"/>
      <c r="HC27" s="72"/>
      <c r="HD27" s="72"/>
      <c r="HE27" s="72"/>
      <c r="HF27" s="72"/>
      <c r="HG27" s="72"/>
      <c r="HH27" s="72"/>
      <c r="HI27" s="72"/>
      <c r="HJ27" s="72"/>
      <c r="HK27" s="72"/>
      <c r="HL27" s="72"/>
      <c r="HM27" s="72"/>
      <c r="HN27" s="72"/>
      <c r="HO27" s="72"/>
      <c r="HP27" s="72"/>
      <c r="HQ27" s="72"/>
      <c r="HR27" s="72"/>
      <c r="HS27" s="72"/>
      <c r="HT27" s="72"/>
      <c r="HU27" s="72"/>
      <c r="HV27" s="72"/>
      <c r="HW27" s="72"/>
      <c r="HX27" s="72"/>
      <c r="HY27" s="72"/>
      <c r="HZ27" s="72"/>
      <c r="IA27" s="72"/>
      <c r="IB27" s="72"/>
      <c r="IC27" s="72"/>
      <c r="ID27" s="72"/>
      <c r="IE27" s="72"/>
      <c r="IF27" s="72"/>
      <c r="IG27" s="72"/>
      <c r="IH27" s="72"/>
      <c r="II27" s="72"/>
      <c r="IJ27" s="72"/>
      <c r="IK27" s="72"/>
      <c r="IL27" s="72"/>
      <c r="IM27" s="72"/>
      <c r="IN27" s="72"/>
      <c r="IO27" s="72"/>
      <c r="IP27" s="72"/>
    </row>
    <row r="28" spans="1:250" ht="38.25" customHeight="1" thickBot="1" x14ac:dyDescent="0.4">
      <c r="A28" s="72"/>
      <c r="B28" s="97">
        <v>3</v>
      </c>
      <c r="C28" s="74" t="s">
        <v>57</v>
      </c>
      <c r="D28" s="75"/>
      <c r="E28" s="76"/>
      <c r="F28" s="76"/>
      <c r="G28" s="76"/>
      <c r="H28" s="76"/>
      <c r="I28" s="77"/>
      <c r="J28" s="76"/>
      <c r="K28" s="68"/>
      <c r="L28" s="52"/>
      <c r="M28" s="52"/>
      <c r="N28" s="52"/>
      <c r="O28" s="52"/>
      <c r="P28" s="52"/>
      <c r="Q28" s="52"/>
      <c r="R28" s="79"/>
      <c r="S28" s="69"/>
      <c r="T28" s="80"/>
      <c r="U28" s="81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72"/>
      <c r="FJ28" s="72"/>
      <c r="FK28" s="72"/>
      <c r="FL28" s="72"/>
      <c r="FM28" s="72"/>
      <c r="FN28" s="72"/>
      <c r="FO28" s="72"/>
      <c r="FP28" s="72"/>
      <c r="FQ28" s="72"/>
      <c r="FR28" s="72"/>
      <c r="FS28" s="72"/>
      <c r="FT28" s="72"/>
      <c r="FU28" s="72"/>
      <c r="FV28" s="72"/>
      <c r="FW28" s="72"/>
      <c r="FX28" s="72"/>
      <c r="FY28" s="72"/>
      <c r="FZ28" s="72"/>
      <c r="GA28" s="72"/>
      <c r="GB28" s="72"/>
      <c r="GC28" s="72"/>
      <c r="GD28" s="72"/>
      <c r="GE28" s="72"/>
      <c r="GF28" s="72"/>
      <c r="GG28" s="72"/>
      <c r="GH28" s="72"/>
      <c r="GI28" s="72"/>
      <c r="GJ28" s="72"/>
      <c r="GK28" s="72"/>
      <c r="GL28" s="72"/>
      <c r="GM28" s="72"/>
      <c r="GN28" s="72"/>
      <c r="GO28" s="72"/>
      <c r="GP28" s="72"/>
      <c r="GQ28" s="72"/>
      <c r="GR28" s="72"/>
      <c r="GS28" s="72"/>
      <c r="GT28" s="72"/>
      <c r="GU28" s="72"/>
      <c r="GV28" s="72"/>
      <c r="GW28" s="72"/>
      <c r="GX28" s="72"/>
      <c r="GY28" s="72"/>
      <c r="GZ28" s="72"/>
      <c r="HA28" s="72"/>
      <c r="HB28" s="72"/>
      <c r="HC28" s="72"/>
      <c r="HD28" s="72"/>
      <c r="HE28" s="72"/>
      <c r="HF28" s="72"/>
      <c r="HG28" s="72"/>
      <c r="HH28" s="72"/>
      <c r="HI28" s="72"/>
      <c r="HJ28" s="72"/>
      <c r="HK28" s="72"/>
      <c r="HL28" s="72"/>
      <c r="HM28" s="72"/>
      <c r="HN28" s="72"/>
      <c r="HO28" s="72"/>
      <c r="HP28" s="72"/>
      <c r="HQ28" s="72"/>
      <c r="HR28" s="72"/>
      <c r="HS28" s="72"/>
      <c r="HT28" s="72"/>
      <c r="HU28" s="72"/>
      <c r="HV28" s="72"/>
      <c r="HW28" s="72"/>
      <c r="HX28" s="72"/>
      <c r="HY28" s="72"/>
      <c r="HZ28" s="72"/>
      <c r="IA28" s="72"/>
      <c r="IB28" s="72"/>
      <c r="IC28" s="72"/>
      <c r="ID28" s="72"/>
      <c r="IE28" s="72"/>
      <c r="IF28" s="72"/>
      <c r="IG28" s="72"/>
      <c r="IH28" s="72"/>
      <c r="II28" s="72"/>
      <c r="IJ28" s="72"/>
      <c r="IK28" s="72"/>
      <c r="IL28" s="72"/>
      <c r="IM28" s="72"/>
      <c r="IN28" s="72"/>
      <c r="IO28" s="72"/>
      <c r="IP28" s="72"/>
    </row>
    <row r="29" spans="1:250" ht="49.5" customHeight="1" thickBot="1" x14ac:dyDescent="0.4">
      <c r="A29" s="72"/>
      <c r="B29" s="87" t="s">
        <v>41</v>
      </c>
      <c r="C29" s="96" t="s">
        <v>58</v>
      </c>
      <c r="D29" s="110"/>
      <c r="E29" s="55"/>
      <c r="F29" s="55">
        <f>+'[2]RAB KES'!H6/2</f>
        <v>30000000</v>
      </c>
      <c r="G29" s="55"/>
      <c r="H29" s="55"/>
      <c r="I29" s="61"/>
      <c r="J29" s="55"/>
      <c r="K29" s="78">
        <f>SUM(E29:J29)</f>
        <v>30000000</v>
      </c>
      <c r="L29" s="52"/>
      <c r="M29" s="55">
        <f>+'[2]RAB KES'!H6/2</f>
        <v>30000000</v>
      </c>
      <c r="N29" s="52"/>
      <c r="O29" s="52"/>
      <c r="P29" s="52"/>
      <c r="Q29" s="52"/>
      <c r="R29" s="84">
        <f>SUM(L29:Q29)</f>
        <v>30000000</v>
      </c>
      <c r="S29" s="69">
        <f>+K29+R29</f>
        <v>60000000</v>
      </c>
      <c r="T29" s="80"/>
      <c r="U29" s="81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  <c r="FB29" s="72"/>
      <c r="FC29" s="72"/>
      <c r="FD29" s="72"/>
      <c r="FE29" s="72"/>
      <c r="FF29" s="72"/>
      <c r="FG29" s="72"/>
      <c r="FH29" s="72"/>
      <c r="FI29" s="72"/>
      <c r="FJ29" s="72"/>
      <c r="FK29" s="72"/>
      <c r="FL29" s="72"/>
      <c r="FM29" s="72"/>
      <c r="FN29" s="72"/>
      <c r="FO29" s="72"/>
      <c r="FP29" s="72"/>
      <c r="FQ29" s="72"/>
      <c r="FR29" s="72"/>
      <c r="FS29" s="72"/>
      <c r="FT29" s="72"/>
      <c r="FU29" s="72"/>
      <c r="FV29" s="72"/>
      <c r="FW29" s="72"/>
      <c r="FX29" s="72"/>
      <c r="FY29" s="72"/>
      <c r="FZ29" s="72"/>
      <c r="GA29" s="72"/>
      <c r="GB29" s="72"/>
      <c r="GC29" s="72"/>
      <c r="GD29" s="72"/>
      <c r="GE29" s="72"/>
      <c r="GF29" s="72"/>
      <c r="GG29" s="72"/>
      <c r="GH29" s="72"/>
      <c r="GI29" s="72"/>
      <c r="GJ29" s="72"/>
      <c r="GK29" s="72"/>
      <c r="GL29" s="72"/>
      <c r="GM29" s="72"/>
      <c r="GN29" s="72"/>
      <c r="GO29" s="72"/>
      <c r="GP29" s="72"/>
      <c r="GQ29" s="72"/>
      <c r="GR29" s="72"/>
      <c r="GS29" s="72"/>
      <c r="GT29" s="72"/>
      <c r="GU29" s="72"/>
      <c r="GV29" s="72"/>
      <c r="GW29" s="72"/>
      <c r="GX29" s="72"/>
      <c r="GY29" s="72"/>
      <c r="GZ29" s="72"/>
      <c r="HA29" s="72"/>
      <c r="HB29" s="72"/>
      <c r="HC29" s="72"/>
      <c r="HD29" s="72"/>
      <c r="HE29" s="72"/>
      <c r="HF29" s="72"/>
      <c r="HG29" s="72"/>
      <c r="HH29" s="72"/>
      <c r="HI29" s="72"/>
      <c r="HJ29" s="72"/>
      <c r="HK29" s="72"/>
      <c r="HL29" s="72"/>
      <c r="HM29" s="72"/>
      <c r="HN29" s="72"/>
      <c r="HO29" s="72"/>
      <c r="HP29" s="72"/>
      <c r="HQ29" s="72"/>
      <c r="HR29" s="72"/>
      <c r="HS29" s="72"/>
      <c r="HT29" s="72"/>
      <c r="HU29" s="72"/>
      <c r="HV29" s="72"/>
      <c r="HW29" s="72"/>
      <c r="HX29" s="72"/>
      <c r="HY29" s="72"/>
      <c r="HZ29" s="72"/>
      <c r="IA29" s="72"/>
      <c r="IB29" s="72"/>
      <c r="IC29" s="72"/>
      <c r="ID29" s="72"/>
      <c r="IE29" s="72"/>
      <c r="IF29" s="72"/>
      <c r="IG29" s="72"/>
      <c r="IH29" s="72"/>
      <c r="II29" s="72"/>
      <c r="IJ29" s="72"/>
      <c r="IK29" s="72"/>
      <c r="IL29" s="72"/>
      <c r="IM29" s="72"/>
      <c r="IN29" s="72"/>
      <c r="IO29" s="72"/>
      <c r="IP29" s="72"/>
    </row>
    <row r="30" spans="1:250" ht="57" customHeight="1" thickBot="1" x14ac:dyDescent="0.4">
      <c r="A30" s="72"/>
      <c r="B30" s="87" t="s">
        <v>41</v>
      </c>
      <c r="C30" s="96" t="s">
        <v>59</v>
      </c>
      <c r="D30" s="110"/>
      <c r="E30" s="55"/>
      <c r="F30" s="55"/>
      <c r="G30" s="55"/>
      <c r="H30" s="55"/>
      <c r="I30" s="61">
        <v>30000000</v>
      </c>
      <c r="J30" s="55"/>
      <c r="K30" s="78">
        <f>SUM(E30:J30)</f>
        <v>30000000</v>
      </c>
      <c r="L30" s="52"/>
      <c r="M30" s="52"/>
      <c r="N30" s="52">
        <f>+'[2]RAB KES'!H9/2</f>
        <v>30000000</v>
      </c>
      <c r="O30" s="52"/>
      <c r="P30" s="52"/>
      <c r="Q30" s="52"/>
      <c r="R30" s="84">
        <f>SUM(L30:Q30)</f>
        <v>30000000</v>
      </c>
      <c r="S30" s="69">
        <f>+K30+R30</f>
        <v>60000000</v>
      </c>
      <c r="T30" s="80"/>
      <c r="U30" s="81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  <c r="FB30" s="72"/>
      <c r="FC30" s="72"/>
      <c r="FD30" s="72"/>
      <c r="FE30" s="72"/>
      <c r="FF30" s="72"/>
      <c r="FG30" s="72"/>
      <c r="FH30" s="72"/>
      <c r="FI30" s="72"/>
      <c r="FJ30" s="72"/>
      <c r="FK30" s="72"/>
      <c r="FL30" s="72"/>
      <c r="FM30" s="72"/>
      <c r="FN30" s="72"/>
      <c r="FO30" s="72"/>
      <c r="FP30" s="72"/>
      <c r="FQ30" s="72"/>
      <c r="FR30" s="72"/>
      <c r="FS30" s="72"/>
      <c r="FT30" s="72"/>
      <c r="FU30" s="72"/>
      <c r="FV30" s="72"/>
      <c r="FW30" s="72"/>
      <c r="FX30" s="72"/>
      <c r="FY30" s="72"/>
      <c r="FZ30" s="72"/>
      <c r="GA30" s="72"/>
      <c r="GB30" s="72"/>
      <c r="GC30" s="72"/>
      <c r="GD30" s="72"/>
      <c r="GE30" s="72"/>
      <c r="GF30" s="72"/>
      <c r="GG30" s="72"/>
      <c r="GH30" s="72"/>
      <c r="GI30" s="72"/>
      <c r="GJ30" s="72"/>
      <c r="GK30" s="72"/>
      <c r="GL30" s="72"/>
      <c r="GM30" s="72"/>
      <c r="GN30" s="72"/>
      <c r="GO30" s="72"/>
      <c r="GP30" s="72"/>
      <c r="GQ30" s="72"/>
      <c r="GR30" s="72"/>
      <c r="GS30" s="72"/>
      <c r="GT30" s="72"/>
      <c r="GU30" s="72"/>
      <c r="GV30" s="72"/>
      <c r="GW30" s="72"/>
      <c r="GX30" s="72"/>
      <c r="GY30" s="72"/>
      <c r="GZ30" s="72"/>
      <c r="HA30" s="72"/>
      <c r="HB30" s="72"/>
      <c r="HC30" s="72"/>
      <c r="HD30" s="72"/>
      <c r="HE30" s="72"/>
      <c r="HF30" s="72"/>
      <c r="HG30" s="72"/>
      <c r="HH30" s="72"/>
      <c r="HI30" s="72"/>
      <c r="HJ30" s="72"/>
      <c r="HK30" s="72"/>
      <c r="HL30" s="72"/>
      <c r="HM30" s="72"/>
      <c r="HN30" s="72"/>
      <c r="HO30" s="72"/>
      <c r="HP30" s="72"/>
      <c r="HQ30" s="72"/>
      <c r="HR30" s="72"/>
      <c r="HS30" s="72"/>
      <c r="HT30" s="72"/>
      <c r="HU30" s="72"/>
      <c r="HV30" s="72"/>
      <c r="HW30" s="72"/>
      <c r="HX30" s="72"/>
      <c r="HY30" s="72"/>
      <c r="HZ30" s="72"/>
      <c r="IA30" s="72"/>
      <c r="IB30" s="72"/>
      <c r="IC30" s="72"/>
      <c r="ID30" s="72"/>
      <c r="IE30" s="72"/>
      <c r="IF30" s="72"/>
      <c r="IG30" s="72"/>
      <c r="IH30" s="72"/>
      <c r="II30" s="72"/>
      <c r="IJ30" s="72"/>
      <c r="IK30" s="72"/>
      <c r="IL30" s="72"/>
      <c r="IM30" s="72"/>
      <c r="IN30" s="72"/>
      <c r="IO30" s="72"/>
      <c r="IP30" s="72"/>
    </row>
    <row r="31" spans="1:250" ht="41.25" customHeight="1" thickBot="1" x14ac:dyDescent="0.4">
      <c r="A31" s="72"/>
      <c r="B31" s="87" t="s">
        <v>41</v>
      </c>
      <c r="C31" s="96" t="s">
        <v>60</v>
      </c>
      <c r="D31" s="110"/>
      <c r="E31" s="55"/>
      <c r="F31" s="55"/>
      <c r="G31" s="61">
        <f>+'[2]RAB KES'!H12</f>
        <v>10000000</v>
      </c>
      <c r="H31" s="55"/>
      <c r="I31" s="61"/>
      <c r="J31" s="55"/>
      <c r="K31" s="78">
        <f>SUM(E31:J31)</f>
        <v>10000000</v>
      </c>
      <c r="L31" s="52"/>
      <c r="M31" s="53"/>
      <c r="N31" s="52"/>
      <c r="O31" s="52"/>
      <c r="P31" s="52"/>
      <c r="Q31" s="52"/>
      <c r="R31" s="84">
        <f>SUM(L31:Q31)</f>
        <v>0</v>
      </c>
      <c r="S31" s="69">
        <f>+K31+R31</f>
        <v>10000000</v>
      </c>
      <c r="T31" s="111"/>
      <c r="U31" s="11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  <c r="FB31" s="72"/>
      <c r="FC31" s="72"/>
      <c r="FD31" s="72"/>
      <c r="FE31" s="72"/>
      <c r="FF31" s="72"/>
      <c r="FG31" s="72"/>
      <c r="FH31" s="72"/>
      <c r="FI31" s="72"/>
      <c r="FJ31" s="72"/>
      <c r="FK31" s="72"/>
      <c r="FL31" s="72"/>
      <c r="FM31" s="72"/>
      <c r="FN31" s="72"/>
      <c r="FO31" s="72"/>
      <c r="FP31" s="72"/>
      <c r="FQ31" s="72"/>
      <c r="FR31" s="72"/>
      <c r="FS31" s="72"/>
      <c r="FT31" s="72"/>
      <c r="FU31" s="72"/>
      <c r="FV31" s="72"/>
      <c r="FW31" s="72"/>
      <c r="FX31" s="72"/>
      <c r="FY31" s="72"/>
      <c r="FZ31" s="72"/>
      <c r="GA31" s="72"/>
      <c r="GB31" s="72"/>
      <c r="GC31" s="72"/>
      <c r="GD31" s="72"/>
      <c r="GE31" s="72"/>
      <c r="GF31" s="72"/>
      <c r="GG31" s="72"/>
      <c r="GH31" s="72"/>
      <c r="GI31" s="72"/>
      <c r="GJ31" s="72"/>
      <c r="GK31" s="72"/>
      <c r="GL31" s="72"/>
      <c r="GM31" s="72"/>
      <c r="GN31" s="72"/>
      <c r="GO31" s="72"/>
      <c r="GP31" s="72"/>
      <c r="GQ31" s="72"/>
      <c r="GR31" s="72"/>
      <c r="GS31" s="72"/>
      <c r="GT31" s="72"/>
      <c r="GU31" s="72"/>
      <c r="GV31" s="72"/>
      <c r="GW31" s="72"/>
      <c r="GX31" s="72"/>
      <c r="GY31" s="72"/>
      <c r="GZ31" s="72"/>
      <c r="HA31" s="72"/>
      <c r="HB31" s="72"/>
      <c r="HC31" s="72"/>
      <c r="HD31" s="72"/>
      <c r="HE31" s="72"/>
      <c r="HF31" s="72"/>
      <c r="HG31" s="72"/>
      <c r="HH31" s="72"/>
      <c r="HI31" s="72"/>
      <c r="HJ31" s="72"/>
      <c r="HK31" s="72"/>
      <c r="HL31" s="72"/>
      <c r="HM31" s="72"/>
      <c r="HN31" s="72"/>
      <c r="HO31" s="72"/>
      <c r="HP31" s="72"/>
      <c r="HQ31" s="72"/>
      <c r="HR31" s="72"/>
      <c r="HS31" s="72"/>
      <c r="HT31" s="72"/>
      <c r="HU31" s="72"/>
      <c r="HV31" s="72"/>
      <c r="HW31" s="72"/>
      <c r="HX31" s="72"/>
      <c r="HY31" s="72"/>
      <c r="HZ31" s="72"/>
      <c r="IA31" s="72"/>
      <c r="IB31" s="72"/>
      <c r="IC31" s="72"/>
      <c r="ID31" s="72"/>
      <c r="IE31" s="72"/>
      <c r="IF31" s="72"/>
      <c r="IG31" s="72"/>
      <c r="IH31" s="72"/>
      <c r="II31" s="72"/>
      <c r="IJ31" s="72"/>
      <c r="IK31" s="72"/>
      <c r="IL31" s="72"/>
      <c r="IM31" s="72"/>
      <c r="IN31" s="72"/>
      <c r="IO31" s="72"/>
      <c r="IP31" s="72"/>
    </row>
    <row r="32" spans="1:250" s="109" customFormat="1" ht="33.75" customHeight="1" thickBot="1" x14ac:dyDescent="0.4">
      <c r="A32" s="12"/>
      <c r="B32" s="82"/>
      <c r="C32" s="89" t="s">
        <v>61</v>
      </c>
      <c r="D32" s="90"/>
      <c r="E32" s="91">
        <f t="shared" ref="E32:J32" si="13">SUM(E29:E31)</f>
        <v>0</v>
      </c>
      <c r="F32" s="91">
        <f t="shared" si="13"/>
        <v>30000000</v>
      </c>
      <c r="G32" s="91">
        <f t="shared" si="13"/>
        <v>10000000</v>
      </c>
      <c r="H32" s="91">
        <f t="shared" si="13"/>
        <v>0</v>
      </c>
      <c r="I32" s="91">
        <f t="shared" si="13"/>
        <v>30000000</v>
      </c>
      <c r="J32" s="91">
        <f t="shared" si="13"/>
        <v>0</v>
      </c>
      <c r="K32" s="68">
        <f>SUM(K29:K31)</f>
        <v>70000000</v>
      </c>
      <c r="L32" s="91">
        <f t="shared" ref="L32:Q32" si="14">SUM(L29:L31)</f>
        <v>0</v>
      </c>
      <c r="M32" s="91">
        <f t="shared" si="14"/>
        <v>30000000</v>
      </c>
      <c r="N32" s="91">
        <f t="shared" si="14"/>
        <v>30000000</v>
      </c>
      <c r="O32" s="91">
        <f t="shared" si="14"/>
        <v>0</v>
      </c>
      <c r="P32" s="91">
        <f t="shared" si="14"/>
        <v>0</v>
      </c>
      <c r="Q32" s="91">
        <f t="shared" si="14"/>
        <v>0</v>
      </c>
      <c r="R32" s="68">
        <f>SUM(R29:R31)</f>
        <v>60000000</v>
      </c>
      <c r="S32" s="94">
        <f>+R32+K32</f>
        <v>130000000</v>
      </c>
      <c r="T32" s="107"/>
      <c r="U32" s="10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</row>
    <row r="33" spans="1:250" ht="15" thickBot="1" x14ac:dyDescent="0.4">
      <c r="A33" s="72"/>
      <c r="B33" s="113"/>
      <c r="C33" s="114"/>
      <c r="D33" s="75"/>
      <c r="E33" s="52"/>
      <c r="F33" s="52"/>
      <c r="G33" s="52"/>
      <c r="H33" s="52"/>
      <c r="I33" s="53"/>
      <c r="J33" s="52"/>
      <c r="K33" s="54"/>
      <c r="L33" s="52"/>
      <c r="M33" s="52"/>
      <c r="N33" s="52"/>
      <c r="O33" s="52"/>
      <c r="P33" s="52"/>
      <c r="Q33" s="52"/>
      <c r="R33" s="79"/>
      <c r="S33" s="69"/>
      <c r="T33" s="80"/>
      <c r="U33" s="81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  <c r="FB33" s="72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72"/>
      <c r="FT33" s="72"/>
      <c r="FU33" s="72"/>
      <c r="FV33" s="72"/>
      <c r="FW33" s="72"/>
      <c r="FX33" s="72"/>
      <c r="FY33" s="72"/>
      <c r="FZ33" s="72"/>
      <c r="GA33" s="72"/>
      <c r="GB33" s="72"/>
      <c r="GC33" s="72"/>
      <c r="GD33" s="72"/>
      <c r="GE33" s="72"/>
      <c r="GF33" s="72"/>
      <c r="GG33" s="72"/>
      <c r="GH33" s="72"/>
      <c r="GI33" s="72"/>
      <c r="GJ33" s="72"/>
      <c r="GK33" s="72"/>
      <c r="GL33" s="72"/>
      <c r="GM33" s="72"/>
      <c r="GN33" s="72"/>
      <c r="GO33" s="72"/>
      <c r="GP33" s="72"/>
      <c r="GQ33" s="72"/>
      <c r="GR33" s="72"/>
      <c r="GS33" s="72"/>
      <c r="GT33" s="72"/>
      <c r="GU33" s="72"/>
      <c r="GV33" s="72"/>
      <c r="GW33" s="72"/>
      <c r="GX33" s="72"/>
      <c r="GY33" s="72"/>
      <c r="GZ33" s="72"/>
      <c r="HA33" s="72"/>
      <c r="HB33" s="72"/>
      <c r="HC33" s="72"/>
      <c r="HD33" s="72"/>
      <c r="HE33" s="72"/>
      <c r="HF33" s="72"/>
      <c r="HG33" s="72"/>
      <c r="HH33" s="72"/>
      <c r="HI33" s="72"/>
      <c r="HJ33" s="72"/>
      <c r="HK33" s="72"/>
      <c r="HL33" s="72"/>
      <c r="HM33" s="72"/>
      <c r="HN33" s="72"/>
      <c r="HO33" s="72"/>
      <c r="HP33" s="72"/>
      <c r="HQ33" s="72"/>
      <c r="HR33" s="72"/>
      <c r="HS33" s="72"/>
      <c r="HT33" s="72"/>
      <c r="HU33" s="72"/>
      <c r="HV33" s="72"/>
      <c r="HW33" s="72"/>
      <c r="HX33" s="72"/>
      <c r="HY33" s="72"/>
      <c r="HZ33" s="72"/>
      <c r="IA33" s="72"/>
      <c r="IB33" s="72"/>
      <c r="IC33" s="72"/>
      <c r="ID33" s="72"/>
      <c r="IE33" s="72"/>
      <c r="IF33" s="72"/>
      <c r="IG33" s="72"/>
      <c r="IH33" s="72"/>
      <c r="II33" s="72"/>
      <c r="IJ33" s="72"/>
      <c r="IK33" s="72"/>
      <c r="IL33" s="72"/>
      <c r="IM33" s="72"/>
      <c r="IN33" s="72"/>
      <c r="IO33" s="72"/>
      <c r="IP33" s="72"/>
    </row>
    <row r="34" spans="1:250" ht="29.25" customHeight="1" thickBot="1" x14ac:dyDescent="0.4">
      <c r="A34" s="72"/>
      <c r="B34" s="115">
        <v>2</v>
      </c>
      <c r="C34" s="74" t="s">
        <v>62</v>
      </c>
      <c r="D34" s="75"/>
      <c r="E34" s="55"/>
      <c r="F34" s="55"/>
      <c r="G34" s="55"/>
      <c r="H34" s="55"/>
      <c r="I34" s="61"/>
      <c r="J34" s="55"/>
      <c r="K34" s="54"/>
      <c r="L34" s="52"/>
      <c r="M34" s="52"/>
      <c r="N34" s="52"/>
      <c r="O34" s="52"/>
      <c r="P34" s="52"/>
      <c r="Q34" s="52"/>
      <c r="R34" s="84">
        <f t="shared" ref="R34:R36" si="15">SUM(L34:Q34)</f>
        <v>0</v>
      </c>
      <c r="S34" s="69"/>
      <c r="T34" s="111"/>
      <c r="U34" s="11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  <c r="FZ34" s="72"/>
      <c r="GA34" s="72"/>
      <c r="GB34" s="72"/>
      <c r="GC34" s="72"/>
      <c r="GD34" s="72"/>
      <c r="GE34" s="72"/>
      <c r="GF34" s="72"/>
      <c r="GG34" s="72"/>
      <c r="GH34" s="72"/>
      <c r="GI34" s="72"/>
      <c r="GJ34" s="72"/>
      <c r="GK34" s="72"/>
      <c r="GL34" s="72"/>
      <c r="GM34" s="72"/>
      <c r="GN34" s="72"/>
      <c r="GO34" s="72"/>
      <c r="GP34" s="72"/>
      <c r="GQ34" s="72"/>
      <c r="GR34" s="72"/>
      <c r="GS34" s="72"/>
      <c r="GT34" s="72"/>
      <c r="GU34" s="72"/>
      <c r="GV34" s="72"/>
      <c r="GW34" s="72"/>
      <c r="GX34" s="72"/>
      <c r="GY34" s="72"/>
      <c r="GZ34" s="72"/>
      <c r="HA34" s="72"/>
      <c r="HB34" s="72"/>
      <c r="HC34" s="72"/>
      <c r="HD34" s="72"/>
      <c r="HE34" s="72"/>
      <c r="HF34" s="72"/>
      <c r="HG34" s="72"/>
      <c r="HH34" s="72"/>
      <c r="HI34" s="72"/>
      <c r="HJ34" s="72"/>
      <c r="HK34" s="72"/>
      <c r="HL34" s="72"/>
      <c r="HM34" s="72"/>
      <c r="HN34" s="72"/>
      <c r="HO34" s="72"/>
      <c r="HP34" s="72"/>
      <c r="HQ34" s="72"/>
      <c r="HR34" s="72"/>
      <c r="HS34" s="72"/>
      <c r="HT34" s="72"/>
      <c r="HU34" s="72"/>
      <c r="HV34" s="72"/>
      <c r="HW34" s="72"/>
      <c r="HX34" s="72"/>
      <c r="HY34" s="72"/>
      <c r="HZ34" s="72"/>
      <c r="IA34" s="72"/>
      <c r="IB34" s="72"/>
      <c r="IC34" s="72"/>
      <c r="ID34" s="72"/>
      <c r="IE34" s="72"/>
      <c r="IF34" s="72"/>
      <c r="IG34" s="72"/>
      <c r="IH34" s="72"/>
      <c r="II34" s="72"/>
      <c r="IJ34" s="72"/>
      <c r="IK34" s="72"/>
      <c r="IL34" s="72"/>
      <c r="IM34" s="72"/>
      <c r="IN34" s="72"/>
      <c r="IO34" s="72"/>
      <c r="IP34" s="72"/>
    </row>
    <row r="35" spans="1:250" ht="38.25" customHeight="1" thickBot="1" x14ac:dyDescent="0.4">
      <c r="A35" s="72"/>
      <c r="B35" s="87"/>
      <c r="C35" s="96" t="s">
        <v>63</v>
      </c>
      <c r="D35" s="75"/>
      <c r="E35" s="55"/>
      <c r="F35" s="55">
        <f>+'[2]RAB PDDK'!E14</f>
        <v>133500000</v>
      </c>
      <c r="G35" s="55"/>
      <c r="H35" s="55"/>
      <c r="I35" s="61"/>
      <c r="J35" s="55"/>
      <c r="K35" s="116">
        <f>SUM(E35:J35)</f>
        <v>133500000</v>
      </c>
      <c r="L35" s="55">
        <f>+'[2]RAB PDDK'!E15</f>
        <v>133500000</v>
      </c>
      <c r="M35" s="52"/>
      <c r="N35" s="52"/>
      <c r="O35" s="52"/>
      <c r="P35" s="52"/>
      <c r="Q35" s="52"/>
      <c r="R35" s="84">
        <f t="shared" si="15"/>
        <v>133500000</v>
      </c>
      <c r="S35" s="69">
        <f>+K35+R35</f>
        <v>267000000</v>
      </c>
      <c r="T35" s="111"/>
      <c r="U35" s="11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FC35" s="72"/>
      <c r="FD35" s="72"/>
      <c r="FE35" s="72"/>
      <c r="FF35" s="72"/>
      <c r="FG35" s="72"/>
      <c r="FH35" s="72"/>
      <c r="FI35" s="72"/>
      <c r="FJ35" s="72"/>
      <c r="FK35" s="72"/>
      <c r="FL35" s="72"/>
      <c r="FM35" s="72"/>
      <c r="FN35" s="72"/>
      <c r="FO35" s="72"/>
      <c r="FP35" s="72"/>
      <c r="FQ35" s="72"/>
      <c r="FR35" s="72"/>
      <c r="FS35" s="72"/>
      <c r="FT35" s="72"/>
      <c r="FU35" s="72"/>
      <c r="FV35" s="72"/>
      <c r="FW35" s="72"/>
      <c r="FX35" s="72"/>
      <c r="FY35" s="72"/>
      <c r="FZ35" s="72"/>
      <c r="GA35" s="72"/>
      <c r="GB35" s="72"/>
      <c r="GC35" s="72"/>
      <c r="GD35" s="72"/>
      <c r="GE35" s="72"/>
      <c r="GF35" s="72"/>
      <c r="GG35" s="72"/>
      <c r="GH35" s="72"/>
      <c r="GI35" s="72"/>
      <c r="GJ35" s="72"/>
      <c r="GK35" s="72"/>
      <c r="GL35" s="72"/>
      <c r="GM35" s="72"/>
      <c r="GN35" s="72"/>
      <c r="GO35" s="72"/>
      <c r="GP35" s="72"/>
      <c r="GQ35" s="72"/>
      <c r="GR35" s="72"/>
      <c r="GS35" s="72"/>
      <c r="GT35" s="72"/>
      <c r="GU35" s="72"/>
      <c r="GV35" s="72"/>
      <c r="GW35" s="72"/>
      <c r="GX35" s="72"/>
      <c r="GY35" s="72"/>
      <c r="GZ35" s="72"/>
      <c r="HA35" s="72"/>
      <c r="HB35" s="72"/>
      <c r="HC35" s="72"/>
      <c r="HD35" s="72"/>
      <c r="HE35" s="72"/>
      <c r="HF35" s="72"/>
      <c r="HG35" s="72"/>
      <c r="HH35" s="72"/>
      <c r="HI35" s="72"/>
      <c r="HJ35" s="72"/>
      <c r="HK35" s="72"/>
      <c r="HL35" s="72"/>
      <c r="HM35" s="72"/>
      <c r="HN35" s="72"/>
      <c r="HO35" s="72"/>
      <c r="HP35" s="72"/>
      <c r="HQ35" s="72"/>
      <c r="HR35" s="72"/>
      <c r="HS35" s="72"/>
      <c r="HT35" s="72"/>
      <c r="HU35" s="72"/>
      <c r="HV35" s="72"/>
      <c r="HW35" s="72"/>
      <c r="HX35" s="72"/>
      <c r="HY35" s="72"/>
      <c r="HZ35" s="72"/>
      <c r="IA35" s="72"/>
      <c r="IB35" s="72"/>
      <c r="IC35" s="72"/>
      <c r="ID35" s="72"/>
      <c r="IE35" s="72"/>
      <c r="IF35" s="72"/>
      <c r="IG35" s="72"/>
      <c r="IH35" s="72"/>
      <c r="II35" s="72"/>
      <c r="IJ35" s="72"/>
      <c r="IK35" s="72"/>
      <c r="IL35" s="72"/>
      <c r="IM35" s="72"/>
      <c r="IN35" s="72"/>
      <c r="IO35" s="72"/>
      <c r="IP35" s="72"/>
    </row>
    <row r="36" spans="1:250" ht="38.25" customHeight="1" thickBot="1" x14ac:dyDescent="0.4">
      <c r="A36" s="72"/>
      <c r="B36" s="87"/>
      <c r="C36" s="89" t="s">
        <v>64</v>
      </c>
      <c r="D36" s="117"/>
      <c r="E36" s="118">
        <f t="shared" ref="E36:Q36" si="16">SUM(E35)</f>
        <v>0</v>
      </c>
      <c r="F36" s="118">
        <f t="shared" si="16"/>
        <v>133500000</v>
      </c>
      <c r="G36" s="118">
        <f t="shared" si="16"/>
        <v>0</v>
      </c>
      <c r="H36" s="118">
        <f t="shared" si="16"/>
        <v>0</v>
      </c>
      <c r="I36" s="118">
        <f t="shared" si="16"/>
        <v>0</v>
      </c>
      <c r="J36" s="118">
        <f t="shared" si="16"/>
        <v>0</v>
      </c>
      <c r="K36" s="119">
        <f>SUM(E36:J36)</f>
        <v>133500000</v>
      </c>
      <c r="L36" s="118">
        <f t="shared" si="16"/>
        <v>133500000</v>
      </c>
      <c r="M36" s="118">
        <f t="shared" si="16"/>
        <v>0</v>
      </c>
      <c r="N36" s="118">
        <f t="shared" si="16"/>
        <v>0</v>
      </c>
      <c r="O36" s="118">
        <f t="shared" si="16"/>
        <v>0</v>
      </c>
      <c r="P36" s="118">
        <f t="shared" si="16"/>
        <v>0</v>
      </c>
      <c r="Q36" s="118">
        <f t="shared" si="16"/>
        <v>0</v>
      </c>
      <c r="R36" s="84">
        <f t="shared" si="15"/>
        <v>133500000</v>
      </c>
      <c r="S36" s="94">
        <f>+R36+K36</f>
        <v>267000000</v>
      </c>
      <c r="T36" s="111"/>
      <c r="U36" s="11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72"/>
      <c r="FJ36" s="72"/>
      <c r="FK36" s="72"/>
      <c r="FL36" s="72"/>
      <c r="FM36" s="72"/>
      <c r="FN36" s="72"/>
      <c r="FO36" s="72"/>
      <c r="FP36" s="72"/>
      <c r="FQ36" s="72"/>
      <c r="FR36" s="72"/>
      <c r="FS36" s="72"/>
      <c r="FT36" s="72"/>
      <c r="FU36" s="72"/>
      <c r="FV36" s="72"/>
      <c r="FW36" s="72"/>
      <c r="FX36" s="72"/>
      <c r="FY36" s="72"/>
      <c r="FZ36" s="72"/>
      <c r="GA36" s="72"/>
      <c r="GB36" s="72"/>
      <c r="GC36" s="72"/>
      <c r="GD36" s="72"/>
      <c r="GE36" s="72"/>
      <c r="GF36" s="72"/>
      <c r="GG36" s="72"/>
      <c r="GH36" s="72"/>
      <c r="GI36" s="72"/>
      <c r="GJ36" s="72"/>
      <c r="GK36" s="72"/>
      <c r="GL36" s="72"/>
      <c r="GM36" s="72"/>
      <c r="GN36" s="72"/>
      <c r="GO36" s="72"/>
      <c r="GP36" s="72"/>
      <c r="GQ36" s="72"/>
      <c r="GR36" s="72"/>
      <c r="GS36" s="72"/>
      <c r="GT36" s="72"/>
      <c r="GU36" s="72"/>
      <c r="GV36" s="72"/>
      <c r="GW36" s="72"/>
      <c r="GX36" s="72"/>
      <c r="GY36" s="72"/>
      <c r="GZ36" s="72"/>
      <c r="HA36" s="72"/>
      <c r="HB36" s="72"/>
      <c r="HC36" s="72"/>
      <c r="HD36" s="72"/>
      <c r="HE36" s="72"/>
      <c r="HF36" s="72"/>
      <c r="HG36" s="72"/>
      <c r="HH36" s="72"/>
      <c r="HI36" s="72"/>
      <c r="HJ36" s="72"/>
      <c r="HK36" s="72"/>
      <c r="HL36" s="72"/>
      <c r="HM36" s="72"/>
      <c r="HN36" s="72"/>
      <c r="HO36" s="72"/>
      <c r="HP36" s="72"/>
      <c r="HQ36" s="72"/>
      <c r="HR36" s="72"/>
      <c r="HS36" s="72"/>
      <c r="HT36" s="72"/>
      <c r="HU36" s="72"/>
      <c r="HV36" s="72"/>
      <c r="HW36" s="72"/>
      <c r="HX36" s="72"/>
      <c r="HY36" s="72"/>
      <c r="HZ36" s="72"/>
      <c r="IA36" s="72"/>
      <c r="IB36" s="72"/>
      <c r="IC36" s="72"/>
      <c r="ID36" s="72"/>
      <c r="IE36" s="72"/>
      <c r="IF36" s="72"/>
      <c r="IG36" s="72"/>
      <c r="IH36" s="72"/>
      <c r="II36" s="72"/>
      <c r="IJ36" s="72"/>
      <c r="IK36" s="72"/>
      <c r="IL36" s="72"/>
      <c r="IM36" s="72"/>
      <c r="IN36" s="72"/>
      <c r="IO36" s="72"/>
      <c r="IP36" s="72"/>
    </row>
    <row r="37" spans="1:250" ht="15" thickBot="1" x14ac:dyDescent="0.4">
      <c r="A37" s="72"/>
      <c r="B37" s="113"/>
      <c r="C37" s="114"/>
      <c r="D37" s="75"/>
      <c r="E37" s="52"/>
      <c r="F37" s="52"/>
      <c r="G37" s="52"/>
      <c r="H37" s="52"/>
      <c r="I37" s="53"/>
      <c r="J37" s="52"/>
      <c r="K37" s="54"/>
      <c r="L37" s="52"/>
      <c r="M37" s="52"/>
      <c r="N37" s="52"/>
      <c r="O37" s="52"/>
      <c r="P37" s="52"/>
      <c r="Q37" s="52"/>
      <c r="R37" s="79"/>
      <c r="S37" s="69"/>
      <c r="T37" s="80"/>
      <c r="U37" s="81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  <c r="FB37" s="72"/>
      <c r="FC37" s="72"/>
      <c r="FD37" s="72"/>
      <c r="FE37" s="72"/>
      <c r="FF37" s="72"/>
      <c r="FG37" s="72"/>
      <c r="FH37" s="72"/>
      <c r="FI37" s="72"/>
      <c r="FJ37" s="72"/>
      <c r="FK37" s="72"/>
      <c r="FL37" s="72"/>
      <c r="FM37" s="72"/>
      <c r="FN37" s="72"/>
      <c r="FO37" s="72"/>
      <c r="FP37" s="72"/>
      <c r="FQ37" s="72"/>
      <c r="FR37" s="72"/>
      <c r="FS37" s="72"/>
      <c r="FT37" s="72"/>
      <c r="FU37" s="72"/>
      <c r="FV37" s="72"/>
      <c r="FW37" s="72"/>
      <c r="FX37" s="72"/>
      <c r="FY37" s="72"/>
      <c r="FZ37" s="72"/>
      <c r="GA37" s="72"/>
      <c r="GB37" s="72"/>
      <c r="GC37" s="72"/>
      <c r="GD37" s="72"/>
      <c r="GE37" s="72"/>
      <c r="GF37" s="72"/>
      <c r="GG37" s="72"/>
      <c r="GH37" s="72"/>
      <c r="GI37" s="72"/>
      <c r="GJ37" s="72"/>
      <c r="GK37" s="72"/>
      <c r="GL37" s="72"/>
      <c r="GM37" s="72"/>
      <c r="GN37" s="72"/>
      <c r="GO37" s="72"/>
      <c r="GP37" s="72"/>
      <c r="GQ37" s="72"/>
      <c r="GR37" s="72"/>
      <c r="GS37" s="72"/>
      <c r="GT37" s="72"/>
      <c r="GU37" s="72"/>
      <c r="GV37" s="72"/>
      <c r="GW37" s="72"/>
      <c r="GX37" s="72"/>
      <c r="GY37" s="72"/>
      <c r="GZ37" s="72"/>
      <c r="HA37" s="72"/>
      <c r="HB37" s="72"/>
      <c r="HC37" s="72"/>
      <c r="HD37" s="72"/>
      <c r="HE37" s="72"/>
      <c r="HF37" s="72"/>
      <c r="HG37" s="72"/>
      <c r="HH37" s="72"/>
      <c r="HI37" s="72"/>
      <c r="HJ37" s="72"/>
      <c r="HK37" s="72"/>
      <c r="HL37" s="72"/>
      <c r="HM37" s="72"/>
      <c r="HN37" s="72"/>
      <c r="HO37" s="72"/>
      <c r="HP37" s="72"/>
      <c r="HQ37" s="72"/>
      <c r="HR37" s="72"/>
      <c r="HS37" s="72"/>
      <c r="HT37" s="72"/>
      <c r="HU37" s="72"/>
      <c r="HV37" s="72"/>
      <c r="HW37" s="72"/>
      <c r="HX37" s="72"/>
      <c r="HY37" s="72"/>
      <c r="HZ37" s="72"/>
      <c r="IA37" s="72"/>
      <c r="IB37" s="72"/>
      <c r="IC37" s="72"/>
      <c r="ID37" s="72"/>
      <c r="IE37" s="72"/>
      <c r="IF37" s="72"/>
      <c r="IG37" s="72"/>
      <c r="IH37" s="72"/>
      <c r="II37" s="72"/>
      <c r="IJ37" s="72"/>
      <c r="IK37" s="72"/>
      <c r="IL37" s="72"/>
      <c r="IM37" s="72"/>
      <c r="IN37" s="72"/>
      <c r="IO37" s="72"/>
      <c r="IP37" s="72"/>
    </row>
    <row r="38" spans="1:250" ht="32.25" customHeight="1" thickBot="1" x14ac:dyDescent="0.4">
      <c r="A38" s="72"/>
      <c r="B38" s="113"/>
      <c r="C38" s="120" t="s">
        <v>65</v>
      </c>
      <c r="D38" s="121"/>
      <c r="E38" s="122">
        <f t="shared" ref="E38:J38" si="17">SUM(E16,E26,E32,E36)</f>
        <v>16250000</v>
      </c>
      <c r="F38" s="122">
        <f t="shared" si="17"/>
        <v>187750000</v>
      </c>
      <c r="G38" s="122">
        <f t="shared" si="17"/>
        <v>32750000</v>
      </c>
      <c r="H38" s="122">
        <f t="shared" si="17"/>
        <v>27750000</v>
      </c>
      <c r="I38" s="123">
        <f t="shared" si="17"/>
        <v>67375000</v>
      </c>
      <c r="J38" s="122">
        <f t="shared" si="17"/>
        <v>25750000</v>
      </c>
      <c r="K38" s="122">
        <f>SUM(K16,K26,K32,K36,K8)</f>
        <v>408925000</v>
      </c>
      <c r="L38" s="122">
        <f t="shared" ref="L38:Q38" si="18">SUM(L16,L26,L32,L36)</f>
        <v>156250000</v>
      </c>
      <c r="M38" s="122">
        <f t="shared" si="18"/>
        <v>60750000</v>
      </c>
      <c r="N38" s="122">
        <f t="shared" si="18"/>
        <v>83625000</v>
      </c>
      <c r="O38" s="122">
        <f t="shared" si="18"/>
        <v>26000000</v>
      </c>
      <c r="P38" s="122">
        <f t="shared" si="18"/>
        <v>21500000</v>
      </c>
      <c r="Q38" s="122">
        <f t="shared" si="18"/>
        <v>10500000</v>
      </c>
      <c r="R38" s="122">
        <f>SUM(R16,R26,R32,R36,R8)</f>
        <v>407225000</v>
      </c>
      <c r="S38" s="124">
        <f>SUM(S16,S26,S32,S36,S8)</f>
        <v>816150000</v>
      </c>
      <c r="T38" s="95"/>
      <c r="U38" s="81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  <c r="FB38" s="72"/>
      <c r="FC38" s="72"/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  <c r="FZ38" s="72"/>
      <c r="GA38" s="72"/>
      <c r="GB38" s="72"/>
      <c r="GC38" s="72"/>
      <c r="GD38" s="72"/>
      <c r="GE38" s="72"/>
      <c r="GF38" s="72"/>
      <c r="GG38" s="72"/>
      <c r="GH38" s="72"/>
      <c r="GI38" s="72"/>
      <c r="GJ38" s="72"/>
      <c r="GK38" s="72"/>
      <c r="GL38" s="72"/>
      <c r="GM38" s="72"/>
      <c r="GN38" s="72"/>
      <c r="GO38" s="72"/>
      <c r="GP38" s="72"/>
      <c r="GQ38" s="72"/>
      <c r="GR38" s="72"/>
      <c r="GS38" s="72"/>
      <c r="GT38" s="72"/>
      <c r="GU38" s="72"/>
      <c r="GV38" s="72"/>
      <c r="GW38" s="72"/>
      <c r="GX38" s="72"/>
      <c r="GY38" s="72"/>
      <c r="GZ38" s="72"/>
      <c r="HA38" s="72"/>
      <c r="HB38" s="72"/>
      <c r="HC38" s="72"/>
      <c r="HD38" s="72"/>
      <c r="HE38" s="72"/>
      <c r="HF38" s="72"/>
      <c r="HG38" s="72"/>
      <c r="HH38" s="72"/>
      <c r="HI38" s="72"/>
      <c r="HJ38" s="72"/>
      <c r="HK38" s="72"/>
      <c r="HL38" s="72"/>
      <c r="HM38" s="72"/>
      <c r="HN38" s="72"/>
      <c r="HO38" s="72"/>
      <c r="HP38" s="72"/>
      <c r="HQ38" s="72"/>
      <c r="HR38" s="72"/>
      <c r="HS38" s="72"/>
      <c r="HT38" s="72"/>
      <c r="HU38" s="72"/>
      <c r="HV38" s="72"/>
      <c r="HW38" s="72"/>
      <c r="HX38" s="72"/>
      <c r="HY38" s="72"/>
      <c r="HZ38" s="72"/>
      <c r="IA38" s="72"/>
      <c r="IB38" s="72"/>
      <c r="IC38" s="72"/>
      <c r="ID38" s="72"/>
      <c r="IE38" s="72"/>
      <c r="IF38" s="72"/>
      <c r="IG38" s="72"/>
      <c r="IH38" s="72"/>
      <c r="II38" s="72"/>
      <c r="IJ38" s="72"/>
      <c r="IK38" s="72"/>
      <c r="IL38" s="72"/>
      <c r="IM38" s="72"/>
      <c r="IN38" s="72"/>
      <c r="IO38" s="72"/>
      <c r="IP38" s="72"/>
    </row>
    <row r="39" spans="1:250" ht="10.15" customHeight="1" thickBot="1" x14ac:dyDescent="0.4">
      <c r="A39" s="72"/>
      <c r="B39" s="113"/>
      <c r="C39" s="114"/>
      <c r="D39" s="75"/>
      <c r="E39" s="52"/>
      <c r="F39" s="52"/>
      <c r="G39" s="52"/>
      <c r="H39" s="52"/>
      <c r="I39" s="53"/>
      <c r="J39" s="52"/>
      <c r="K39" s="54"/>
      <c r="L39" s="52"/>
      <c r="M39" s="52"/>
      <c r="N39" s="52"/>
      <c r="O39" s="52"/>
      <c r="P39" s="52"/>
      <c r="Q39" s="52"/>
      <c r="R39" s="79"/>
      <c r="S39" s="69"/>
      <c r="T39" s="80"/>
      <c r="U39" s="81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7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72"/>
      <c r="HK39" s="72"/>
      <c r="HL39" s="72"/>
      <c r="HM39" s="72"/>
      <c r="HN39" s="72"/>
      <c r="HO39" s="72"/>
      <c r="HP39" s="72"/>
      <c r="HQ39" s="72"/>
      <c r="HR39" s="72"/>
      <c r="HS39" s="72"/>
      <c r="HT39" s="72"/>
      <c r="HU39" s="72"/>
      <c r="HV39" s="72"/>
      <c r="HW39" s="72"/>
      <c r="HX39" s="72"/>
      <c r="HY39" s="72"/>
      <c r="HZ39" s="72"/>
      <c r="IA39" s="72"/>
      <c r="IB39" s="72"/>
      <c r="IC39" s="72"/>
      <c r="ID39" s="72"/>
      <c r="IE39" s="72"/>
      <c r="IF39" s="72"/>
      <c r="IG39" s="72"/>
      <c r="IH39" s="72"/>
      <c r="II39" s="72"/>
      <c r="IJ39" s="72"/>
      <c r="IK39" s="72"/>
      <c r="IL39" s="72"/>
      <c r="IM39" s="72"/>
      <c r="IN39" s="72"/>
      <c r="IO39" s="72"/>
      <c r="IP39" s="72"/>
    </row>
    <row r="40" spans="1:250" ht="23.25" customHeight="1" thickBot="1" x14ac:dyDescent="0.4">
      <c r="B40" s="49"/>
      <c r="C40" s="125" t="s">
        <v>66</v>
      </c>
      <c r="D40" s="51"/>
      <c r="E40" s="55"/>
      <c r="F40" s="55"/>
      <c r="G40" s="55"/>
      <c r="H40" s="55"/>
      <c r="I40" s="61"/>
      <c r="J40" s="55"/>
      <c r="K40" s="126"/>
      <c r="L40" s="55"/>
      <c r="M40" s="55"/>
      <c r="N40" s="55"/>
      <c r="O40" s="55"/>
      <c r="P40" s="55"/>
      <c r="Q40" s="55"/>
      <c r="R40" s="56"/>
      <c r="S40" s="57"/>
      <c r="T40" s="47"/>
      <c r="U40" s="48"/>
    </row>
    <row r="41" spans="1:250" ht="6.75" customHeight="1" thickBot="1" x14ac:dyDescent="0.4">
      <c r="B41" s="113"/>
      <c r="C41" s="96"/>
      <c r="D41" s="51"/>
      <c r="E41" s="55"/>
      <c r="F41" s="55"/>
      <c r="G41" s="55"/>
      <c r="H41" s="55"/>
      <c r="I41" s="61"/>
      <c r="J41" s="55"/>
      <c r="K41" s="54"/>
      <c r="L41" s="55"/>
      <c r="M41" s="55"/>
      <c r="N41" s="55"/>
      <c r="O41" s="55"/>
      <c r="P41" s="55"/>
      <c r="Q41" s="55"/>
      <c r="R41" s="56"/>
      <c r="S41" s="57"/>
      <c r="T41" s="47"/>
      <c r="U41" s="48"/>
    </row>
    <row r="42" spans="1:250" ht="27.75" customHeight="1" thickBot="1" x14ac:dyDescent="0.4">
      <c r="A42" s="72"/>
      <c r="B42" s="87">
        <v>1</v>
      </c>
      <c r="C42" s="127" t="s">
        <v>40</v>
      </c>
      <c r="D42" s="75"/>
      <c r="E42" s="52"/>
      <c r="F42" s="52"/>
      <c r="G42" s="52"/>
      <c r="H42" s="52"/>
      <c r="I42" s="53"/>
      <c r="J42" s="52"/>
      <c r="K42" s="54"/>
      <c r="L42" s="52"/>
      <c r="M42" s="52"/>
      <c r="N42" s="52"/>
      <c r="O42" s="52"/>
      <c r="P42" s="52"/>
      <c r="Q42" s="52"/>
      <c r="R42" s="79"/>
      <c r="S42" s="69"/>
      <c r="T42" s="80"/>
      <c r="U42" s="81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  <c r="FB42" s="72"/>
      <c r="FC42" s="72"/>
      <c r="FD42" s="72"/>
      <c r="FE42" s="72"/>
      <c r="FF42" s="72"/>
      <c r="FG42" s="72"/>
      <c r="FH42" s="72"/>
      <c r="FI42" s="72"/>
      <c r="FJ42" s="72"/>
      <c r="FK42" s="72"/>
      <c r="FL42" s="72"/>
      <c r="FM42" s="72"/>
      <c r="FN42" s="72"/>
      <c r="FO42" s="72"/>
      <c r="FP42" s="72"/>
      <c r="FQ42" s="72"/>
      <c r="FR42" s="72"/>
      <c r="FS42" s="72"/>
      <c r="FT42" s="72"/>
      <c r="FU42" s="72"/>
      <c r="FV42" s="72"/>
      <c r="FW42" s="72"/>
      <c r="FX42" s="72"/>
      <c r="FY42" s="72"/>
      <c r="FZ42" s="72"/>
      <c r="GA42" s="72"/>
      <c r="GB42" s="72"/>
      <c r="GC42" s="72"/>
      <c r="GD42" s="72"/>
      <c r="GE42" s="72"/>
      <c r="GF42" s="72"/>
      <c r="GG42" s="72"/>
      <c r="GH42" s="72"/>
      <c r="GI42" s="72"/>
      <c r="GJ42" s="72"/>
      <c r="GK42" s="72"/>
      <c r="GL42" s="72"/>
      <c r="GM42" s="72"/>
      <c r="GN42" s="72"/>
      <c r="GO42" s="72"/>
      <c r="GP42" s="72"/>
      <c r="GQ42" s="72"/>
      <c r="GR42" s="72"/>
      <c r="GS42" s="72"/>
      <c r="GT42" s="72"/>
      <c r="GU42" s="72"/>
      <c r="GV42" s="72"/>
      <c r="GW42" s="72"/>
      <c r="GX42" s="72"/>
      <c r="GY42" s="72"/>
      <c r="GZ42" s="72"/>
      <c r="HA42" s="72"/>
      <c r="HB42" s="72"/>
      <c r="HC42" s="72"/>
      <c r="HD42" s="72"/>
      <c r="HE42" s="72"/>
      <c r="HF42" s="72"/>
      <c r="HG42" s="72"/>
      <c r="HH42" s="72"/>
      <c r="HI42" s="72"/>
      <c r="HJ42" s="72"/>
      <c r="HK42" s="72"/>
      <c r="HL42" s="72"/>
      <c r="HM42" s="72"/>
      <c r="HN42" s="72"/>
      <c r="HO42" s="72"/>
      <c r="HP42" s="72"/>
      <c r="HQ42" s="72"/>
      <c r="HR42" s="72"/>
      <c r="HS42" s="72"/>
      <c r="HT42" s="72"/>
      <c r="HU42" s="72"/>
      <c r="HV42" s="72"/>
      <c r="HW42" s="72"/>
      <c r="HX42" s="72"/>
      <c r="HY42" s="72"/>
      <c r="HZ42" s="72"/>
      <c r="IA42" s="72"/>
      <c r="IB42" s="72"/>
      <c r="IC42" s="72"/>
      <c r="ID42" s="72"/>
      <c r="IE42" s="72"/>
      <c r="IF42" s="72"/>
      <c r="IG42" s="72"/>
      <c r="IH42" s="72"/>
      <c r="II42" s="72"/>
      <c r="IJ42" s="72"/>
      <c r="IK42" s="72"/>
      <c r="IL42" s="72"/>
      <c r="IM42" s="72"/>
      <c r="IN42" s="72"/>
      <c r="IO42" s="72"/>
      <c r="IP42" s="72"/>
    </row>
    <row r="43" spans="1:250" ht="30" customHeight="1" collapsed="1" thickBot="1" x14ac:dyDescent="0.4">
      <c r="A43" s="72"/>
      <c r="B43" s="87" t="s">
        <v>41</v>
      </c>
      <c r="C43" s="96" t="s">
        <v>67</v>
      </c>
      <c r="D43" s="75"/>
      <c r="E43" s="55"/>
      <c r="F43" s="55"/>
      <c r="G43" s="55"/>
      <c r="H43" s="55"/>
      <c r="I43" s="61"/>
      <c r="J43" s="61">
        <f>+'[2]RAB ROHANI'!H34</f>
        <v>32500000</v>
      </c>
      <c r="K43" s="78">
        <f>SUM(E43:J43)</f>
        <v>32500000</v>
      </c>
      <c r="L43" s="55"/>
      <c r="M43" s="55"/>
      <c r="N43" s="55"/>
      <c r="O43" s="55"/>
      <c r="P43" s="55"/>
      <c r="Q43" s="55"/>
      <c r="R43" s="84">
        <f t="shared" ref="R43:R45" si="19">SUM(L43:Q43)</f>
        <v>0</v>
      </c>
      <c r="S43" s="69">
        <f>+K43+R43</f>
        <v>32500000</v>
      </c>
      <c r="T43" s="80"/>
      <c r="U43" s="128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7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7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72"/>
      <c r="HK43" s="72"/>
      <c r="HL43" s="72"/>
      <c r="HM43" s="72"/>
      <c r="HN43" s="72"/>
      <c r="HO43" s="72"/>
      <c r="HP43" s="72"/>
      <c r="HQ43" s="72"/>
      <c r="HR43" s="72"/>
      <c r="HS43" s="72"/>
      <c r="HT43" s="72"/>
      <c r="HU43" s="72"/>
      <c r="HV43" s="72"/>
      <c r="HW43" s="72"/>
      <c r="HX43" s="72"/>
      <c r="HY43" s="72"/>
      <c r="HZ43" s="72"/>
      <c r="IA43" s="72"/>
      <c r="IB43" s="72"/>
      <c r="IC43" s="72"/>
      <c r="ID43" s="72"/>
      <c r="IE43" s="72"/>
      <c r="IF43" s="72"/>
      <c r="IG43" s="72"/>
      <c r="IH43" s="72"/>
      <c r="II43" s="72"/>
      <c r="IJ43" s="72"/>
      <c r="IK43" s="72"/>
      <c r="IL43" s="72"/>
      <c r="IM43" s="72"/>
      <c r="IN43" s="72"/>
      <c r="IO43" s="72"/>
      <c r="IP43" s="72"/>
    </row>
    <row r="44" spans="1:250" ht="30" customHeight="1" thickBot="1" x14ac:dyDescent="0.4">
      <c r="A44" s="72"/>
      <c r="B44" s="87" t="s">
        <v>41</v>
      </c>
      <c r="C44" s="88" t="s">
        <v>68</v>
      </c>
      <c r="D44" s="75"/>
      <c r="E44" s="76"/>
      <c r="F44" s="76"/>
      <c r="G44" s="76"/>
      <c r="H44" s="76"/>
      <c r="I44" s="77"/>
      <c r="J44" s="52">
        <v>13050000</v>
      </c>
      <c r="K44" s="78">
        <f>SUM(E44:J44)</f>
        <v>13050000</v>
      </c>
      <c r="L44" s="52"/>
      <c r="M44" s="52"/>
      <c r="N44" s="129"/>
      <c r="O44" s="52"/>
      <c r="P44" s="52"/>
      <c r="Q44" s="52"/>
      <c r="R44" s="84">
        <f t="shared" si="19"/>
        <v>0</v>
      </c>
      <c r="S44" s="69">
        <f>+K44+R44</f>
        <v>13050000</v>
      </c>
      <c r="T44" s="80"/>
      <c r="U44" s="81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72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  <c r="FB44" s="72"/>
      <c r="FC44" s="72"/>
      <c r="FD44" s="72"/>
      <c r="FE44" s="72"/>
      <c r="FF44" s="72"/>
      <c r="FG44" s="72"/>
      <c r="FH44" s="72"/>
      <c r="FI44" s="72"/>
      <c r="FJ44" s="72"/>
      <c r="FK44" s="72"/>
      <c r="FL44" s="72"/>
      <c r="FM44" s="72"/>
      <c r="FN44" s="72"/>
      <c r="FO44" s="72"/>
      <c r="FP44" s="72"/>
      <c r="FQ44" s="72"/>
      <c r="FR44" s="72"/>
      <c r="FS44" s="72"/>
      <c r="FT44" s="72"/>
      <c r="FU44" s="72"/>
      <c r="FV44" s="72"/>
      <c r="FW44" s="72"/>
      <c r="FX44" s="72"/>
      <c r="FY44" s="72"/>
      <c r="FZ44" s="72"/>
      <c r="GA44" s="72"/>
      <c r="GB44" s="72"/>
      <c r="GC44" s="72"/>
      <c r="GD44" s="72"/>
      <c r="GE44" s="72"/>
      <c r="GF44" s="72"/>
      <c r="GG44" s="72"/>
      <c r="GH44" s="72"/>
      <c r="GI44" s="72"/>
      <c r="GJ44" s="72"/>
      <c r="GK44" s="72"/>
      <c r="GL44" s="72"/>
      <c r="GM44" s="72"/>
      <c r="GN44" s="72"/>
      <c r="GO44" s="72"/>
      <c r="GP44" s="72"/>
      <c r="GQ44" s="72"/>
      <c r="GR44" s="72"/>
      <c r="GS44" s="72"/>
      <c r="GT44" s="72"/>
      <c r="GU44" s="72"/>
      <c r="GV44" s="72"/>
      <c r="GW44" s="72"/>
      <c r="GX44" s="72"/>
      <c r="GY44" s="72"/>
      <c r="GZ44" s="72"/>
      <c r="HA44" s="72"/>
      <c r="HB44" s="72"/>
      <c r="HC44" s="72"/>
      <c r="HD44" s="72"/>
      <c r="HE44" s="72"/>
      <c r="HF44" s="72"/>
      <c r="HG44" s="72"/>
      <c r="HH44" s="72"/>
      <c r="HI44" s="72"/>
      <c r="HJ44" s="72"/>
      <c r="HK44" s="72"/>
      <c r="HL44" s="72"/>
      <c r="HM44" s="72"/>
      <c r="HN44" s="72"/>
      <c r="HO44" s="72"/>
      <c r="HP44" s="72"/>
      <c r="HQ44" s="72"/>
      <c r="HR44" s="72"/>
      <c r="HS44" s="72"/>
      <c r="HT44" s="72"/>
      <c r="HU44" s="72"/>
      <c r="HV44" s="72"/>
      <c r="HW44" s="72"/>
      <c r="HX44" s="72"/>
      <c r="HY44" s="72"/>
      <c r="HZ44" s="72"/>
      <c r="IA44" s="72"/>
      <c r="IB44" s="72"/>
      <c r="IC44" s="72"/>
      <c r="ID44" s="72"/>
      <c r="IE44" s="72"/>
      <c r="IF44" s="72"/>
      <c r="IG44" s="72"/>
      <c r="IH44" s="72"/>
      <c r="II44" s="72"/>
      <c r="IJ44" s="72"/>
      <c r="IK44" s="72"/>
      <c r="IL44" s="72"/>
      <c r="IM44" s="72"/>
      <c r="IN44" s="72"/>
      <c r="IO44" s="72"/>
      <c r="IP44" s="72"/>
    </row>
    <row r="45" spans="1:250" ht="30" customHeight="1" thickBot="1" x14ac:dyDescent="0.4">
      <c r="A45" s="72"/>
      <c r="B45" s="87" t="s">
        <v>41</v>
      </c>
      <c r="C45" s="96" t="s">
        <v>69</v>
      </c>
      <c r="D45" s="75"/>
      <c r="E45" s="76"/>
      <c r="F45" s="76"/>
      <c r="G45" s="76"/>
      <c r="H45" s="76"/>
      <c r="I45" s="77"/>
      <c r="J45" s="76">
        <v>0</v>
      </c>
      <c r="K45" s="78">
        <f>SUM(E45:J45)</f>
        <v>0</v>
      </c>
      <c r="L45" s="52">
        <f>+'[2]RAB ROHANI'!H56</f>
        <v>180000000</v>
      </c>
      <c r="M45" s="52"/>
      <c r="N45" s="52"/>
      <c r="O45" s="52"/>
      <c r="P45" s="52"/>
      <c r="Q45" s="52"/>
      <c r="R45" s="84">
        <f t="shared" si="19"/>
        <v>180000000</v>
      </c>
      <c r="S45" s="69">
        <f>+K45+R45</f>
        <v>180000000</v>
      </c>
      <c r="T45" s="80" t="e">
        <f>+#REF!</f>
        <v>#REF!</v>
      </c>
      <c r="U45" s="128" t="e">
        <f>+S45-T45</f>
        <v>#REF!</v>
      </c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72"/>
      <c r="HK45" s="72"/>
      <c r="HL45" s="72"/>
      <c r="HM45" s="72"/>
      <c r="HN45" s="72"/>
      <c r="HO45" s="72"/>
      <c r="HP45" s="72"/>
      <c r="HQ45" s="72"/>
      <c r="HR45" s="72"/>
      <c r="HS45" s="72"/>
      <c r="HT45" s="72"/>
      <c r="HU45" s="72"/>
      <c r="HV45" s="72"/>
      <c r="HW45" s="72"/>
      <c r="HX45" s="72"/>
      <c r="HY45" s="72"/>
      <c r="HZ45" s="72"/>
      <c r="IA45" s="72"/>
      <c r="IB45" s="72"/>
      <c r="IC45" s="72"/>
      <c r="ID45" s="72"/>
      <c r="IE45" s="72"/>
      <c r="IF45" s="72"/>
      <c r="IG45" s="72"/>
      <c r="IH45" s="72"/>
      <c r="II45" s="72"/>
      <c r="IJ45" s="72"/>
      <c r="IK45" s="72"/>
      <c r="IL45" s="72"/>
      <c r="IM45" s="72"/>
      <c r="IN45" s="72"/>
      <c r="IO45" s="72"/>
      <c r="IP45" s="72"/>
    </row>
    <row r="46" spans="1:250" ht="30" customHeight="1" thickBot="1" x14ac:dyDescent="0.4">
      <c r="A46" s="72"/>
      <c r="B46" s="87"/>
      <c r="C46" s="89" t="s">
        <v>70</v>
      </c>
      <c r="D46" s="117"/>
      <c r="E46" s="130">
        <f t="shared" ref="E46:P46" si="20">SUM(E43:E45)</f>
        <v>0</v>
      </c>
      <c r="F46" s="130">
        <f t="shared" si="20"/>
        <v>0</v>
      </c>
      <c r="G46" s="130">
        <f t="shared" si="20"/>
        <v>0</v>
      </c>
      <c r="H46" s="130">
        <f t="shared" si="20"/>
        <v>0</v>
      </c>
      <c r="I46" s="53">
        <f t="shared" si="20"/>
        <v>0</v>
      </c>
      <c r="J46" s="130">
        <f t="shared" si="20"/>
        <v>45550000</v>
      </c>
      <c r="K46" s="131">
        <f t="shared" si="20"/>
        <v>45550000</v>
      </c>
      <c r="L46" s="130">
        <f t="shared" si="20"/>
        <v>180000000</v>
      </c>
      <c r="M46" s="130">
        <f t="shared" si="20"/>
        <v>0</v>
      </c>
      <c r="N46" s="130">
        <f t="shared" si="20"/>
        <v>0</v>
      </c>
      <c r="O46" s="130">
        <f t="shared" si="20"/>
        <v>0</v>
      </c>
      <c r="P46" s="130">
        <f t="shared" si="20"/>
        <v>0</v>
      </c>
      <c r="Q46" s="130"/>
      <c r="R46" s="132">
        <f>SUM(R43:R45)</f>
        <v>180000000</v>
      </c>
      <c r="S46" s="94">
        <f>SUM(S43:S45)</f>
        <v>225550000</v>
      </c>
      <c r="T46" s="80"/>
      <c r="U46" s="81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</row>
    <row r="47" spans="1:250" ht="15" thickBot="1" x14ac:dyDescent="0.4">
      <c r="A47" s="72"/>
      <c r="B47" s="87"/>
      <c r="C47" s="96"/>
      <c r="D47" s="75"/>
      <c r="E47" s="76"/>
      <c r="F47" s="76"/>
      <c r="G47" s="76"/>
      <c r="H47" s="76"/>
      <c r="I47" s="77"/>
      <c r="J47" s="76"/>
      <c r="K47" s="92"/>
      <c r="L47" s="52"/>
      <c r="M47" s="52"/>
      <c r="N47" s="52"/>
      <c r="O47" s="52"/>
      <c r="P47" s="52"/>
      <c r="Q47" s="52"/>
      <c r="R47" s="79"/>
      <c r="S47" s="69"/>
      <c r="T47" s="111"/>
      <c r="U47" s="11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72"/>
      <c r="FT47" s="72"/>
      <c r="FU47" s="72"/>
      <c r="FV47" s="72"/>
      <c r="FW47" s="72"/>
      <c r="FX47" s="72"/>
      <c r="FY47" s="72"/>
      <c r="FZ47" s="72"/>
      <c r="GA47" s="72"/>
      <c r="GB47" s="72"/>
      <c r="GC47" s="72"/>
      <c r="GD47" s="72"/>
      <c r="GE47" s="72"/>
      <c r="GF47" s="72"/>
      <c r="GG47" s="72"/>
      <c r="GH47" s="72"/>
      <c r="GI47" s="72"/>
      <c r="GJ47" s="72"/>
      <c r="GK47" s="72"/>
      <c r="GL47" s="72"/>
      <c r="GM47" s="72"/>
      <c r="GN47" s="72"/>
      <c r="GO47" s="72"/>
      <c r="GP47" s="72"/>
      <c r="GQ47" s="72"/>
      <c r="GR47" s="72"/>
      <c r="GS47" s="72"/>
      <c r="GT47" s="72"/>
      <c r="GU47" s="72"/>
      <c r="GV47" s="72"/>
      <c r="GW47" s="72"/>
      <c r="GX47" s="72"/>
      <c r="GY47" s="72"/>
      <c r="GZ47" s="72"/>
      <c r="HA47" s="72"/>
      <c r="HB47" s="72"/>
      <c r="HC47" s="72"/>
      <c r="HD47" s="72"/>
      <c r="HE47" s="72"/>
      <c r="HF47" s="72"/>
      <c r="HG47" s="72"/>
      <c r="HH47" s="72"/>
      <c r="HI47" s="72"/>
      <c r="HJ47" s="72"/>
      <c r="HK47" s="72"/>
      <c r="HL47" s="72"/>
      <c r="HM47" s="72"/>
      <c r="HN47" s="72"/>
      <c r="HO47" s="72"/>
      <c r="HP47" s="72"/>
      <c r="HQ47" s="72"/>
      <c r="HR47" s="72"/>
      <c r="HS47" s="72"/>
      <c r="HT47" s="72"/>
      <c r="HU47" s="72"/>
      <c r="HV47" s="72"/>
      <c r="HW47" s="72"/>
      <c r="HX47" s="72"/>
      <c r="HY47" s="72"/>
      <c r="HZ47" s="72"/>
      <c r="IA47" s="72"/>
      <c r="IB47" s="72"/>
      <c r="IC47" s="72"/>
      <c r="ID47" s="72"/>
      <c r="IE47" s="72"/>
      <c r="IF47" s="72"/>
      <c r="IG47" s="72"/>
      <c r="IH47" s="72"/>
      <c r="II47" s="72"/>
      <c r="IJ47" s="72"/>
      <c r="IK47" s="72"/>
      <c r="IL47" s="72"/>
      <c r="IM47" s="72"/>
      <c r="IN47" s="72"/>
      <c r="IO47" s="72"/>
      <c r="IP47" s="72"/>
    </row>
    <row r="48" spans="1:250" ht="27.75" customHeight="1" thickBot="1" x14ac:dyDescent="0.4">
      <c r="A48" s="72"/>
      <c r="B48" s="87">
        <v>2</v>
      </c>
      <c r="C48" s="133" t="s">
        <v>48</v>
      </c>
      <c r="D48" s="75"/>
      <c r="E48" s="52"/>
      <c r="F48" s="52"/>
      <c r="G48" s="52"/>
      <c r="H48" s="52"/>
      <c r="I48" s="53"/>
      <c r="J48" s="52"/>
      <c r="K48" s="54"/>
      <c r="L48" s="52"/>
      <c r="M48" s="52"/>
      <c r="N48" s="52"/>
      <c r="O48" s="52"/>
      <c r="P48" s="52"/>
      <c r="Q48" s="52"/>
      <c r="R48" s="79"/>
      <c r="S48" s="69"/>
      <c r="T48" s="111"/>
      <c r="U48" s="11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  <c r="FB48" s="72"/>
      <c r="FC48" s="72"/>
      <c r="FD48" s="72"/>
      <c r="FE48" s="72"/>
      <c r="FF48" s="72"/>
      <c r="FG48" s="72"/>
      <c r="FH48" s="72"/>
      <c r="FI48" s="72"/>
      <c r="FJ48" s="72"/>
      <c r="FK48" s="72"/>
      <c r="FL48" s="72"/>
      <c r="FM48" s="72"/>
      <c r="FN48" s="72"/>
      <c r="FO48" s="72"/>
      <c r="FP48" s="72"/>
      <c r="FQ48" s="72"/>
      <c r="FR48" s="72"/>
      <c r="FS48" s="72"/>
      <c r="FT48" s="72"/>
      <c r="FU48" s="72"/>
      <c r="FV48" s="72"/>
      <c r="FW48" s="72"/>
      <c r="FX48" s="72"/>
      <c r="FY48" s="72"/>
      <c r="FZ48" s="72"/>
      <c r="GA48" s="72"/>
      <c r="GB48" s="72"/>
      <c r="GC48" s="72"/>
      <c r="GD48" s="72"/>
      <c r="GE48" s="72"/>
      <c r="GF48" s="72"/>
      <c r="GG48" s="72"/>
      <c r="GH48" s="72"/>
      <c r="GI48" s="72"/>
      <c r="GJ48" s="72"/>
      <c r="GK48" s="72"/>
      <c r="GL48" s="72"/>
      <c r="GM48" s="72"/>
      <c r="GN48" s="72"/>
      <c r="GO48" s="72"/>
      <c r="GP48" s="72"/>
      <c r="GQ48" s="72"/>
      <c r="GR48" s="72"/>
      <c r="GS48" s="72"/>
      <c r="GT48" s="72"/>
      <c r="GU48" s="72"/>
      <c r="GV48" s="72"/>
      <c r="GW48" s="72"/>
      <c r="GX48" s="72"/>
      <c r="GY48" s="72"/>
      <c r="GZ48" s="72"/>
      <c r="HA48" s="72"/>
      <c r="HB48" s="72"/>
      <c r="HC48" s="72"/>
      <c r="HD48" s="72"/>
      <c r="HE48" s="72"/>
      <c r="HF48" s="72"/>
      <c r="HG48" s="72"/>
      <c r="HH48" s="72"/>
      <c r="HI48" s="72"/>
      <c r="HJ48" s="72"/>
      <c r="HK48" s="72"/>
      <c r="HL48" s="72"/>
      <c r="HM48" s="72"/>
      <c r="HN48" s="72"/>
      <c r="HO48" s="72"/>
      <c r="HP48" s="72"/>
      <c r="HQ48" s="72"/>
      <c r="HR48" s="72"/>
      <c r="HS48" s="72"/>
      <c r="HT48" s="72"/>
      <c r="HU48" s="72"/>
      <c r="HV48" s="72"/>
      <c r="HW48" s="72"/>
      <c r="HX48" s="72"/>
      <c r="HY48" s="72"/>
      <c r="HZ48" s="72"/>
      <c r="IA48" s="72"/>
      <c r="IB48" s="72"/>
      <c r="IC48" s="72"/>
      <c r="ID48" s="72"/>
      <c r="IE48" s="72"/>
      <c r="IF48" s="72"/>
      <c r="IG48" s="72"/>
      <c r="IH48" s="72"/>
      <c r="II48" s="72"/>
      <c r="IJ48" s="72"/>
      <c r="IK48" s="72"/>
      <c r="IL48" s="72"/>
      <c r="IM48" s="72"/>
      <c r="IN48" s="72"/>
      <c r="IO48" s="72"/>
      <c r="IP48" s="72"/>
    </row>
    <row r="49" spans="1:250" ht="27" customHeight="1" thickBot="1" x14ac:dyDescent="0.4">
      <c r="A49" s="72"/>
      <c r="B49" s="87" t="s">
        <v>41</v>
      </c>
      <c r="C49" s="96" t="s">
        <v>71</v>
      </c>
      <c r="D49" s="75"/>
      <c r="E49" s="76"/>
      <c r="F49" s="76"/>
      <c r="G49" s="76"/>
      <c r="H49" s="76">
        <f>+'[2]RAB SOSIAL'!H7</f>
        <v>243410000</v>
      </c>
      <c r="I49" s="77"/>
      <c r="J49" s="76"/>
      <c r="K49" s="78">
        <f>SUM(E49:J49)</f>
        <v>243410000</v>
      </c>
      <c r="L49" s="76"/>
      <c r="M49" s="76"/>
      <c r="N49" s="76"/>
      <c r="O49" s="76"/>
      <c r="P49" s="76"/>
      <c r="Q49" s="76"/>
      <c r="R49" s="84">
        <f t="shared" ref="R49" si="21">SUM(L49:Q49)</f>
        <v>0</v>
      </c>
      <c r="S49" s="69">
        <f>+K49+R49</f>
        <v>243410000</v>
      </c>
      <c r="T49" s="80"/>
      <c r="U49" s="81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</row>
    <row r="50" spans="1:250" ht="30.75" customHeight="1" thickBot="1" x14ac:dyDescent="0.4">
      <c r="A50" s="72"/>
      <c r="B50" s="87" t="s">
        <v>41</v>
      </c>
      <c r="C50" s="96" t="s">
        <v>72</v>
      </c>
      <c r="D50" s="75"/>
      <c r="E50" s="52"/>
      <c r="F50" s="52"/>
      <c r="G50" s="52"/>
      <c r="H50" s="52"/>
      <c r="I50" s="53"/>
      <c r="J50" s="52"/>
      <c r="K50" s="78">
        <f>SUM(E50:J50)</f>
        <v>0</v>
      </c>
      <c r="L50" s="52"/>
      <c r="M50" s="52"/>
      <c r="N50" s="53">
        <f>+'[2]RAB SOSIAL'!H40</f>
        <v>225000000</v>
      </c>
      <c r="O50" s="52"/>
      <c r="P50" s="52"/>
      <c r="Q50" s="52"/>
      <c r="R50" s="84">
        <f>SUM(L50:Q50)</f>
        <v>225000000</v>
      </c>
      <c r="S50" s="69">
        <f t="shared" ref="S50" si="22">+K50+R50</f>
        <v>225000000</v>
      </c>
      <c r="T50" s="111"/>
      <c r="U50" s="11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  <c r="GV50" s="72"/>
      <c r="GW50" s="72"/>
      <c r="GX50" s="72"/>
      <c r="GY50" s="72"/>
      <c r="GZ50" s="72"/>
      <c r="HA50" s="72"/>
      <c r="HB50" s="72"/>
      <c r="HC50" s="72"/>
      <c r="HD50" s="72"/>
      <c r="HE50" s="72"/>
      <c r="HF50" s="72"/>
      <c r="HG50" s="72"/>
      <c r="HH50" s="72"/>
      <c r="HI50" s="72"/>
      <c r="HJ50" s="72"/>
      <c r="HK50" s="72"/>
      <c r="HL50" s="72"/>
      <c r="HM50" s="72"/>
      <c r="HN50" s="72"/>
      <c r="HO50" s="72"/>
      <c r="HP50" s="72"/>
      <c r="HQ50" s="72"/>
      <c r="HR50" s="72"/>
      <c r="HS50" s="72"/>
      <c r="HT50" s="72"/>
      <c r="HU50" s="72"/>
      <c r="HV50" s="72"/>
      <c r="HW50" s="72"/>
      <c r="HX50" s="72"/>
      <c r="HY50" s="72"/>
      <c r="HZ50" s="72"/>
      <c r="IA50" s="72"/>
      <c r="IB50" s="72"/>
      <c r="IC50" s="72"/>
      <c r="ID50" s="72"/>
      <c r="IE50" s="72"/>
      <c r="IF50" s="72"/>
      <c r="IG50" s="72"/>
      <c r="IH50" s="72"/>
      <c r="II50" s="72"/>
      <c r="IJ50" s="72"/>
      <c r="IK50" s="72"/>
      <c r="IL50" s="72"/>
      <c r="IM50" s="72"/>
      <c r="IN50" s="72"/>
      <c r="IO50" s="72"/>
      <c r="IP50" s="72"/>
    </row>
    <row r="51" spans="1:250" s="109" customFormat="1" ht="15" thickBot="1" x14ac:dyDescent="0.4">
      <c r="A51" s="12"/>
      <c r="B51" s="82"/>
      <c r="C51" s="89" t="s">
        <v>73</v>
      </c>
      <c r="D51" s="90"/>
      <c r="E51" s="67">
        <f t="shared" ref="E51:S51" si="23">SUM(E49:E50)</f>
        <v>0</v>
      </c>
      <c r="F51" s="67">
        <f t="shared" si="23"/>
        <v>0</v>
      </c>
      <c r="G51" s="67">
        <f t="shared" si="23"/>
        <v>0</v>
      </c>
      <c r="H51" s="67">
        <f t="shared" si="23"/>
        <v>243410000</v>
      </c>
      <c r="I51" s="134">
        <f t="shared" si="23"/>
        <v>0</v>
      </c>
      <c r="J51" s="67">
        <f t="shared" si="23"/>
        <v>0</v>
      </c>
      <c r="K51" s="119">
        <f t="shared" si="23"/>
        <v>243410000</v>
      </c>
      <c r="L51" s="67">
        <f t="shared" si="23"/>
        <v>0</v>
      </c>
      <c r="M51" s="67">
        <f t="shared" si="23"/>
        <v>0</v>
      </c>
      <c r="N51" s="67">
        <f t="shared" si="23"/>
        <v>225000000</v>
      </c>
      <c r="O51" s="67">
        <f t="shared" si="23"/>
        <v>0</v>
      </c>
      <c r="P51" s="67">
        <f t="shared" si="23"/>
        <v>0</v>
      </c>
      <c r="Q51" s="67">
        <f t="shared" si="23"/>
        <v>0</v>
      </c>
      <c r="R51" s="119">
        <f t="shared" si="23"/>
        <v>225000000</v>
      </c>
      <c r="S51" s="94">
        <f t="shared" si="23"/>
        <v>468410000</v>
      </c>
      <c r="T51" s="135"/>
      <c r="U51" s="136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</row>
    <row r="52" spans="1:250" ht="15" thickBot="1" x14ac:dyDescent="0.4">
      <c r="A52" s="72"/>
      <c r="B52" s="87"/>
      <c r="C52" s="96"/>
      <c r="D52" s="110"/>
      <c r="E52" s="76"/>
      <c r="F52" s="76"/>
      <c r="G52" s="76"/>
      <c r="H52" s="76"/>
      <c r="I52" s="77"/>
      <c r="J52" s="76"/>
      <c r="K52" s="92"/>
      <c r="L52" s="52"/>
      <c r="M52" s="52"/>
      <c r="N52" s="52"/>
      <c r="O52" s="52"/>
      <c r="P52" s="52"/>
      <c r="Q52" s="52"/>
      <c r="R52" s="79"/>
      <c r="S52" s="69"/>
      <c r="T52" s="111"/>
      <c r="U52" s="11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</row>
    <row r="53" spans="1:250" ht="27" customHeight="1" thickBot="1" x14ac:dyDescent="0.4">
      <c r="A53" s="72"/>
      <c r="B53" s="87">
        <v>3</v>
      </c>
      <c r="C53" s="133" t="s">
        <v>57</v>
      </c>
      <c r="D53" s="110"/>
      <c r="E53" s="55"/>
      <c r="F53" s="55"/>
      <c r="G53" s="55"/>
      <c r="H53" s="55"/>
      <c r="I53" s="61"/>
      <c r="J53" s="55"/>
      <c r="K53" s="137"/>
      <c r="L53" s="52"/>
      <c r="M53" s="52"/>
      <c r="N53" s="52"/>
      <c r="O53" s="52"/>
      <c r="P53" s="52"/>
      <c r="Q53" s="52"/>
      <c r="R53" s="79"/>
      <c r="S53" s="69"/>
      <c r="T53" s="111"/>
      <c r="U53" s="11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7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72"/>
      <c r="HK53" s="72"/>
      <c r="HL53" s="72"/>
      <c r="HM53" s="72"/>
      <c r="HN53" s="72"/>
      <c r="HO53" s="72"/>
      <c r="HP53" s="72"/>
      <c r="HQ53" s="72"/>
      <c r="HR53" s="72"/>
      <c r="HS53" s="72"/>
      <c r="HT53" s="72"/>
      <c r="HU53" s="72"/>
      <c r="HV53" s="72"/>
      <c r="HW53" s="72"/>
      <c r="HX53" s="72"/>
      <c r="HY53" s="72"/>
      <c r="HZ53" s="72"/>
      <c r="IA53" s="72"/>
      <c r="IB53" s="72"/>
      <c r="IC53" s="72"/>
      <c r="ID53" s="72"/>
      <c r="IE53" s="72"/>
      <c r="IF53" s="72"/>
      <c r="IG53" s="72"/>
      <c r="IH53" s="72"/>
      <c r="II53" s="72"/>
      <c r="IJ53" s="72"/>
      <c r="IK53" s="72"/>
      <c r="IL53" s="72"/>
      <c r="IM53" s="72"/>
      <c r="IN53" s="72"/>
      <c r="IO53" s="72"/>
      <c r="IP53" s="72"/>
    </row>
    <row r="54" spans="1:250" ht="29.5" thickBot="1" x14ac:dyDescent="0.4">
      <c r="A54" s="72"/>
      <c r="B54" s="87" t="s">
        <v>41</v>
      </c>
      <c r="C54" s="96" t="s">
        <v>74</v>
      </c>
      <c r="D54" s="110"/>
      <c r="E54" s="55">
        <v>100000000</v>
      </c>
      <c r="F54" s="55"/>
      <c r="G54" s="55"/>
      <c r="H54" s="55"/>
      <c r="I54" s="61"/>
      <c r="J54" s="55"/>
      <c r="K54" s="78">
        <f>SUM(E54:J54)</f>
        <v>100000000</v>
      </c>
      <c r="L54" s="55"/>
      <c r="M54" s="55"/>
      <c r="N54" s="55"/>
      <c r="O54" s="52"/>
      <c r="P54" s="52"/>
      <c r="Q54" s="52"/>
      <c r="R54" s="84">
        <f t="shared" ref="R54" si="24">SUM(L54:Q54)</f>
        <v>0</v>
      </c>
      <c r="S54" s="69">
        <f t="shared" ref="S54" si="25">+K54+R54</f>
        <v>100000000</v>
      </c>
      <c r="T54" s="111"/>
      <c r="U54" s="11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72"/>
      <c r="FT54" s="72"/>
      <c r="FU54" s="72"/>
      <c r="FV54" s="72"/>
      <c r="FW54" s="72"/>
      <c r="FX54" s="72"/>
      <c r="FY54" s="72"/>
      <c r="FZ54" s="72"/>
      <c r="GA54" s="72"/>
      <c r="GB54" s="72"/>
      <c r="GC54" s="72"/>
      <c r="GD54" s="72"/>
      <c r="GE54" s="72"/>
      <c r="GF54" s="72"/>
      <c r="GG54" s="72"/>
      <c r="GH54" s="72"/>
      <c r="GI54" s="72"/>
      <c r="GJ54" s="72"/>
      <c r="GK54" s="72"/>
      <c r="GL54" s="72"/>
      <c r="GM54" s="72"/>
      <c r="GN54" s="72"/>
      <c r="GO54" s="72"/>
      <c r="GP54" s="72"/>
      <c r="GQ54" s="72"/>
      <c r="GR54" s="72"/>
      <c r="GS54" s="72"/>
      <c r="GT54" s="72"/>
      <c r="GU54" s="72"/>
      <c r="GV54" s="72"/>
      <c r="GW54" s="72"/>
      <c r="GX54" s="72"/>
      <c r="GY54" s="72"/>
      <c r="GZ54" s="72"/>
      <c r="HA54" s="72"/>
      <c r="HB54" s="72"/>
      <c r="HC54" s="72"/>
      <c r="HD54" s="72"/>
      <c r="HE54" s="72"/>
      <c r="HF54" s="72"/>
      <c r="HG54" s="72"/>
      <c r="HH54" s="72"/>
      <c r="HI54" s="72"/>
      <c r="HJ54" s="72"/>
      <c r="HK54" s="72"/>
      <c r="HL54" s="72"/>
      <c r="HM54" s="72"/>
      <c r="HN54" s="72"/>
      <c r="HO54" s="72"/>
      <c r="HP54" s="72"/>
      <c r="HQ54" s="72"/>
      <c r="HR54" s="72"/>
      <c r="HS54" s="72"/>
      <c r="HT54" s="72"/>
      <c r="HU54" s="72"/>
      <c r="HV54" s="72"/>
      <c r="HW54" s="72"/>
      <c r="HX54" s="72"/>
      <c r="HY54" s="72"/>
      <c r="HZ54" s="72"/>
      <c r="IA54" s="72"/>
      <c r="IB54" s="72"/>
      <c r="IC54" s="72"/>
      <c r="ID54" s="72"/>
      <c r="IE54" s="72"/>
      <c r="IF54" s="72"/>
      <c r="IG54" s="72"/>
      <c r="IH54" s="72"/>
      <c r="II54" s="72"/>
      <c r="IJ54" s="72"/>
      <c r="IK54" s="72"/>
      <c r="IL54" s="72"/>
      <c r="IM54" s="72"/>
      <c r="IN54" s="72"/>
      <c r="IO54" s="72"/>
      <c r="IP54" s="72"/>
    </row>
    <row r="55" spans="1:250" s="109" customFormat="1" ht="29.5" thickBot="1" x14ac:dyDescent="0.4">
      <c r="A55" s="12"/>
      <c r="B55" s="82"/>
      <c r="C55" s="89" t="s">
        <v>75</v>
      </c>
      <c r="D55" s="138"/>
      <c r="E55" s="139">
        <f t="shared" ref="E55:S55" si="26">SUM(E54:E54)</f>
        <v>100000000</v>
      </c>
      <c r="F55" s="139">
        <f t="shared" si="26"/>
        <v>0</v>
      </c>
      <c r="G55" s="139">
        <f t="shared" si="26"/>
        <v>0</v>
      </c>
      <c r="H55" s="139">
        <f t="shared" si="26"/>
        <v>0</v>
      </c>
      <c r="I55" s="140">
        <f t="shared" si="26"/>
        <v>0</v>
      </c>
      <c r="J55" s="139">
        <f t="shared" si="26"/>
        <v>0</v>
      </c>
      <c r="K55" s="56">
        <f t="shared" si="26"/>
        <v>100000000</v>
      </c>
      <c r="L55" s="139">
        <f t="shared" si="26"/>
        <v>0</v>
      </c>
      <c r="M55" s="139">
        <f t="shared" si="26"/>
        <v>0</v>
      </c>
      <c r="N55" s="139">
        <f t="shared" si="26"/>
        <v>0</v>
      </c>
      <c r="O55" s="139">
        <f t="shared" si="26"/>
        <v>0</v>
      </c>
      <c r="P55" s="139">
        <f t="shared" si="26"/>
        <v>0</v>
      </c>
      <c r="Q55" s="139">
        <f t="shared" si="26"/>
        <v>0</v>
      </c>
      <c r="R55" s="56">
        <f t="shared" si="26"/>
        <v>0</v>
      </c>
      <c r="S55" s="141">
        <f t="shared" si="26"/>
        <v>100000000</v>
      </c>
      <c r="T55" s="135"/>
      <c r="U55" s="136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</row>
    <row r="56" spans="1:250" ht="15" thickBot="1" x14ac:dyDescent="0.4">
      <c r="A56" s="72"/>
      <c r="B56" s="87"/>
      <c r="C56" s="96"/>
      <c r="D56" s="110"/>
      <c r="E56" s="55"/>
      <c r="F56" s="55"/>
      <c r="G56" s="55"/>
      <c r="H56" s="55"/>
      <c r="I56" s="61"/>
      <c r="J56" s="55"/>
      <c r="K56" s="126"/>
      <c r="L56" s="52"/>
      <c r="M56" s="52"/>
      <c r="N56" s="52"/>
      <c r="O56" s="52"/>
      <c r="P56" s="52"/>
      <c r="Q56" s="52"/>
      <c r="R56" s="79"/>
      <c r="S56" s="69"/>
      <c r="T56" s="111"/>
      <c r="U56" s="11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7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72"/>
      <c r="HK56" s="72"/>
      <c r="HL56" s="72"/>
      <c r="HM56" s="72"/>
      <c r="HN56" s="72"/>
      <c r="HO56" s="72"/>
      <c r="HP56" s="72"/>
      <c r="HQ56" s="72"/>
      <c r="HR56" s="72"/>
      <c r="HS56" s="72"/>
      <c r="HT56" s="72"/>
      <c r="HU56" s="72"/>
      <c r="HV56" s="72"/>
      <c r="HW56" s="72"/>
      <c r="HX56" s="72"/>
      <c r="HY56" s="72"/>
      <c r="HZ56" s="72"/>
      <c r="IA56" s="72"/>
      <c r="IB56" s="72"/>
      <c r="IC56" s="72"/>
      <c r="ID56" s="72"/>
      <c r="IE56" s="72"/>
      <c r="IF56" s="72"/>
      <c r="IG56" s="72"/>
      <c r="IH56" s="72"/>
      <c r="II56" s="72"/>
      <c r="IJ56" s="72"/>
      <c r="IK56" s="72"/>
      <c r="IL56" s="72"/>
      <c r="IM56" s="72"/>
      <c r="IN56" s="72"/>
      <c r="IO56" s="72"/>
      <c r="IP56" s="72"/>
    </row>
    <row r="57" spans="1:250" ht="35.25" customHeight="1" thickBot="1" x14ac:dyDescent="0.4">
      <c r="B57" s="49"/>
      <c r="C57" s="120" t="s">
        <v>76</v>
      </c>
      <c r="D57" s="121"/>
      <c r="E57" s="122">
        <f t="shared" ref="E57:R57" si="27">SUM(E46,E51,E55)</f>
        <v>100000000</v>
      </c>
      <c r="F57" s="122">
        <f t="shared" si="27"/>
        <v>0</v>
      </c>
      <c r="G57" s="122">
        <f t="shared" si="27"/>
        <v>0</v>
      </c>
      <c r="H57" s="122">
        <f t="shared" si="27"/>
        <v>243410000</v>
      </c>
      <c r="I57" s="122">
        <f t="shared" si="27"/>
        <v>0</v>
      </c>
      <c r="J57" s="122">
        <f t="shared" si="27"/>
        <v>45550000</v>
      </c>
      <c r="K57" s="122">
        <f t="shared" si="27"/>
        <v>388960000</v>
      </c>
      <c r="L57" s="122">
        <f t="shared" si="27"/>
        <v>180000000</v>
      </c>
      <c r="M57" s="122">
        <f t="shared" si="27"/>
        <v>0</v>
      </c>
      <c r="N57" s="122">
        <f t="shared" si="27"/>
        <v>225000000</v>
      </c>
      <c r="O57" s="122">
        <f t="shared" si="27"/>
        <v>0</v>
      </c>
      <c r="P57" s="122">
        <f t="shared" si="27"/>
        <v>0</v>
      </c>
      <c r="Q57" s="122">
        <f t="shared" si="27"/>
        <v>0</v>
      </c>
      <c r="R57" s="122">
        <f t="shared" si="27"/>
        <v>405000000</v>
      </c>
      <c r="S57" s="142">
        <f>+R57+K57</f>
        <v>793960000</v>
      </c>
      <c r="T57" s="10"/>
    </row>
    <row r="58" spans="1:250" ht="10.15" customHeight="1" thickBot="1" x14ac:dyDescent="0.4">
      <c r="A58" s="72"/>
      <c r="B58" s="113"/>
      <c r="C58" s="114"/>
      <c r="D58" s="75"/>
      <c r="E58" s="52"/>
      <c r="F58" s="52"/>
      <c r="G58" s="52"/>
      <c r="H58" s="52"/>
      <c r="I58" s="53"/>
      <c r="J58" s="52"/>
      <c r="K58" s="143"/>
      <c r="L58" s="52"/>
      <c r="M58" s="52"/>
      <c r="N58" s="52"/>
      <c r="O58" s="52"/>
      <c r="P58" s="52"/>
      <c r="Q58" s="52"/>
      <c r="R58" s="144"/>
      <c r="S58" s="69"/>
      <c r="T58" s="111"/>
      <c r="U58" s="11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7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72"/>
      <c r="HK58" s="72"/>
      <c r="HL58" s="72"/>
      <c r="HM58" s="72"/>
      <c r="HN58" s="72"/>
      <c r="HO58" s="72"/>
      <c r="HP58" s="72"/>
      <c r="HQ58" s="72"/>
      <c r="HR58" s="72"/>
      <c r="HS58" s="72"/>
      <c r="HT58" s="72"/>
      <c r="HU58" s="72"/>
      <c r="HV58" s="72"/>
      <c r="HW58" s="72"/>
      <c r="HX58" s="72"/>
      <c r="HY58" s="72"/>
      <c r="HZ58" s="72"/>
      <c r="IA58" s="72"/>
      <c r="IB58" s="72"/>
      <c r="IC58" s="72"/>
      <c r="ID58" s="72"/>
      <c r="IE58" s="72"/>
      <c r="IF58" s="72"/>
      <c r="IG58" s="72"/>
      <c r="IH58" s="72"/>
      <c r="II58" s="72"/>
      <c r="IJ58" s="72"/>
      <c r="IK58" s="72"/>
      <c r="IL58" s="72"/>
      <c r="IM58" s="72"/>
      <c r="IN58" s="72"/>
      <c r="IO58" s="72"/>
      <c r="IP58" s="72"/>
    </row>
    <row r="59" spans="1:250" ht="30" customHeight="1" thickBot="1" x14ac:dyDescent="0.4">
      <c r="B59" s="145"/>
      <c r="C59" s="146" t="s">
        <v>77</v>
      </c>
      <c r="D59" s="146"/>
      <c r="E59" s="147">
        <f t="shared" ref="E59:S59" si="28">+E57+E38</f>
        <v>116250000</v>
      </c>
      <c r="F59" s="147">
        <f t="shared" si="28"/>
        <v>187750000</v>
      </c>
      <c r="G59" s="147">
        <f t="shared" si="28"/>
        <v>32750000</v>
      </c>
      <c r="H59" s="147">
        <f t="shared" si="28"/>
        <v>271160000</v>
      </c>
      <c r="I59" s="147">
        <f t="shared" si="28"/>
        <v>67375000</v>
      </c>
      <c r="J59" s="147">
        <f t="shared" si="28"/>
        <v>71300000</v>
      </c>
      <c r="K59" s="148">
        <f t="shared" si="28"/>
        <v>797885000</v>
      </c>
      <c r="L59" s="147">
        <f t="shared" si="28"/>
        <v>336250000</v>
      </c>
      <c r="M59" s="147">
        <f t="shared" si="28"/>
        <v>60750000</v>
      </c>
      <c r="N59" s="147">
        <f t="shared" si="28"/>
        <v>308625000</v>
      </c>
      <c r="O59" s="147">
        <f t="shared" si="28"/>
        <v>26000000</v>
      </c>
      <c r="P59" s="147">
        <f t="shared" si="28"/>
        <v>21500000</v>
      </c>
      <c r="Q59" s="147">
        <f t="shared" si="28"/>
        <v>10500000</v>
      </c>
      <c r="R59" s="148">
        <f t="shared" si="28"/>
        <v>812225000</v>
      </c>
      <c r="S59" s="149">
        <f t="shared" si="28"/>
        <v>1610110000</v>
      </c>
    </row>
    <row r="60" spans="1:250" ht="15" thickBot="1" x14ac:dyDescent="0.4">
      <c r="A60" s="72"/>
      <c r="B60" s="150"/>
      <c r="C60" s="151"/>
      <c r="D60" s="152"/>
      <c r="E60" s="153"/>
      <c r="F60" s="153"/>
      <c r="G60" s="153"/>
      <c r="H60" s="153"/>
      <c r="I60" s="154"/>
      <c r="J60" s="153"/>
      <c r="K60" s="155"/>
      <c r="L60" s="153"/>
      <c r="M60" s="153"/>
      <c r="N60" s="153"/>
      <c r="O60" s="153"/>
      <c r="P60" s="153"/>
      <c r="Q60" s="153"/>
      <c r="R60" s="156"/>
      <c r="S60" s="157"/>
      <c r="T60" s="111"/>
      <c r="U60" s="11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7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7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72"/>
      <c r="HK60" s="72"/>
      <c r="HL60" s="72"/>
      <c r="HM60" s="72"/>
      <c r="HN60" s="72"/>
      <c r="HO60" s="72"/>
      <c r="HP60" s="72"/>
      <c r="HQ60" s="72"/>
      <c r="HR60" s="72"/>
      <c r="HS60" s="72"/>
      <c r="HT60" s="72"/>
      <c r="HU60" s="72"/>
      <c r="HV60" s="72"/>
      <c r="HW60" s="72"/>
      <c r="HX60" s="72"/>
      <c r="HY60" s="72"/>
      <c r="HZ60" s="72"/>
      <c r="IA60" s="72"/>
      <c r="IB60" s="72"/>
      <c r="IC60" s="72"/>
      <c r="ID60" s="72"/>
      <c r="IE60" s="72"/>
      <c r="IF60" s="72"/>
      <c r="IG60" s="72"/>
      <c r="IH60" s="72"/>
      <c r="II60" s="72"/>
      <c r="IJ60" s="72"/>
      <c r="IK60" s="72"/>
      <c r="IL60" s="72"/>
      <c r="IM60" s="72"/>
      <c r="IN60" s="72"/>
      <c r="IO60" s="72"/>
      <c r="IP60" s="72"/>
    </row>
    <row r="61" spans="1:250" ht="15" thickBot="1" x14ac:dyDescent="0.4">
      <c r="C61" s="158"/>
    </row>
    <row r="62" spans="1:250" x14ac:dyDescent="0.35">
      <c r="C62" s="159"/>
      <c r="D62" s="17"/>
      <c r="E62" s="462" t="s">
        <v>17</v>
      </c>
      <c r="F62" s="463"/>
      <c r="G62" s="463"/>
      <c r="H62" s="464"/>
      <c r="I62" s="465" t="s">
        <v>19</v>
      </c>
      <c r="J62" s="462"/>
      <c r="K62" s="462"/>
      <c r="L62" s="466"/>
      <c r="M62" s="160" t="s">
        <v>35</v>
      </c>
    </row>
    <row r="63" spans="1:250" ht="27" customHeight="1" x14ac:dyDescent="0.35">
      <c r="C63" s="161" t="s">
        <v>78</v>
      </c>
      <c r="D63" s="129"/>
      <c r="E63" s="162" t="s">
        <v>79</v>
      </c>
      <c r="F63" s="163" t="s">
        <v>80</v>
      </c>
      <c r="G63" s="164" t="s">
        <v>35</v>
      </c>
      <c r="H63" s="165" t="s">
        <v>81</v>
      </c>
      <c r="I63" s="166" t="s">
        <v>79</v>
      </c>
      <c r="J63" s="163" t="s">
        <v>80</v>
      </c>
      <c r="K63" s="164" t="s">
        <v>35</v>
      </c>
      <c r="L63" s="165" t="s">
        <v>81</v>
      </c>
      <c r="M63" s="167" t="s">
        <v>82</v>
      </c>
    </row>
    <row r="64" spans="1:250" x14ac:dyDescent="0.35">
      <c r="A64" s="72"/>
      <c r="B64" s="72"/>
      <c r="C64" s="168" t="s">
        <v>39</v>
      </c>
      <c r="D64" s="112"/>
      <c r="E64" s="129">
        <f>+K8</f>
        <v>51300000</v>
      </c>
      <c r="F64" s="129"/>
      <c r="G64" s="169">
        <f>SUM(E64:F64)</f>
        <v>51300000</v>
      </c>
      <c r="H64" s="170">
        <f>(G64/G69)</f>
        <v>6.4294979852986336E-2</v>
      </c>
      <c r="I64" s="171">
        <f>+R8</f>
        <v>48600000</v>
      </c>
      <c r="J64" s="129"/>
      <c r="K64" s="169">
        <f>SUM(I64:J64)</f>
        <v>48600000</v>
      </c>
      <c r="L64" s="172">
        <f>K64/K69</f>
        <v>5.9835636677029146E-2</v>
      </c>
      <c r="M64" s="173">
        <f>SUM(G64,K64)</f>
        <v>99900000</v>
      </c>
      <c r="N64" s="11"/>
      <c r="O64" s="11"/>
      <c r="P64" s="11"/>
      <c r="Q64" s="11"/>
      <c r="R64" s="174"/>
      <c r="S64" s="174"/>
      <c r="T64" s="11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  <c r="FB64" s="72"/>
      <c r="FC64" s="72"/>
      <c r="FD64" s="72"/>
      <c r="FE64" s="72"/>
      <c r="FF64" s="72"/>
      <c r="FG64" s="72"/>
      <c r="FH64" s="72"/>
      <c r="FI64" s="72"/>
      <c r="FJ64" s="72"/>
      <c r="FK64" s="72"/>
      <c r="FL64" s="72"/>
      <c r="FM64" s="72"/>
      <c r="FN64" s="72"/>
      <c r="FO64" s="72"/>
      <c r="FP64" s="72"/>
      <c r="FQ64" s="72"/>
      <c r="FR64" s="72"/>
      <c r="FS64" s="72"/>
      <c r="FT64" s="72"/>
      <c r="FU64" s="72"/>
      <c r="FV64" s="72"/>
      <c r="FW64" s="72"/>
      <c r="FX64" s="72"/>
      <c r="FY64" s="72"/>
      <c r="FZ64" s="72"/>
      <c r="GA64" s="72"/>
      <c r="GB64" s="72"/>
      <c r="GC64" s="72"/>
      <c r="GD64" s="72"/>
      <c r="GE64" s="72"/>
      <c r="GF64" s="72"/>
      <c r="GG64" s="72"/>
      <c r="GH64" s="72"/>
      <c r="GI64" s="72"/>
      <c r="GJ64" s="72"/>
      <c r="GK64" s="72"/>
      <c r="GL64" s="72"/>
      <c r="GM64" s="72"/>
      <c r="GN64" s="72"/>
      <c r="GO64" s="72"/>
      <c r="GP64" s="72"/>
      <c r="GQ64" s="72"/>
      <c r="GR64" s="72"/>
      <c r="GS64" s="72"/>
      <c r="GT64" s="72"/>
      <c r="GU64" s="72"/>
      <c r="GV64" s="72"/>
      <c r="GW64" s="72"/>
      <c r="GX64" s="72"/>
      <c r="GY64" s="72"/>
      <c r="GZ64" s="72"/>
      <c r="HA64" s="72"/>
      <c r="HB64" s="72"/>
      <c r="HC64" s="72"/>
      <c r="HD64" s="72"/>
      <c r="HE64" s="72"/>
      <c r="HF64" s="72"/>
      <c r="HG64" s="72"/>
      <c r="HH64" s="72"/>
      <c r="HI64" s="72"/>
      <c r="HJ64" s="72"/>
      <c r="HK64" s="72"/>
      <c r="HL64" s="72"/>
      <c r="HM64" s="72"/>
      <c r="HN64" s="72"/>
      <c r="HO64" s="72"/>
      <c r="HP64" s="72"/>
      <c r="HQ64" s="72"/>
      <c r="HR64" s="72"/>
      <c r="HS64" s="72"/>
      <c r="HT64" s="72"/>
      <c r="HU64" s="72"/>
      <c r="HV64" s="72"/>
      <c r="HW64" s="72"/>
      <c r="HX64" s="72"/>
      <c r="HY64" s="72"/>
      <c r="HZ64" s="72"/>
      <c r="IA64" s="72"/>
      <c r="IB64" s="72"/>
      <c r="IC64" s="72"/>
      <c r="ID64" s="72"/>
      <c r="IE64" s="72"/>
      <c r="IF64" s="72"/>
      <c r="IG64" s="72"/>
      <c r="IH64" s="72"/>
      <c r="II64" s="72"/>
      <c r="IJ64" s="72"/>
      <c r="IK64" s="72"/>
      <c r="IL64" s="72"/>
      <c r="IM64" s="72"/>
      <c r="IN64" s="72"/>
      <c r="IO64" s="72"/>
      <c r="IP64" s="72"/>
    </row>
    <row r="65" spans="1:250" x14ac:dyDescent="0.35">
      <c r="A65" s="72"/>
      <c r="B65" s="72"/>
      <c r="C65" s="168" t="s">
        <v>40</v>
      </c>
      <c r="D65" s="112"/>
      <c r="E65" s="129">
        <f>+K16</f>
        <v>75125000</v>
      </c>
      <c r="F65" s="175">
        <f>+K46</f>
        <v>45550000</v>
      </c>
      <c r="G65" s="169">
        <f t="shared" ref="G65:G68" si="29">SUM(E65:F65)</f>
        <v>120675000</v>
      </c>
      <c r="H65" s="170">
        <f>G65/G69</f>
        <v>0.15124360026820907</v>
      </c>
      <c r="I65" s="171">
        <f>+R16</f>
        <v>91125000</v>
      </c>
      <c r="J65" s="176">
        <f>+R46</f>
        <v>180000000</v>
      </c>
      <c r="K65" s="169">
        <f t="shared" ref="K65:K68" si="30">SUM(I65:J65)</f>
        <v>271125000</v>
      </c>
      <c r="L65" s="172">
        <f>K65/K69</f>
        <v>0.33380528794361169</v>
      </c>
      <c r="M65" s="173">
        <f t="shared" ref="M65:M68" si="31">SUM(G65,K65)</f>
        <v>391800000</v>
      </c>
      <c r="N65" s="11"/>
      <c r="O65" s="11"/>
      <c r="P65" s="11"/>
      <c r="Q65" s="11"/>
      <c r="R65" s="174"/>
      <c r="S65" s="174"/>
      <c r="T65" s="11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  <c r="FA65" s="72"/>
      <c r="FB65" s="72"/>
      <c r="FC65" s="72"/>
      <c r="FD65" s="72"/>
      <c r="FE65" s="72"/>
      <c r="FF65" s="72"/>
      <c r="FG65" s="72"/>
      <c r="FH65" s="72"/>
      <c r="FI65" s="72"/>
      <c r="FJ65" s="72"/>
      <c r="FK65" s="72"/>
      <c r="FL65" s="72"/>
      <c r="FM65" s="72"/>
      <c r="FN65" s="72"/>
      <c r="FO65" s="72"/>
      <c r="FP65" s="72"/>
      <c r="FQ65" s="72"/>
      <c r="FR65" s="72"/>
      <c r="FS65" s="72"/>
      <c r="FT65" s="72"/>
      <c r="FU65" s="72"/>
      <c r="FV65" s="72"/>
      <c r="FW65" s="72"/>
      <c r="FX65" s="72"/>
      <c r="FY65" s="72"/>
      <c r="FZ65" s="72"/>
      <c r="GA65" s="72"/>
      <c r="GB65" s="72"/>
      <c r="GC65" s="72"/>
      <c r="GD65" s="72"/>
      <c r="GE65" s="72"/>
      <c r="GF65" s="72"/>
      <c r="GG65" s="72"/>
      <c r="GH65" s="72"/>
      <c r="GI65" s="72"/>
      <c r="GJ65" s="72"/>
      <c r="GK65" s="72"/>
      <c r="GL65" s="72"/>
      <c r="GM65" s="72"/>
      <c r="GN65" s="72"/>
      <c r="GO65" s="72"/>
      <c r="GP65" s="72"/>
      <c r="GQ65" s="72"/>
      <c r="GR65" s="72"/>
      <c r="GS65" s="72"/>
      <c r="GT65" s="72"/>
      <c r="GU65" s="72"/>
      <c r="GV65" s="72"/>
      <c r="GW65" s="72"/>
      <c r="GX65" s="72"/>
      <c r="GY65" s="72"/>
      <c r="GZ65" s="72"/>
      <c r="HA65" s="72"/>
      <c r="HB65" s="72"/>
      <c r="HC65" s="72"/>
      <c r="HD65" s="72"/>
      <c r="HE65" s="72"/>
      <c r="HF65" s="72"/>
      <c r="HG65" s="72"/>
      <c r="HH65" s="72"/>
      <c r="HI65" s="72"/>
      <c r="HJ65" s="72"/>
      <c r="HK65" s="72"/>
      <c r="HL65" s="72"/>
      <c r="HM65" s="72"/>
      <c r="HN65" s="72"/>
      <c r="HO65" s="72"/>
      <c r="HP65" s="72"/>
      <c r="HQ65" s="72"/>
      <c r="HR65" s="72"/>
      <c r="HS65" s="72"/>
      <c r="HT65" s="72"/>
      <c r="HU65" s="72"/>
      <c r="HV65" s="72"/>
      <c r="HW65" s="72"/>
      <c r="HX65" s="72"/>
      <c r="HY65" s="72"/>
      <c r="HZ65" s="72"/>
      <c r="IA65" s="72"/>
      <c r="IB65" s="72"/>
      <c r="IC65" s="72"/>
      <c r="ID65" s="72"/>
      <c r="IE65" s="72"/>
      <c r="IF65" s="72"/>
      <c r="IG65" s="72"/>
      <c r="IH65" s="72"/>
      <c r="II65" s="72"/>
      <c r="IJ65" s="72"/>
      <c r="IK65" s="72"/>
      <c r="IL65" s="72"/>
      <c r="IM65" s="72"/>
      <c r="IN65" s="72"/>
      <c r="IO65" s="72"/>
      <c r="IP65" s="72"/>
    </row>
    <row r="66" spans="1:250" x14ac:dyDescent="0.35">
      <c r="A66" s="72"/>
      <c r="B66" s="72"/>
      <c r="C66" s="168" t="s">
        <v>83</v>
      </c>
      <c r="D66" s="112"/>
      <c r="E66" s="129">
        <f>+K36</f>
        <v>133500000</v>
      </c>
      <c r="F66" s="177">
        <v>0</v>
      </c>
      <c r="G66" s="169">
        <f t="shared" si="29"/>
        <v>133500000</v>
      </c>
      <c r="H66" s="170">
        <f>G66/G69</f>
        <v>0.16731734523145567</v>
      </c>
      <c r="I66" s="171">
        <f>+R36</f>
        <v>133500000</v>
      </c>
      <c r="J66" s="176"/>
      <c r="K66" s="169">
        <f t="shared" si="30"/>
        <v>133500000</v>
      </c>
      <c r="L66" s="172">
        <f>K66/K69</f>
        <v>0.16436332297085168</v>
      </c>
      <c r="M66" s="173">
        <f t="shared" si="31"/>
        <v>267000000</v>
      </c>
      <c r="N66" s="11"/>
      <c r="O66" s="11"/>
      <c r="P66" s="11"/>
      <c r="Q66" s="11"/>
      <c r="R66" s="174"/>
      <c r="S66" s="174"/>
      <c r="T66" s="11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  <c r="FB66" s="72"/>
      <c r="FC66" s="72"/>
      <c r="FD66" s="72"/>
      <c r="FE66" s="72"/>
      <c r="FF66" s="72"/>
      <c r="FG66" s="72"/>
      <c r="FH66" s="72"/>
      <c r="FI66" s="72"/>
      <c r="FJ66" s="72"/>
      <c r="FK66" s="72"/>
      <c r="FL66" s="72"/>
      <c r="FM66" s="72"/>
      <c r="FN66" s="72"/>
      <c r="FO66" s="72"/>
      <c r="FP66" s="72"/>
      <c r="FQ66" s="72"/>
      <c r="FR66" s="72"/>
      <c r="FS66" s="72"/>
      <c r="FT66" s="72"/>
      <c r="FU66" s="72"/>
      <c r="FV66" s="72"/>
      <c r="FW66" s="72"/>
      <c r="FX66" s="72"/>
      <c r="FY66" s="72"/>
      <c r="FZ66" s="72"/>
      <c r="GA66" s="72"/>
      <c r="GB66" s="72"/>
      <c r="GC66" s="72"/>
      <c r="GD66" s="72"/>
      <c r="GE66" s="72"/>
      <c r="GF66" s="72"/>
      <c r="GG66" s="72"/>
      <c r="GH66" s="72"/>
      <c r="GI66" s="72"/>
      <c r="GJ66" s="72"/>
      <c r="GK66" s="72"/>
      <c r="GL66" s="72"/>
      <c r="GM66" s="72"/>
      <c r="GN66" s="72"/>
      <c r="GO66" s="72"/>
      <c r="GP66" s="72"/>
      <c r="GQ66" s="72"/>
      <c r="GR66" s="72"/>
      <c r="GS66" s="72"/>
      <c r="GT66" s="72"/>
      <c r="GU66" s="72"/>
      <c r="GV66" s="72"/>
      <c r="GW66" s="72"/>
      <c r="GX66" s="72"/>
      <c r="GY66" s="72"/>
      <c r="GZ66" s="72"/>
      <c r="HA66" s="72"/>
      <c r="HB66" s="72"/>
      <c r="HC66" s="72"/>
      <c r="HD66" s="72"/>
      <c r="HE66" s="72"/>
      <c r="HF66" s="72"/>
      <c r="HG66" s="72"/>
      <c r="HH66" s="72"/>
      <c r="HI66" s="72"/>
      <c r="HJ66" s="72"/>
      <c r="HK66" s="72"/>
      <c r="HL66" s="72"/>
      <c r="HM66" s="72"/>
      <c r="HN66" s="72"/>
      <c r="HO66" s="72"/>
      <c r="HP66" s="72"/>
      <c r="HQ66" s="72"/>
      <c r="HR66" s="72"/>
      <c r="HS66" s="72"/>
      <c r="HT66" s="72"/>
      <c r="HU66" s="72"/>
      <c r="HV66" s="72"/>
      <c r="HW66" s="72"/>
      <c r="HX66" s="72"/>
      <c r="HY66" s="72"/>
      <c r="HZ66" s="72"/>
      <c r="IA66" s="72"/>
      <c r="IB66" s="72"/>
      <c r="IC66" s="72"/>
      <c r="ID66" s="72"/>
      <c r="IE66" s="72"/>
      <c r="IF66" s="72"/>
      <c r="IG66" s="72"/>
      <c r="IH66" s="72"/>
      <c r="II66" s="72"/>
      <c r="IJ66" s="72"/>
      <c r="IK66" s="72"/>
      <c r="IL66" s="72"/>
      <c r="IM66" s="72"/>
      <c r="IN66" s="72"/>
      <c r="IO66" s="72"/>
      <c r="IP66" s="72"/>
    </row>
    <row r="67" spans="1:250" x14ac:dyDescent="0.35">
      <c r="A67" s="72"/>
      <c r="B67" s="72"/>
      <c r="C67" s="178" t="s">
        <v>84</v>
      </c>
      <c r="D67" s="112"/>
      <c r="E67" s="129">
        <f>+K26</f>
        <v>79000000</v>
      </c>
      <c r="F67" s="177">
        <f>+K51</f>
        <v>243410000</v>
      </c>
      <c r="G67" s="169">
        <f t="shared" si="29"/>
        <v>322410000</v>
      </c>
      <c r="H67" s="170">
        <f>G67/G69</f>
        <v>0.4040807885848211</v>
      </c>
      <c r="I67" s="171">
        <f>+R26</f>
        <v>74000000</v>
      </c>
      <c r="J67" s="176">
        <f>+R51</f>
        <v>225000000</v>
      </c>
      <c r="K67" s="169">
        <f t="shared" si="30"/>
        <v>299000000</v>
      </c>
      <c r="L67" s="172">
        <f>K67/K69</f>
        <v>0.3681245960171135</v>
      </c>
      <c r="M67" s="173">
        <f t="shared" si="31"/>
        <v>621410000</v>
      </c>
      <c r="N67" s="11"/>
      <c r="O67" s="11"/>
      <c r="P67" s="11"/>
      <c r="Q67" s="11"/>
      <c r="R67" s="174"/>
      <c r="S67" s="174"/>
      <c r="T67" s="11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  <c r="EE67" s="72"/>
      <c r="EF67" s="72"/>
      <c r="EG67" s="72"/>
      <c r="EH67" s="72"/>
      <c r="EI67" s="72"/>
      <c r="EJ67" s="72"/>
      <c r="EK67" s="72"/>
      <c r="EL67" s="72"/>
      <c r="EM67" s="72"/>
      <c r="EN67" s="72"/>
      <c r="EO67" s="72"/>
      <c r="EP67" s="72"/>
      <c r="EQ67" s="72"/>
      <c r="ER67" s="72"/>
      <c r="ES67" s="72"/>
      <c r="ET67" s="72"/>
      <c r="EU67" s="72"/>
      <c r="EV67" s="72"/>
      <c r="EW67" s="72"/>
      <c r="EX67" s="72"/>
      <c r="EY67" s="72"/>
      <c r="EZ67" s="72"/>
      <c r="FA67" s="72"/>
      <c r="FB67" s="72"/>
      <c r="FC67" s="72"/>
      <c r="FD67" s="72"/>
      <c r="FE67" s="72"/>
      <c r="FF67" s="72"/>
      <c r="FG67" s="72"/>
      <c r="FH67" s="72"/>
      <c r="FI67" s="72"/>
      <c r="FJ67" s="72"/>
      <c r="FK67" s="72"/>
      <c r="FL67" s="72"/>
      <c r="FM67" s="72"/>
      <c r="FN67" s="72"/>
      <c r="FO67" s="72"/>
      <c r="FP67" s="72"/>
      <c r="FQ67" s="72"/>
      <c r="FR67" s="72"/>
      <c r="FS67" s="72"/>
      <c r="FT67" s="72"/>
      <c r="FU67" s="72"/>
      <c r="FV67" s="72"/>
      <c r="FW67" s="72"/>
      <c r="FX67" s="72"/>
      <c r="FY67" s="72"/>
      <c r="FZ67" s="72"/>
      <c r="GA67" s="72"/>
      <c r="GB67" s="72"/>
      <c r="GC67" s="72"/>
      <c r="GD67" s="72"/>
      <c r="GE67" s="72"/>
      <c r="GF67" s="72"/>
      <c r="GG67" s="72"/>
      <c r="GH67" s="72"/>
      <c r="GI67" s="72"/>
      <c r="GJ67" s="72"/>
      <c r="GK67" s="72"/>
      <c r="GL67" s="72"/>
      <c r="GM67" s="72"/>
      <c r="GN67" s="72"/>
      <c r="GO67" s="72"/>
      <c r="GP67" s="72"/>
      <c r="GQ67" s="72"/>
      <c r="GR67" s="72"/>
      <c r="GS67" s="72"/>
      <c r="GT67" s="72"/>
      <c r="GU67" s="72"/>
      <c r="GV67" s="72"/>
      <c r="GW67" s="72"/>
      <c r="GX67" s="72"/>
      <c r="GY67" s="72"/>
      <c r="GZ67" s="72"/>
      <c r="HA67" s="72"/>
      <c r="HB67" s="72"/>
      <c r="HC67" s="72"/>
      <c r="HD67" s="72"/>
      <c r="HE67" s="72"/>
      <c r="HF67" s="72"/>
      <c r="HG67" s="72"/>
      <c r="HH67" s="72"/>
      <c r="HI67" s="72"/>
      <c r="HJ67" s="72"/>
      <c r="HK67" s="72"/>
      <c r="HL67" s="72"/>
      <c r="HM67" s="72"/>
      <c r="HN67" s="72"/>
      <c r="HO67" s="72"/>
      <c r="HP67" s="72"/>
      <c r="HQ67" s="72"/>
      <c r="HR67" s="72"/>
      <c r="HS67" s="72"/>
      <c r="HT67" s="72"/>
      <c r="HU67" s="72"/>
      <c r="HV67" s="72"/>
      <c r="HW67" s="72"/>
      <c r="HX67" s="72"/>
      <c r="HY67" s="72"/>
      <c r="HZ67" s="72"/>
      <c r="IA67" s="72"/>
      <c r="IB67" s="72"/>
      <c r="IC67" s="72"/>
      <c r="ID67" s="72"/>
      <c r="IE67" s="72"/>
      <c r="IF67" s="72"/>
      <c r="IG67" s="72"/>
      <c r="IH67" s="72"/>
      <c r="II67" s="72"/>
      <c r="IJ67" s="72"/>
      <c r="IK67" s="72"/>
      <c r="IL67" s="72"/>
      <c r="IM67" s="72"/>
      <c r="IN67" s="72"/>
      <c r="IO67" s="72"/>
      <c r="IP67" s="72"/>
    </row>
    <row r="68" spans="1:250" x14ac:dyDescent="0.35">
      <c r="A68" s="72"/>
      <c r="B68" s="72"/>
      <c r="C68" s="178" t="s">
        <v>85</v>
      </c>
      <c r="D68" s="112"/>
      <c r="E68" s="129">
        <f>+K32</f>
        <v>70000000</v>
      </c>
      <c r="F68" s="179">
        <f>+K55</f>
        <v>100000000</v>
      </c>
      <c r="G68" s="169">
        <f t="shared" si="29"/>
        <v>170000000</v>
      </c>
      <c r="H68" s="170">
        <f>G68/G69</f>
        <v>0.21306328606252781</v>
      </c>
      <c r="I68" s="180">
        <f>+R32</f>
        <v>60000000</v>
      </c>
      <c r="J68" s="181">
        <f>+R55</f>
        <v>0</v>
      </c>
      <c r="K68" s="182">
        <f t="shared" si="30"/>
        <v>60000000</v>
      </c>
      <c r="L68" s="172">
        <f>K68/K69</f>
        <v>7.3871156391394008E-2</v>
      </c>
      <c r="M68" s="173">
        <f t="shared" si="31"/>
        <v>230000000</v>
      </c>
      <c r="N68" s="11"/>
      <c r="O68" s="11"/>
      <c r="P68" s="11"/>
      <c r="Q68" s="11"/>
      <c r="R68" s="174"/>
      <c r="S68" s="174"/>
      <c r="T68" s="11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7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7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72"/>
      <c r="HK68" s="72"/>
      <c r="HL68" s="72"/>
      <c r="HM68" s="72"/>
      <c r="HN68" s="72"/>
      <c r="HO68" s="72"/>
      <c r="HP68" s="72"/>
      <c r="HQ68" s="72"/>
      <c r="HR68" s="72"/>
      <c r="HS68" s="72"/>
      <c r="HT68" s="72"/>
      <c r="HU68" s="72"/>
      <c r="HV68" s="72"/>
      <c r="HW68" s="72"/>
      <c r="HX68" s="72"/>
      <c r="HY68" s="72"/>
      <c r="HZ68" s="72"/>
      <c r="IA68" s="72"/>
      <c r="IB68" s="72"/>
      <c r="IC68" s="72"/>
      <c r="ID68" s="72"/>
      <c r="IE68" s="72"/>
      <c r="IF68" s="72"/>
      <c r="IG68" s="72"/>
      <c r="IH68" s="72"/>
      <c r="II68" s="72"/>
      <c r="IJ68" s="72"/>
      <c r="IK68" s="72"/>
      <c r="IL68" s="72"/>
      <c r="IM68" s="72"/>
      <c r="IN68" s="72"/>
      <c r="IO68" s="72"/>
      <c r="IP68" s="72"/>
    </row>
    <row r="69" spans="1:250" ht="15" thickBot="1" x14ac:dyDescent="0.4">
      <c r="A69" s="72"/>
      <c r="B69" s="72"/>
      <c r="C69" s="183" t="s">
        <v>35</v>
      </c>
      <c r="D69" s="152"/>
      <c r="E69" s="156">
        <f>SUM(E64:E68)</f>
        <v>408925000</v>
      </c>
      <c r="F69" s="156">
        <f>SUM(F64:F68)</f>
        <v>388960000</v>
      </c>
      <c r="G69" s="184">
        <f>SUM(G64:G68)</f>
        <v>797885000</v>
      </c>
      <c r="H69" s="185">
        <f>SUM(H64:H68)</f>
        <v>1</v>
      </c>
      <c r="I69" s="186">
        <f t="shared" ref="I69:J69" si="32">SUM(I64:I68)</f>
        <v>407225000</v>
      </c>
      <c r="J69" s="156">
        <f t="shared" si="32"/>
        <v>405000000</v>
      </c>
      <c r="K69" s="187">
        <f>SUM(K64:K68)</f>
        <v>812225000</v>
      </c>
      <c r="L69" s="185">
        <f>SUM(L64:L68)</f>
        <v>0.99999999999999989</v>
      </c>
      <c r="M69" s="188">
        <f>SUM(M64:M68)</f>
        <v>1610110000</v>
      </c>
      <c r="N69" s="11"/>
      <c r="O69" s="11"/>
      <c r="P69" s="11"/>
      <c r="Q69" s="11"/>
      <c r="R69" s="174"/>
      <c r="S69" s="174"/>
      <c r="T69" s="11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  <c r="FB69" s="72"/>
      <c r="FC69" s="72"/>
      <c r="FD69" s="72"/>
      <c r="FE69" s="72"/>
      <c r="FF69" s="72"/>
      <c r="FG69" s="72"/>
      <c r="FH69" s="72"/>
      <c r="FI69" s="72"/>
      <c r="FJ69" s="72"/>
      <c r="FK69" s="72"/>
      <c r="FL69" s="72"/>
      <c r="FM69" s="72"/>
      <c r="FN69" s="72"/>
      <c r="FO69" s="72"/>
      <c r="FP69" s="72"/>
      <c r="FQ69" s="72"/>
      <c r="FR69" s="72"/>
      <c r="FS69" s="72"/>
      <c r="FT69" s="72"/>
      <c r="FU69" s="72"/>
      <c r="FV69" s="72"/>
      <c r="FW69" s="72"/>
      <c r="FX69" s="72"/>
      <c r="FY69" s="72"/>
      <c r="FZ69" s="72"/>
      <c r="GA69" s="72"/>
      <c r="GB69" s="72"/>
      <c r="GC69" s="72"/>
      <c r="GD69" s="72"/>
      <c r="GE69" s="72"/>
      <c r="GF69" s="72"/>
      <c r="GG69" s="72"/>
      <c r="GH69" s="72"/>
      <c r="GI69" s="72"/>
      <c r="GJ69" s="72"/>
      <c r="GK69" s="72"/>
      <c r="GL69" s="72"/>
      <c r="GM69" s="72"/>
      <c r="GN69" s="72"/>
      <c r="GO69" s="72"/>
      <c r="GP69" s="72"/>
      <c r="GQ69" s="72"/>
      <c r="GR69" s="72"/>
      <c r="GS69" s="72"/>
      <c r="GT69" s="72"/>
      <c r="GU69" s="72"/>
      <c r="GV69" s="72"/>
      <c r="GW69" s="72"/>
      <c r="GX69" s="72"/>
      <c r="GY69" s="72"/>
      <c r="GZ69" s="72"/>
      <c r="HA69" s="72"/>
      <c r="HB69" s="72"/>
      <c r="HC69" s="72"/>
      <c r="HD69" s="72"/>
      <c r="HE69" s="72"/>
      <c r="HF69" s="72"/>
      <c r="HG69" s="72"/>
      <c r="HH69" s="72"/>
      <c r="HI69" s="72"/>
      <c r="HJ69" s="72"/>
      <c r="HK69" s="72"/>
      <c r="HL69" s="72"/>
      <c r="HM69" s="72"/>
      <c r="HN69" s="72"/>
      <c r="HO69" s="72"/>
      <c r="HP69" s="72"/>
      <c r="HQ69" s="72"/>
      <c r="HR69" s="72"/>
      <c r="HS69" s="72"/>
      <c r="HT69" s="72"/>
      <c r="HU69" s="72"/>
      <c r="HV69" s="72"/>
      <c r="HW69" s="72"/>
      <c r="HX69" s="72"/>
      <c r="HY69" s="72"/>
      <c r="HZ69" s="72"/>
      <c r="IA69" s="72"/>
      <c r="IB69" s="72"/>
      <c r="IC69" s="72"/>
      <c r="ID69" s="72"/>
      <c r="IE69" s="72"/>
      <c r="IF69" s="72"/>
      <c r="IG69" s="72"/>
      <c r="IH69" s="72"/>
      <c r="II69" s="72"/>
      <c r="IJ69" s="72"/>
      <c r="IK69" s="72"/>
      <c r="IL69" s="72"/>
      <c r="IM69" s="72"/>
      <c r="IN69" s="72"/>
      <c r="IO69" s="72"/>
      <c r="IP69" s="72"/>
    </row>
    <row r="70" spans="1:250" x14ac:dyDescent="0.35">
      <c r="A70" s="72"/>
      <c r="B70" s="72"/>
      <c r="C70" s="7"/>
      <c r="D70" s="112"/>
      <c r="E70" s="129"/>
      <c r="F70" s="7"/>
      <c r="G70" s="7">
        <f>+K59-G69</f>
        <v>0</v>
      </c>
      <c r="H70" s="7"/>
      <c r="I70" s="6"/>
      <c r="J70" s="7"/>
      <c r="K70" s="7"/>
      <c r="L70" s="7"/>
      <c r="M70" s="189">
        <f>+S59-M69</f>
        <v>0</v>
      </c>
      <c r="N70" s="11"/>
      <c r="O70" s="11"/>
      <c r="P70" s="11"/>
      <c r="Q70" s="11"/>
      <c r="R70" s="174"/>
      <c r="S70" s="174"/>
      <c r="T70" s="11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  <c r="FB70" s="72"/>
      <c r="FC70" s="72"/>
      <c r="FD70" s="72"/>
      <c r="FE70" s="72"/>
      <c r="FF70" s="72"/>
      <c r="FG70" s="72"/>
      <c r="FH70" s="72"/>
      <c r="FI70" s="72"/>
      <c r="FJ70" s="72"/>
      <c r="FK70" s="72"/>
      <c r="FL70" s="72"/>
      <c r="FM70" s="72"/>
      <c r="FN70" s="72"/>
      <c r="FO70" s="72"/>
      <c r="FP70" s="72"/>
      <c r="FQ70" s="72"/>
      <c r="FR70" s="72"/>
      <c r="FS70" s="72"/>
      <c r="FT70" s="72"/>
      <c r="FU70" s="72"/>
      <c r="FV70" s="72"/>
      <c r="FW70" s="72"/>
      <c r="FX70" s="72"/>
      <c r="FY70" s="72"/>
      <c r="FZ70" s="72"/>
      <c r="GA70" s="72"/>
      <c r="GB70" s="72"/>
      <c r="GC70" s="72"/>
      <c r="GD70" s="72"/>
      <c r="GE70" s="72"/>
      <c r="GF70" s="72"/>
      <c r="GG70" s="72"/>
      <c r="GH70" s="72"/>
      <c r="GI70" s="72"/>
      <c r="GJ70" s="72"/>
      <c r="GK70" s="72"/>
      <c r="GL70" s="72"/>
      <c r="GM70" s="72"/>
      <c r="GN70" s="72"/>
      <c r="GO70" s="72"/>
      <c r="GP70" s="72"/>
      <c r="GQ70" s="72"/>
      <c r="GR70" s="72"/>
      <c r="GS70" s="72"/>
      <c r="GT70" s="72"/>
      <c r="GU70" s="72"/>
      <c r="GV70" s="72"/>
      <c r="GW70" s="72"/>
      <c r="GX70" s="72"/>
      <c r="GY70" s="72"/>
      <c r="GZ70" s="72"/>
      <c r="HA70" s="72"/>
      <c r="HB70" s="72"/>
      <c r="HC70" s="72"/>
      <c r="HD70" s="72"/>
      <c r="HE70" s="72"/>
      <c r="HF70" s="72"/>
      <c r="HG70" s="72"/>
      <c r="HH70" s="72"/>
      <c r="HI70" s="72"/>
      <c r="HJ70" s="72"/>
      <c r="HK70" s="72"/>
      <c r="HL70" s="72"/>
      <c r="HM70" s="72"/>
      <c r="HN70" s="72"/>
      <c r="HO70" s="72"/>
      <c r="HP70" s="72"/>
      <c r="HQ70" s="72"/>
      <c r="HR70" s="72"/>
      <c r="HS70" s="72"/>
      <c r="HT70" s="72"/>
      <c r="HU70" s="72"/>
      <c r="HV70" s="72"/>
      <c r="HW70" s="72"/>
      <c r="HX70" s="72"/>
      <c r="HY70" s="72"/>
      <c r="HZ70" s="72"/>
      <c r="IA70" s="72"/>
      <c r="IB70" s="72"/>
      <c r="IC70" s="72"/>
      <c r="ID70" s="72"/>
      <c r="IE70" s="72"/>
      <c r="IF70" s="72"/>
      <c r="IG70" s="72"/>
      <c r="IH70" s="72"/>
      <c r="II70" s="72"/>
      <c r="IJ70" s="72"/>
      <c r="IK70" s="72"/>
      <c r="IL70" s="72"/>
      <c r="IM70" s="72"/>
      <c r="IN70" s="72"/>
      <c r="IO70" s="72"/>
      <c r="IP70" s="72"/>
    </row>
    <row r="71" spans="1:250" x14ac:dyDescent="0.35">
      <c r="A71" s="72"/>
      <c r="B71" s="72"/>
      <c r="C71" s="190"/>
      <c r="D71" s="72"/>
      <c r="E71" s="176"/>
      <c r="F71" s="11"/>
      <c r="G71" s="11"/>
      <c r="H71" s="11"/>
      <c r="I71" s="191"/>
      <c r="J71" s="11"/>
      <c r="K71" s="12"/>
      <c r="L71" s="11"/>
      <c r="M71" s="11"/>
      <c r="N71" s="11"/>
      <c r="O71" s="11"/>
      <c r="P71" s="11"/>
      <c r="Q71" s="11"/>
      <c r="R71" s="174"/>
      <c r="S71" s="174"/>
      <c r="T71" s="11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  <c r="FB71" s="72"/>
      <c r="FC71" s="72"/>
      <c r="FD71" s="72"/>
      <c r="FE71" s="72"/>
      <c r="FF71" s="72"/>
      <c r="FG71" s="72"/>
      <c r="FH71" s="72"/>
      <c r="FI71" s="72"/>
      <c r="FJ71" s="72"/>
      <c r="FK71" s="72"/>
      <c r="FL71" s="72"/>
      <c r="FM71" s="72"/>
      <c r="FN71" s="72"/>
      <c r="FO71" s="72"/>
      <c r="FP71" s="72"/>
      <c r="FQ71" s="72"/>
      <c r="FR71" s="72"/>
      <c r="FS71" s="72"/>
      <c r="FT71" s="72"/>
      <c r="FU71" s="72"/>
      <c r="FV71" s="72"/>
      <c r="FW71" s="72"/>
      <c r="FX71" s="72"/>
      <c r="FY71" s="72"/>
      <c r="FZ71" s="72"/>
      <c r="GA71" s="72"/>
      <c r="GB71" s="72"/>
      <c r="GC71" s="72"/>
      <c r="GD71" s="72"/>
      <c r="GE71" s="72"/>
      <c r="GF71" s="72"/>
      <c r="GG71" s="72"/>
      <c r="GH71" s="72"/>
      <c r="GI71" s="72"/>
      <c r="GJ71" s="72"/>
      <c r="GK71" s="72"/>
      <c r="GL71" s="72"/>
      <c r="GM71" s="72"/>
      <c r="GN71" s="72"/>
      <c r="GO71" s="72"/>
      <c r="GP71" s="72"/>
      <c r="GQ71" s="72"/>
      <c r="GR71" s="72"/>
      <c r="GS71" s="72"/>
      <c r="GT71" s="72"/>
      <c r="GU71" s="72"/>
      <c r="GV71" s="72"/>
      <c r="GW71" s="72"/>
      <c r="GX71" s="72"/>
      <c r="GY71" s="72"/>
      <c r="GZ71" s="72"/>
      <c r="HA71" s="72"/>
      <c r="HB71" s="72"/>
      <c r="HC71" s="72"/>
      <c r="HD71" s="72"/>
      <c r="HE71" s="72"/>
      <c r="HF71" s="72"/>
      <c r="HG71" s="72"/>
      <c r="HH71" s="72"/>
      <c r="HI71" s="72"/>
      <c r="HJ71" s="72"/>
      <c r="HK71" s="72"/>
      <c r="HL71" s="72"/>
      <c r="HM71" s="72"/>
      <c r="HN71" s="72"/>
      <c r="HO71" s="72"/>
      <c r="HP71" s="72"/>
      <c r="HQ71" s="72"/>
      <c r="HR71" s="72"/>
      <c r="HS71" s="72"/>
      <c r="HT71" s="72"/>
      <c r="HU71" s="72"/>
      <c r="HV71" s="72"/>
      <c r="HW71" s="72"/>
      <c r="HX71" s="72"/>
      <c r="HY71" s="72"/>
      <c r="HZ71" s="72"/>
      <c r="IA71" s="72"/>
      <c r="IB71" s="72"/>
      <c r="IC71" s="72"/>
      <c r="ID71" s="72"/>
      <c r="IE71" s="72"/>
      <c r="IF71" s="72"/>
      <c r="IG71" s="72"/>
      <c r="IH71" s="72"/>
      <c r="II71" s="72"/>
      <c r="IJ71" s="72"/>
      <c r="IK71" s="72"/>
      <c r="IL71" s="72"/>
      <c r="IM71" s="72"/>
      <c r="IN71" s="72"/>
      <c r="IO71" s="72"/>
      <c r="IP71" s="72"/>
    </row>
    <row r="72" spans="1:250" x14ac:dyDescent="0.35">
      <c r="A72" s="72"/>
      <c r="B72" s="72"/>
      <c r="C72" s="190"/>
      <c r="D72" s="72"/>
      <c r="E72" s="11"/>
      <c r="F72" s="11"/>
      <c r="G72" s="11"/>
      <c r="H72" s="11"/>
      <c r="I72" s="191"/>
      <c r="J72" s="11"/>
      <c r="K72" s="12"/>
      <c r="L72" s="11"/>
      <c r="M72" s="11"/>
      <c r="N72" s="11"/>
      <c r="O72" s="11"/>
      <c r="P72" s="11"/>
      <c r="Q72" s="11"/>
      <c r="R72" s="174"/>
      <c r="S72" s="174"/>
      <c r="T72" s="11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  <c r="FB72" s="72"/>
      <c r="FC72" s="72"/>
      <c r="FD72" s="72"/>
      <c r="FE72" s="72"/>
      <c r="FF72" s="72"/>
      <c r="FG72" s="72"/>
      <c r="FH72" s="72"/>
      <c r="FI72" s="72"/>
      <c r="FJ72" s="72"/>
      <c r="FK72" s="72"/>
      <c r="FL72" s="72"/>
      <c r="FM72" s="72"/>
      <c r="FN72" s="72"/>
      <c r="FO72" s="72"/>
      <c r="FP72" s="72"/>
      <c r="FQ72" s="72"/>
      <c r="FR72" s="72"/>
      <c r="FS72" s="72"/>
      <c r="FT72" s="72"/>
      <c r="FU72" s="72"/>
      <c r="FV72" s="72"/>
      <c r="FW72" s="72"/>
      <c r="FX72" s="72"/>
      <c r="FY72" s="72"/>
      <c r="FZ72" s="72"/>
      <c r="GA72" s="72"/>
      <c r="GB72" s="72"/>
      <c r="GC72" s="72"/>
      <c r="GD72" s="72"/>
      <c r="GE72" s="72"/>
      <c r="GF72" s="72"/>
      <c r="GG72" s="72"/>
      <c r="GH72" s="72"/>
      <c r="GI72" s="72"/>
      <c r="GJ72" s="72"/>
      <c r="GK72" s="72"/>
      <c r="GL72" s="72"/>
      <c r="GM72" s="72"/>
      <c r="GN72" s="72"/>
      <c r="GO72" s="72"/>
      <c r="GP72" s="72"/>
      <c r="GQ72" s="72"/>
      <c r="GR72" s="72"/>
      <c r="GS72" s="72"/>
      <c r="GT72" s="72"/>
      <c r="GU72" s="72"/>
      <c r="GV72" s="72"/>
      <c r="GW72" s="72"/>
      <c r="GX72" s="72"/>
      <c r="GY72" s="72"/>
      <c r="GZ72" s="72"/>
      <c r="HA72" s="72"/>
      <c r="HB72" s="72"/>
      <c r="HC72" s="72"/>
      <c r="HD72" s="72"/>
      <c r="HE72" s="72"/>
      <c r="HF72" s="72"/>
      <c r="HG72" s="72"/>
      <c r="HH72" s="72"/>
      <c r="HI72" s="72"/>
      <c r="HJ72" s="72"/>
      <c r="HK72" s="72"/>
      <c r="HL72" s="72"/>
      <c r="HM72" s="72"/>
      <c r="HN72" s="72"/>
      <c r="HO72" s="72"/>
      <c r="HP72" s="72"/>
      <c r="HQ72" s="72"/>
      <c r="HR72" s="72"/>
      <c r="HS72" s="72"/>
      <c r="HT72" s="72"/>
      <c r="HU72" s="72"/>
      <c r="HV72" s="72"/>
      <c r="HW72" s="72"/>
      <c r="HX72" s="72"/>
      <c r="HY72" s="72"/>
      <c r="HZ72" s="72"/>
      <c r="IA72" s="72"/>
      <c r="IB72" s="72"/>
      <c r="IC72" s="72"/>
      <c r="ID72" s="72"/>
      <c r="IE72" s="72"/>
      <c r="IF72" s="72"/>
      <c r="IG72" s="72"/>
      <c r="IH72" s="72"/>
      <c r="II72" s="72"/>
      <c r="IJ72" s="72"/>
      <c r="IK72" s="72"/>
      <c r="IL72" s="72"/>
      <c r="IM72" s="72"/>
      <c r="IN72" s="72"/>
      <c r="IO72" s="72"/>
      <c r="IP72" s="72"/>
    </row>
    <row r="73" spans="1:250" x14ac:dyDescent="0.35">
      <c r="A73" s="72"/>
      <c r="B73" s="72"/>
      <c r="C73" s="190"/>
      <c r="D73" s="72"/>
      <c r="E73" s="11"/>
      <c r="F73" s="11"/>
      <c r="G73" s="11"/>
      <c r="H73" s="11"/>
      <c r="I73" s="191"/>
      <c r="J73" s="11"/>
      <c r="K73" s="12"/>
      <c r="L73" s="11"/>
      <c r="M73" s="11"/>
      <c r="N73" s="11"/>
      <c r="O73" s="11"/>
      <c r="P73" s="11"/>
      <c r="Q73" s="11"/>
      <c r="R73" s="174"/>
      <c r="S73" s="174"/>
      <c r="T73" s="11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N73" s="72"/>
      <c r="EO73" s="72"/>
      <c r="EP73" s="72"/>
      <c r="EQ73" s="72"/>
      <c r="ER73" s="72"/>
      <c r="ES73" s="72"/>
      <c r="ET73" s="72"/>
      <c r="EU73" s="72"/>
      <c r="EV73" s="72"/>
      <c r="EW73" s="72"/>
      <c r="EX73" s="72"/>
      <c r="EY73" s="72"/>
      <c r="EZ73" s="72"/>
      <c r="FA73" s="72"/>
      <c r="FB73" s="72"/>
      <c r="FC73" s="72"/>
      <c r="FD73" s="72"/>
      <c r="FE73" s="72"/>
      <c r="FF73" s="72"/>
      <c r="FG73" s="72"/>
      <c r="FH73" s="72"/>
      <c r="FI73" s="72"/>
      <c r="FJ73" s="72"/>
      <c r="FK73" s="72"/>
      <c r="FL73" s="72"/>
      <c r="FM73" s="72"/>
      <c r="FN73" s="72"/>
      <c r="FO73" s="72"/>
      <c r="FP73" s="72"/>
      <c r="FQ73" s="72"/>
      <c r="FR73" s="72"/>
      <c r="FS73" s="72"/>
      <c r="FT73" s="72"/>
      <c r="FU73" s="72"/>
      <c r="FV73" s="72"/>
      <c r="FW73" s="72"/>
      <c r="FX73" s="72"/>
      <c r="FY73" s="72"/>
      <c r="FZ73" s="72"/>
      <c r="GA73" s="72"/>
      <c r="GB73" s="72"/>
      <c r="GC73" s="72"/>
      <c r="GD73" s="72"/>
      <c r="GE73" s="72"/>
      <c r="GF73" s="72"/>
      <c r="GG73" s="72"/>
      <c r="GH73" s="72"/>
      <c r="GI73" s="72"/>
      <c r="GJ73" s="72"/>
      <c r="GK73" s="72"/>
      <c r="GL73" s="72"/>
      <c r="GM73" s="72"/>
      <c r="GN73" s="72"/>
      <c r="GO73" s="72"/>
      <c r="GP73" s="72"/>
      <c r="GQ73" s="72"/>
      <c r="GR73" s="72"/>
      <c r="GS73" s="72"/>
      <c r="GT73" s="72"/>
      <c r="GU73" s="72"/>
      <c r="GV73" s="72"/>
      <c r="GW73" s="72"/>
      <c r="GX73" s="72"/>
      <c r="GY73" s="72"/>
      <c r="GZ73" s="72"/>
      <c r="HA73" s="72"/>
      <c r="HB73" s="72"/>
      <c r="HC73" s="72"/>
      <c r="HD73" s="72"/>
      <c r="HE73" s="72"/>
      <c r="HF73" s="72"/>
      <c r="HG73" s="72"/>
      <c r="HH73" s="72"/>
      <c r="HI73" s="72"/>
      <c r="HJ73" s="72"/>
      <c r="HK73" s="72"/>
      <c r="HL73" s="72"/>
      <c r="HM73" s="72"/>
      <c r="HN73" s="72"/>
      <c r="HO73" s="72"/>
      <c r="HP73" s="72"/>
      <c r="HQ73" s="72"/>
      <c r="HR73" s="72"/>
      <c r="HS73" s="72"/>
      <c r="HT73" s="72"/>
      <c r="HU73" s="72"/>
      <c r="HV73" s="72"/>
      <c r="HW73" s="72"/>
      <c r="HX73" s="72"/>
      <c r="HY73" s="72"/>
      <c r="HZ73" s="72"/>
      <c r="IA73" s="72"/>
      <c r="IB73" s="72"/>
      <c r="IC73" s="72"/>
      <c r="ID73" s="72"/>
      <c r="IE73" s="72"/>
      <c r="IF73" s="72"/>
      <c r="IG73" s="72"/>
      <c r="IH73" s="72"/>
      <c r="II73" s="72"/>
      <c r="IJ73" s="72"/>
      <c r="IK73" s="72"/>
      <c r="IL73" s="72"/>
      <c r="IM73" s="72"/>
      <c r="IN73" s="72"/>
      <c r="IO73" s="72"/>
      <c r="IP73" s="72"/>
    </row>
  </sheetData>
  <mergeCells count="4">
    <mergeCell ref="E3:J3"/>
    <mergeCell ref="L3:P3"/>
    <mergeCell ref="E62:H62"/>
    <mergeCell ref="I62:L6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2BD0-D985-49FE-9989-C1CE976EA95F}">
  <dimension ref="A1:P15"/>
  <sheetViews>
    <sheetView topLeftCell="D1" workbookViewId="0">
      <selection activeCell="I18" sqref="I18"/>
    </sheetView>
  </sheetViews>
  <sheetFormatPr defaultRowHeight="14.5" x14ac:dyDescent="0.35"/>
  <cols>
    <col min="1" max="1" width="4.1796875" customWidth="1"/>
    <col min="2" max="2" width="27" customWidth="1"/>
    <col min="3" max="3" width="13.54296875" customWidth="1"/>
    <col min="4" max="4" width="29.54296875" customWidth="1"/>
    <col min="5" max="5" width="16.26953125" customWidth="1"/>
    <col min="6" max="6" width="13.54296875" customWidth="1"/>
    <col min="7" max="7" width="20.1796875" customWidth="1"/>
    <col min="8" max="8" width="18.1796875" customWidth="1"/>
    <col min="10" max="10" width="5.81640625" customWidth="1"/>
    <col min="11" max="11" width="23" customWidth="1"/>
    <col min="12" max="12" width="23.26953125" customWidth="1"/>
    <col min="13" max="13" width="17.1796875" customWidth="1"/>
    <col min="14" max="14" width="16.81640625" customWidth="1"/>
    <col min="15" max="15" width="14" customWidth="1"/>
    <col min="16" max="16" width="13.1796875" customWidth="1"/>
  </cols>
  <sheetData>
    <row r="1" spans="1:16" x14ac:dyDescent="0.35">
      <c r="A1" s="285" t="s">
        <v>198</v>
      </c>
      <c r="J1" s="285" t="s">
        <v>222</v>
      </c>
      <c r="K1" s="285"/>
    </row>
    <row r="2" spans="1:16" x14ac:dyDescent="0.35">
      <c r="A2" s="277" t="s">
        <v>20</v>
      </c>
      <c r="B2" s="277" t="s">
        <v>183</v>
      </c>
      <c r="C2" s="277" t="s">
        <v>184</v>
      </c>
      <c r="D2" s="277" t="s">
        <v>185</v>
      </c>
      <c r="E2" s="277" t="s">
        <v>186</v>
      </c>
      <c r="F2" s="277" t="s">
        <v>187</v>
      </c>
      <c r="G2" s="277" t="s">
        <v>188</v>
      </c>
      <c r="H2" s="280" t="s">
        <v>142</v>
      </c>
      <c r="J2" s="277" t="s">
        <v>20</v>
      </c>
      <c r="K2" s="277" t="s">
        <v>183</v>
      </c>
      <c r="L2" s="277" t="s">
        <v>199</v>
      </c>
      <c r="M2" s="277" t="s">
        <v>200</v>
      </c>
      <c r="N2" s="299" t="s">
        <v>186</v>
      </c>
      <c r="O2" s="299" t="s">
        <v>201</v>
      </c>
      <c r="P2" s="300" t="s">
        <v>142</v>
      </c>
    </row>
    <row r="3" spans="1:16" x14ac:dyDescent="0.35">
      <c r="A3" s="278">
        <v>1</v>
      </c>
      <c r="B3" s="278" t="s">
        <v>235</v>
      </c>
      <c r="C3" s="294">
        <v>45579</v>
      </c>
      <c r="D3" s="278" t="s">
        <v>236</v>
      </c>
      <c r="E3" s="290">
        <v>8750000</v>
      </c>
      <c r="F3" s="278" t="s">
        <v>191</v>
      </c>
      <c r="G3" s="278" t="s">
        <v>149</v>
      </c>
      <c r="H3" s="283" t="s">
        <v>86</v>
      </c>
      <c r="J3" s="278">
        <v>1</v>
      </c>
      <c r="K3" s="278" t="s">
        <v>235</v>
      </c>
      <c r="L3" s="278" t="s">
        <v>243</v>
      </c>
      <c r="M3" s="294">
        <v>45580</v>
      </c>
      <c r="N3" s="290">
        <v>5002500</v>
      </c>
      <c r="O3" s="264" t="s">
        <v>203</v>
      </c>
      <c r="P3" s="292" t="str">
        <f>VLOOKUP(K3,$B$2:$H$6,7,0)</f>
        <v>Kerohanian</v>
      </c>
    </row>
    <row r="4" spans="1:16" ht="15" customHeight="1" x14ac:dyDescent="0.35">
      <c r="A4" s="278">
        <v>2</v>
      </c>
      <c r="B4" s="278" t="s">
        <v>237</v>
      </c>
      <c r="C4" s="294">
        <v>45579</v>
      </c>
      <c r="D4" s="278" t="s">
        <v>238</v>
      </c>
      <c r="E4" s="290">
        <v>7500000</v>
      </c>
      <c r="F4" s="278" t="s">
        <v>191</v>
      </c>
      <c r="G4" s="278" t="s">
        <v>149</v>
      </c>
      <c r="H4" s="283" t="s">
        <v>87</v>
      </c>
      <c r="J4" s="278">
        <v>2</v>
      </c>
      <c r="K4" s="278" t="s">
        <v>235</v>
      </c>
      <c r="L4" s="278" t="s">
        <v>244</v>
      </c>
      <c r="M4" s="294">
        <v>45608</v>
      </c>
      <c r="N4" s="290">
        <v>2500000</v>
      </c>
      <c r="O4" s="264" t="s">
        <v>203</v>
      </c>
      <c r="P4" s="292" t="str">
        <f t="shared" ref="P4:P7" si="0">VLOOKUP(K4,$B$2:$H$6,7,0)</f>
        <v>Kerohanian</v>
      </c>
    </row>
    <row r="5" spans="1:16" x14ac:dyDescent="0.35">
      <c r="A5" s="278">
        <v>3</v>
      </c>
      <c r="B5" s="278" t="s">
        <v>239</v>
      </c>
      <c r="C5" s="294">
        <v>45579</v>
      </c>
      <c r="D5" s="278" t="s">
        <v>240</v>
      </c>
      <c r="E5" s="290">
        <v>8100000</v>
      </c>
      <c r="F5" s="278" t="s">
        <v>191</v>
      </c>
      <c r="G5" s="278" t="s">
        <v>149</v>
      </c>
      <c r="H5" s="283" t="s">
        <v>90</v>
      </c>
      <c r="J5" s="278">
        <v>3</v>
      </c>
      <c r="K5" s="278" t="s">
        <v>237</v>
      </c>
      <c r="L5" s="278" t="s">
        <v>245</v>
      </c>
      <c r="M5" s="294">
        <v>45589</v>
      </c>
      <c r="N5" s="290">
        <v>6440000</v>
      </c>
      <c r="O5" s="264" t="s">
        <v>203</v>
      </c>
      <c r="P5" s="292" t="str">
        <f t="shared" si="0"/>
        <v>Kesehatan</v>
      </c>
    </row>
    <row r="6" spans="1:16" ht="15" customHeight="1" x14ac:dyDescent="0.35">
      <c r="A6" s="278">
        <v>4</v>
      </c>
      <c r="B6" s="278" t="s">
        <v>241</v>
      </c>
      <c r="C6" s="294">
        <v>45589</v>
      </c>
      <c r="D6" s="278" t="s">
        <v>242</v>
      </c>
      <c r="E6" s="290">
        <v>7500000</v>
      </c>
      <c r="F6" s="278" t="s">
        <v>191</v>
      </c>
      <c r="G6" s="278" t="s">
        <v>149</v>
      </c>
      <c r="H6" s="283" t="s">
        <v>88</v>
      </c>
      <c r="J6" s="278">
        <v>4</v>
      </c>
      <c r="K6" s="278" t="s">
        <v>239</v>
      </c>
      <c r="L6" s="278" t="s">
        <v>246</v>
      </c>
      <c r="M6" s="294">
        <v>45589</v>
      </c>
      <c r="N6" s="290">
        <v>7700000</v>
      </c>
      <c r="O6" s="264" t="s">
        <v>203</v>
      </c>
      <c r="P6" s="292" t="str">
        <f t="shared" si="0"/>
        <v>Gaji</v>
      </c>
    </row>
    <row r="7" spans="1:16" x14ac:dyDescent="0.35">
      <c r="E7" s="306">
        <f>SUM(E3:E6)</f>
        <v>31850000</v>
      </c>
      <c r="J7" s="278">
        <v>5</v>
      </c>
      <c r="K7" s="278" t="s">
        <v>241</v>
      </c>
      <c r="L7" s="278" t="s">
        <v>247</v>
      </c>
      <c r="M7" s="294">
        <v>45594</v>
      </c>
      <c r="N7" s="290">
        <v>7500000</v>
      </c>
      <c r="O7" s="264" t="s">
        <v>203</v>
      </c>
      <c r="P7" s="292" t="str">
        <f t="shared" si="0"/>
        <v>Sosial</v>
      </c>
    </row>
    <row r="8" spans="1:16" x14ac:dyDescent="0.35">
      <c r="J8" s="278"/>
      <c r="K8" s="278"/>
      <c r="L8" s="278"/>
      <c r="M8" s="294"/>
      <c r="N8" s="307">
        <f>SUM(N3:N7)</f>
        <v>29142500</v>
      </c>
      <c r="O8" s="288"/>
      <c r="P8" s="292"/>
    </row>
    <row r="9" spans="1:16" x14ac:dyDescent="0.35">
      <c r="D9" s="284" t="s">
        <v>86</v>
      </c>
      <c r="E9" s="287">
        <f>SUMIF($H$3:$H$6,D9,$E$3:$E$6)</f>
        <v>8750000</v>
      </c>
      <c r="N9" s="310"/>
    </row>
    <row r="10" spans="1:16" x14ac:dyDescent="0.35">
      <c r="D10" s="284" t="s">
        <v>88</v>
      </c>
      <c r="E10" s="287">
        <f t="shared" ref="E10:E12" si="1">SUMIF($H$3:$H$6,D10,$E$3:$E$6)</f>
        <v>7500000</v>
      </c>
    </row>
    <row r="11" spans="1:16" x14ac:dyDescent="0.35">
      <c r="D11" s="284" t="s">
        <v>90</v>
      </c>
      <c r="E11" s="287">
        <f t="shared" si="1"/>
        <v>8100000</v>
      </c>
      <c r="L11" s="284" t="s">
        <v>86</v>
      </c>
      <c r="M11" s="293">
        <f>SUMIF($P$3:$P$8,L11,$N$3:$N$8)</f>
        <v>7502500</v>
      </c>
    </row>
    <row r="12" spans="1:16" x14ac:dyDescent="0.35">
      <c r="D12" s="284" t="s">
        <v>87</v>
      </c>
      <c r="E12" s="287">
        <f t="shared" si="1"/>
        <v>7500000</v>
      </c>
      <c r="L12" s="284" t="s">
        <v>88</v>
      </c>
      <c r="M12" s="293">
        <f t="shared" ref="M12:M14" si="2">SUMIF($P$3:$P$8,L12,$N$3:$N$8)</f>
        <v>7500000</v>
      </c>
    </row>
    <row r="13" spans="1:16" x14ac:dyDescent="0.35">
      <c r="D13" s="285"/>
      <c r="E13" s="289">
        <f>SUM(E9:E12)</f>
        <v>31850000</v>
      </c>
      <c r="L13" s="284" t="s">
        <v>90</v>
      </c>
      <c r="M13" s="293">
        <f t="shared" si="2"/>
        <v>7700000</v>
      </c>
    </row>
    <row r="14" spans="1:16" x14ac:dyDescent="0.35">
      <c r="L14" s="284" t="s">
        <v>87</v>
      </c>
      <c r="M14" s="293">
        <f t="shared" si="2"/>
        <v>6440000</v>
      </c>
    </row>
    <row r="15" spans="1:16" x14ac:dyDescent="0.35">
      <c r="L15" s="285"/>
      <c r="M15" s="309">
        <f>SUM(M11:M14)</f>
        <v>29142500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AC29-2D93-4D97-95EE-C96C02C5D39C}">
  <dimension ref="A1:P15"/>
  <sheetViews>
    <sheetView topLeftCell="D1" workbookViewId="0">
      <selection activeCell="K21" sqref="K21"/>
    </sheetView>
  </sheetViews>
  <sheetFormatPr defaultRowHeight="14.5" x14ac:dyDescent="0.35"/>
  <cols>
    <col min="1" max="1" width="4.1796875" customWidth="1"/>
    <col min="2" max="2" width="27" customWidth="1"/>
    <col min="3" max="3" width="13.54296875" customWidth="1"/>
    <col min="4" max="4" width="29.54296875" customWidth="1"/>
    <col min="5" max="5" width="16.26953125" customWidth="1"/>
    <col min="6" max="6" width="13.54296875" customWidth="1"/>
    <col min="7" max="7" width="20.1796875" customWidth="1"/>
    <col min="8" max="8" width="18.1796875" customWidth="1"/>
    <col min="10" max="10" width="5.81640625" customWidth="1"/>
    <col min="11" max="11" width="23" customWidth="1"/>
    <col min="12" max="12" width="23.26953125" customWidth="1"/>
    <col min="13" max="13" width="17.1796875" customWidth="1"/>
    <col min="14" max="14" width="16.81640625" customWidth="1"/>
    <col min="15" max="15" width="14" customWidth="1"/>
    <col min="16" max="16" width="13.1796875" customWidth="1"/>
  </cols>
  <sheetData>
    <row r="1" spans="1:16" x14ac:dyDescent="0.35">
      <c r="A1" s="285" t="s">
        <v>198</v>
      </c>
      <c r="J1" s="285" t="s">
        <v>222</v>
      </c>
      <c r="K1" s="285"/>
    </row>
    <row r="2" spans="1:16" x14ac:dyDescent="0.35">
      <c r="A2" s="277" t="s">
        <v>20</v>
      </c>
      <c r="B2" s="277" t="s">
        <v>183</v>
      </c>
      <c r="C2" s="277" t="s">
        <v>184</v>
      </c>
      <c r="D2" s="277" t="s">
        <v>185</v>
      </c>
      <c r="E2" s="277" t="s">
        <v>186</v>
      </c>
      <c r="F2" s="277" t="s">
        <v>187</v>
      </c>
      <c r="G2" s="277" t="s">
        <v>188</v>
      </c>
      <c r="H2" s="280" t="s">
        <v>142</v>
      </c>
      <c r="J2" s="277" t="s">
        <v>20</v>
      </c>
      <c r="K2" s="277" t="s">
        <v>183</v>
      </c>
      <c r="L2" s="277" t="s">
        <v>199</v>
      </c>
      <c r="M2" s="277" t="s">
        <v>200</v>
      </c>
      <c r="N2" s="299" t="s">
        <v>186</v>
      </c>
      <c r="O2" s="299" t="s">
        <v>201</v>
      </c>
      <c r="P2" s="300" t="s">
        <v>142</v>
      </c>
    </row>
    <row r="3" spans="1:16" x14ac:dyDescent="0.35">
      <c r="A3" s="278">
        <v>1</v>
      </c>
      <c r="B3" s="278" t="s">
        <v>249</v>
      </c>
      <c r="C3" s="294">
        <v>45608</v>
      </c>
      <c r="D3" s="278" t="s">
        <v>250</v>
      </c>
      <c r="E3" s="290">
        <v>25375000</v>
      </c>
      <c r="F3" s="278" t="s">
        <v>191</v>
      </c>
      <c r="G3" s="278" t="s">
        <v>149</v>
      </c>
      <c r="H3" s="283" t="s">
        <v>86</v>
      </c>
      <c r="J3" s="278">
        <v>1</v>
      </c>
      <c r="K3" s="278" t="s">
        <v>249</v>
      </c>
      <c r="L3" s="278" t="s">
        <v>257</v>
      </c>
      <c r="M3" s="294">
        <v>45617</v>
      </c>
      <c r="N3" s="290">
        <v>2277500</v>
      </c>
      <c r="O3" s="264" t="s">
        <v>203</v>
      </c>
      <c r="P3" s="292" t="str">
        <f>VLOOKUP(K3,$B$2:$H$6,7,0)</f>
        <v>Kerohanian</v>
      </c>
    </row>
    <row r="4" spans="1:16" ht="15" customHeight="1" x14ac:dyDescent="0.35">
      <c r="A4" s="278">
        <v>2</v>
      </c>
      <c r="B4" s="278" t="s">
        <v>251</v>
      </c>
      <c r="C4" s="294">
        <v>45608</v>
      </c>
      <c r="D4" s="278" t="s">
        <v>252</v>
      </c>
      <c r="E4" s="290">
        <v>8100000</v>
      </c>
      <c r="F4" s="278" t="s">
        <v>191</v>
      </c>
      <c r="G4" s="278" t="s">
        <v>149</v>
      </c>
      <c r="H4" s="283" t="s">
        <v>90</v>
      </c>
    </row>
    <row r="5" spans="1:16" x14ac:dyDescent="0.35">
      <c r="A5" s="278">
        <v>3</v>
      </c>
      <c r="B5" s="278" t="s">
        <v>253</v>
      </c>
      <c r="C5" s="294">
        <v>45608</v>
      </c>
      <c r="D5" s="278" t="s">
        <v>254</v>
      </c>
      <c r="E5" s="290">
        <v>10500000</v>
      </c>
      <c r="F5" s="278" t="s">
        <v>191</v>
      </c>
      <c r="G5" s="278" t="s">
        <v>149</v>
      </c>
      <c r="H5" s="283" t="s">
        <v>88</v>
      </c>
    </row>
    <row r="6" spans="1:16" ht="15" customHeight="1" x14ac:dyDescent="0.35">
      <c r="A6" s="278">
        <v>4</v>
      </c>
      <c r="B6" s="278" t="s">
        <v>255</v>
      </c>
      <c r="C6" s="294">
        <v>45608</v>
      </c>
      <c r="D6" s="278" t="s">
        <v>256</v>
      </c>
      <c r="E6" s="290">
        <v>30000000</v>
      </c>
      <c r="F6" s="278" t="s">
        <v>191</v>
      </c>
      <c r="G6" s="278" t="s">
        <v>149</v>
      </c>
      <c r="H6" s="283" t="s">
        <v>87</v>
      </c>
    </row>
    <row r="7" spans="1:16" x14ac:dyDescent="0.35">
      <c r="E7" s="306">
        <f>SUM(E3:E6)</f>
        <v>73975000</v>
      </c>
    </row>
    <row r="8" spans="1:16" x14ac:dyDescent="0.35">
      <c r="J8" s="312"/>
      <c r="K8" s="312"/>
      <c r="L8" s="312"/>
      <c r="M8" s="313"/>
      <c r="N8" s="314"/>
      <c r="O8" s="315"/>
      <c r="P8" s="316"/>
    </row>
    <row r="9" spans="1:16" x14ac:dyDescent="0.35">
      <c r="D9" s="284" t="s">
        <v>86</v>
      </c>
      <c r="E9" s="287">
        <f>SUMIF($H$3:$H$6,D9,$E$3:$E$6)</f>
        <v>25375000</v>
      </c>
      <c r="N9" s="310"/>
    </row>
    <row r="10" spans="1:16" x14ac:dyDescent="0.35">
      <c r="D10" s="284" t="s">
        <v>88</v>
      </c>
      <c r="E10" s="287">
        <f t="shared" ref="E10:E12" si="0">SUMIF($H$3:$H$6,D10,$E$3:$E$6)</f>
        <v>10500000</v>
      </c>
    </row>
    <row r="11" spans="1:16" x14ac:dyDescent="0.35">
      <c r="D11" s="284" t="s">
        <v>90</v>
      </c>
      <c r="E11" s="287">
        <f t="shared" si="0"/>
        <v>8100000</v>
      </c>
      <c r="L11" s="284" t="s">
        <v>86</v>
      </c>
      <c r="M11" s="293">
        <f>SUMIF($P$3:$P$8,L11,$N$3:$N$8)</f>
        <v>2277500</v>
      </c>
    </row>
    <row r="12" spans="1:16" x14ac:dyDescent="0.35">
      <c r="D12" s="284" t="s">
        <v>87</v>
      </c>
      <c r="E12" s="287">
        <f t="shared" si="0"/>
        <v>30000000</v>
      </c>
      <c r="L12" s="284" t="s">
        <v>88</v>
      </c>
      <c r="M12" s="293">
        <f t="shared" ref="M12:M14" si="1">SUMIF($P$3:$P$8,L12,$N$3:$N$8)</f>
        <v>0</v>
      </c>
    </row>
    <row r="13" spans="1:16" x14ac:dyDescent="0.35">
      <c r="D13" s="285"/>
      <c r="E13" s="289">
        <f>SUM(E9:E12)</f>
        <v>73975000</v>
      </c>
      <c r="L13" s="284" t="s">
        <v>90</v>
      </c>
      <c r="M13" s="293">
        <f t="shared" si="1"/>
        <v>0</v>
      </c>
    </row>
    <row r="14" spans="1:16" x14ac:dyDescent="0.35">
      <c r="L14" s="284" t="s">
        <v>87</v>
      </c>
      <c r="M14" s="293">
        <f t="shared" si="1"/>
        <v>0</v>
      </c>
    </row>
    <row r="15" spans="1:16" x14ac:dyDescent="0.35">
      <c r="L15" s="285"/>
      <c r="M15" s="309">
        <f>SUM(M11:M14)</f>
        <v>2277500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B6AA-677C-46C0-93FB-B794EBD6BBD9}">
  <dimension ref="A1:R46"/>
  <sheetViews>
    <sheetView tabSelected="1" zoomScale="90" zoomScaleNormal="90" workbookViewId="0">
      <pane xSplit="4" ySplit="4" topLeftCell="I14" activePane="bottomRight" state="frozen"/>
      <selection pane="topRight" activeCell="E1" sqref="E1"/>
      <selection pane="bottomLeft" activeCell="A5" sqref="A5"/>
      <selection pane="bottomRight" activeCell="K17" sqref="K17"/>
    </sheetView>
  </sheetViews>
  <sheetFormatPr defaultRowHeight="14.5" x14ac:dyDescent="0.35"/>
  <cols>
    <col min="1" max="1" width="2.81640625" customWidth="1"/>
    <col min="2" max="2" width="4.26953125" style="316" customWidth="1"/>
    <col min="3" max="3" width="28.7265625" customWidth="1"/>
    <col min="4" max="4" width="1.7265625" customWidth="1"/>
    <col min="5" max="5" width="24.54296875" bestFit="1" customWidth="1"/>
    <col min="6" max="6" width="16.54296875" bestFit="1" customWidth="1"/>
    <col min="7" max="7" width="16.81640625" bestFit="1" customWidth="1"/>
    <col min="8" max="8" width="15" bestFit="1" customWidth="1"/>
    <col min="9" max="10" width="14.26953125" bestFit="1" customWidth="1"/>
    <col min="11" max="12" width="16.1796875" bestFit="1" customWidth="1"/>
    <col min="13" max="16" width="14.54296875" customWidth="1"/>
    <col min="17" max="17" width="16.1796875" bestFit="1" customWidth="1"/>
  </cols>
  <sheetData>
    <row r="1" spans="1:18" ht="16" thickBot="1" x14ac:dyDescent="0.4">
      <c r="A1" s="322"/>
      <c r="B1" s="467" t="s">
        <v>297</v>
      </c>
      <c r="C1" s="467"/>
    </row>
    <row r="2" spans="1:18" x14ac:dyDescent="0.35">
      <c r="B2" s="380"/>
      <c r="C2" s="379"/>
      <c r="D2" s="379"/>
      <c r="E2" s="472" t="s">
        <v>285</v>
      </c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3"/>
    </row>
    <row r="3" spans="1:18" x14ac:dyDescent="0.35">
      <c r="B3" s="468" t="s">
        <v>20</v>
      </c>
      <c r="C3" s="469" t="s">
        <v>263</v>
      </c>
      <c r="E3" s="431" t="s">
        <v>29</v>
      </c>
      <c r="F3" s="431" t="s">
        <v>30</v>
      </c>
      <c r="G3" s="431" t="s">
        <v>282</v>
      </c>
      <c r="H3" s="431" t="s">
        <v>134</v>
      </c>
      <c r="I3" s="431" t="s">
        <v>283</v>
      </c>
      <c r="J3" s="431" t="s">
        <v>284</v>
      </c>
      <c r="K3" s="430" t="s">
        <v>14</v>
      </c>
      <c r="L3" s="431" t="s">
        <v>292</v>
      </c>
      <c r="M3" s="431" t="s">
        <v>293</v>
      </c>
      <c r="N3" s="431" t="s">
        <v>25</v>
      </c>
      <c r="O3" s="431" t="s">
        <v>26</v>
      </c>
      <c r="P3" s="431" t="s">
        <v>27</v>
      </c>
      <c r="Q3" s="474" t="s">
        <v>13</v>
      </c>
      <c r="R3" s="212"/>
    </row>
    <row r="4" spans="1:18" x14ac:dyDescent="0.35">
      <c r="B4" s="468"/>
      <c r="C4" s="469"/>
      <c r="E4" s="351" t="s">
        <v>142</v>
      </c>
      <c r="F4" s="351" t="s">
        <v>142</v>
      </c>
      <c r="G4" s="351" t="s">
        <v>142</v>
      </c>
      <c r="H4" s="351" t="s">
        <v>142</v>
      </c>
      <c r="I4" s="351" t="s">
        <v>142</v>
      </c>
      <c r="J4" s="351" t="s">
        <v>142</v>
      </c>
      <c r="K4" s="351" t="s">
        <v>142</v>
      </c>
      <c r="L4" s="351" t="s">
        <v>142</v>
      </c>
      <c r="M4" s="351" t="s">
        <v>142</v>
      </c>
      <c r="N4" s="351" t="s">
        <v>142</v>
      </c>
      <c r="O4" s="351" t="s">
        <v>142</v>
      </c>
      <c r="P4" s="351" t="s">
        <v>142</v>
      </c>
      <c r="Q4" s="474"/>
      <c r="R4" s="212"/>
    </row>
    <row r="5" spans="1:18" ht="15" thickBot="1" x14ac:dyDescent="0.4">
      <c r="B5" s="367"/>
      <c r="C5" s="327" t="s">
        <v>260</v>
      </c>
      <c r="E5" s="325">
        <v>7700000</v>
      </c>
      <c r="F5" s="325">
        <v>7700000</v>
      </c>
      <c r="G5" s="325">
        <v>7700000</v>
      </c>
      <c r="H5" s="325">
        <v>7700000</v>
      </c>
      <c r="I5" s="325">
        <v>7700000</v>
      </c>
      <c r="J5" s="325">
        <v>7700000</v>
      </c>
      <c r="K5" s="325">
        <v>7700000</v>
      </c>
      <c r="L5" s="325">
        <v>7700000</v>
      </c>
      <c r="M5" s="325">
        <v>7700000</v>
      </c>
      <c r="N5" s="325">
        <v>7700000</v>
      </c>
      <c r="O5" s="325">
        <v>7700000</v>
      </c>
      <c r="P5" s="325">
        <v>7700000</v>
      </c>
      <c r="Q5" s="439">
        <f>SUM(E5:P5)</f>
        <v>92400000</v>
      </c>
    </row>
    <row r="6" spans="1:18" ht="15" thickBot="1" x14ac:dyDescent="0.4">
      <c r="B6" s="361"/>
      <c r="C6" s="327" t="s">
        <v>261</v>
      </c>
      <c r="E6" s="321">
        <v>3100000</v>
      </c>
      <c r="F6" s="321">
        <v>400000</v>
      </c>
      <c r="G6" s="321">
        <v>400000</v>
      </c>
      <c r="H6" s="321">
        <v>400000</v>
      </c>
      <c r="I6" s="321">
        <v>400000</v>
      </c>
      <c r="J6" s="321">
        <v>400000</v>
      </c>
      <c r="K6" s="321">
        <v>400000</v>
      </c>
      <c r="L6" s="321">
        <v>400000</v>
      </c>
      <c r="M6" s="321">
        <v>400000</v>
      </c>
      <c r="N6" s="321">
        <v>400000</v>
      </c>
      <c r="O6" s="321">
        <v>400000</v>
      </c>
      <c r="P6" s="321">
        <v>400000</v>
      </c>
      <c r="Q6" s="440">
        <f>SUM(E6:P6)</f>
        <v>7500000</v>
      </c>
    </row>
    <row r="7" spans="1:18" x14ac:dyDescent="0.35">
      <c r="B7" s="362">
        <v>1</v>
      </c>
      <c r="C7" s="333" t="s">
        <v>39</v>
      </c>
      <c r="E7" s="334">
        <f t="shared" ref="E7:P7" si="0">SUM(E5:E6)</f>
        <v>10800000</v>
      </c>
      <c r="F7" s="334">
        <f t="shared" si="0"/>
        <v>8100000</v>
      </c>
      <c r="G7" s="334">
        <f t="shared" si="0"/>
        <v>8100000</v>
      </c>
      <c r="H7" s="334">
        <f t="shared" si="0"/>
        <v>8100000</v>
      </c>
      <c r="I7" s="334">
        <f t="shared" si="0"/>
        <v>8100000</v>
      </c>
      <c r="J7" s="334">
        <f t="shared" si="0"/>
        <v>8100000</v>
      </c>
      <c r="K7" s="334">
        <f t="shared" si="0"/>
        <v>8100000</v>
      </c>
      <c r="L7" s="334">
        <f t="shared" si="0"/>
        <v>8100000</v>
      </c>
      <c r="M7" s="334">
        <f t="shared" si="0"/>
        <v>8100000</v>
      </c>
      <c r="N7" s="334">
        <f t="shared" si="0"/>
        <v>8100000</v>
      </c>
      <c r="O7" s="334">
        <f t="shared" si="0"/>
        <v>8100000</v>
      </c>
      <c r="P7" s="334">
        <f t="shared" si="0"/>
        <v>8100000</v>
      </c>
      <c r="Q7" s="438">
        <f>SUM(E7:P7)</f>
        <v>99900000</v>
      </c>
    </row>
    <row r="8" spans="1:18" x14ac:dyDescent="0.35">
      <c r="B8" s="361"/>
      <c r="Q8" s="372"/>
    </row>
    <row r="9" spans="1:18" x14ac:dyDescent="0.35">
      <c r="B9" s="364"/>
      <c r="C9" s="349" t="s">
        <v>267</v>
      </c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73"/>
    </row>
    <row r="10" spans="1:18" x14ac:dyDescent="0.35">
      <c r="B10" s="361"/>
      <c r="C10" s="328" t="s">
        <v>264</v>
      </c>
      <c r="E10" s="389">
        <v>10250000</v>
      </c>
      <c r="F10" s="344">
        <v>8750000</v>
      </c>
      <c r="G10" s="436">
        <v>24500000</v>
      </c>
      <c r="H10" s="436">
        <v>15500000</v>
      </c>
      <c r="I10" s="436">
        <v>14000000</v>
      </c>
      <c r="J10" s="436">
        <v>10250000</v>
      </c>
      <c r="K10" s="436">
        <v>10250000</v>
      </c>
      <c r="L10" s="436">
        <v>10250000</v>
      </c>
      <c r="M10" s="436">
        <v>10250000</v>
      </c>
      <c r="N10" s="436">
        <v>10250000</v>
      </c>
      <c r="O10" s="436">
        <v>10250000</v>
      </c>
      <c r="P10" s="436">
        <v>10250000</v>
      </c>
      <c r="Q10" s="440">
        <f>SUM(E10:P10)</f>
        <v>144750000</v>
      </c>
    </row>
    <row r="11" spans="1:18" x14ac:dyDescent="0.35">
      <c r="B11" s="361"/>
      <c r="C11" s="328" t="s">
        <v>295</v>
      </c>
      <c r="E11" s="389">
        <v>0</v>
      </c>
      <c r="F11" s="344"/>
      <c r="G11" s="436">
        <v>20000000</v>
      </c>
      <c r="H11" s="344"/>
      <c r="I11" s="344"/>
      <c r="J11" s="344"/>
      <c r="K11" s="346"/>
      <c r="Q11" s="440">
        <f t="shared" ref="Q11:Q17" si="1">SUM(E11:P11)</f>
        <v>20000000</v>
      </c>
    </row>
    <row r="12" spans="1:18" ht="26.5" x14ac:dyDescent="0.35">
      <c r="B12" s="361"/>
      <c r="C12" s="328" t="s">
        <v>265</v>
      </c>
      <c r="E12" s="435">
        <v>0</v>
      </c>
      <c r="F12" s="434">
        <v>0</v>
      </c>
      <c r="G12" s="434">
        <v>0</v>
      </c>
      <c r="H12" s="436">
        <v>16625000</v>
      </c>
      <c r="I12" s="344"/>
      <c r="J12" s="436">
        <v>16625000</v>
      </c>
      <c r="K12" s="347"/>
      <c r="M12" s="436">
        <v>16625000</v>
      </c>
      <c r="P12" s="436">
        <v>16625000</v>
      </c>
      <c r="Q12" s="442">
        <f t="shared" si="1"/>
        <v>66500000</v>
      </c>
    </row>
    <row r="13" spans="1:18" ht="15" thickBot="1" x14ac:dyDescent="0.4">
      <c r="B13" s="361"/>
      <c r="C13" s="350" t="s">
        <v>266</v>
      </c>
      <c r="E13" s="433"/>
      <c r="F13" s="433"/>
      <c r="G13" s="433"/>
      <c r="H13" s="433"/>
      <c r="I13" s="437"/>
      <c r="J13" s="433"/>
      <c r="K13" s="374"/>
      <c r="L13" s="343"/>
      <c r="M13" s="343"/>
      <c r="N13" s="343"/>
      <c r="O13" s="343"/>
      <c r="P13" s="343"/>
      <c r="Q13" s="443"/>
    </row>
    <row r="14" spans="1:18" ht="15" thickBot="1" x14ac:dyDescent="0.4">
      <c r="B14" s="361"/>
      <c r="C14" s="329" t="s">
        <v>67</v>
      </c>
      <c r="E14" s="434">
        <v>0</v>
      </c>
      <c r="F14" s="434">
        <v>0</v>
      </c>
      <c r="G14" s="434">
        <v>0</v>
      </c>
      <c r="H14" s="434">
        <v>0</v>
      </c>
      <c r="I14" s="434">
        <v>0</v>
      </c>
      <c r="J14" s="345">
        <v>32500000</v>
      </c>
      <c r="K14" s="346"/>
      <c r="M14" s="436">
        <v>32500000</v>
      </c>
      <c r="P14" s="436">
        <v>32500000</v>
      </c>
      <c r="Q14" s="442">
        <f t="shared" si="1"/>
        <v>97500000</v>
      </c>
    </row>
    <row r="15" spans="1:18" ht="15" thickBot="1" x14ac:dyDescent="0.4">
      <c r="B15" s="361"/>
      <c r="C15" s="441" t="s">
        <v>296</v>
      </c>
      <c r="E15" s="434">
        <v>0</v>
      </c>
      <c r="F15" s="434">
        <v>0</v>
      </c>
      <c r="G15" s="434">
        <v>0</v>
      </c>
      <c r="H15" s="345">
        <v>30000000</v>
      </c>
      <c r="I15" s="434">
        <v>0</v>
      </c>
      <c r="J15" s="434">
        <v>0</v>
      </c>
      <c r="K15" s="434">
        <v>0</v>
      </c>
      <c r="L15" s="434">
        <v>0</v>
      </c>
      <c r="M15" s="434">
        <v>0</v>
      </c>
      <c r="N15" s="434">
        <v>0</v>
      </c>
      <c r="O15" s="434">
        <v>0</v>
      </c>
      <c r="P15" s="434">
        <v>0</v>
      </c>
      <c r="Q15" s="442">
        <f t="shared" si="1"/>
        <v>30000000</v>
      </c>
    </row>
    <row r="16" spans="1:18" ht="15" thickBot="1" x14ac:dyDescent="0.4">
      <c r="B16" s="361"/>
      <c r="C16" s="330" t="s">
        <v>68</v>
      </c>
      <c r="E16" s="325">
        <v>0</v>
      </c>
      <c r="F16" s="320">
        <v>0</v>
      </c>
      <c r="G16" s="320">
        <v>0</v>
      </c>
      <c r="H16" s="320">
        <v>0</v>
      </c>
      <c r="I16" s="320">
        <v>0</v>
      </c>
      <c r="J16" s="331"/>
      <c r="K16" s="346">
        <f>E16+F16+G16+H16+I16+J16</f>
        <v>0</v>
      </c>
      <c r="Q16" s="442">
        <f t="shared" si="1"/>
        <v>0</v>
      </c>
    </row>
    <row r="17" spans="2:17" x14ac:dyDescent="0.35">
      <c r="B17" s="361"/>
      <c r="C17" s="336" t="s">
        <v>294</v>
      </c>
      <c r="E17" s="320">
        <v>0</v>
      </c>
      <c r="F17" s="320">
        <v>0</v>
      </c>
      <c r="G17" s="320">
        <v>0</v>
      </c>
      <c r="H17" s="320">
        <v>0</v>
      </c>
      <c r="I17" s="320">
        <v>0</v>
      </c>
      <c r="J17" s="320">
        <v>0</v>
      </c>
      <c r="K17" s="295">
        <f>E17+F17+G17+H17+I17+J17</f>
        <v>0</v>
      </c>
      <c r="M17" s="436">
        <v>60000000</v>
      </c>
      <c r="Q17" s="444">
        <f t="shared" si="1"/>
        <v>60000000</v>
      </c>
    </row>
    <row r="18" spans="2:17" x14ac:dyDescent="0.35">
      <c r="B18" s="362">
        <v>2</v>
      </c>
      <c r="C18" s="333" t="s">
        <v>268</v>
      </c>
      <c r="E18" s="338">
        <f t="shared" ref="E18:K18" si="2">SUM(E10:E17)</f>
        <v>10250000</v>
      </c>
      <c r="F18" s="338">
        <f t="shared" si="2"/>
        <v>8750000</v>
      </c>
      <c r="G18" s="338">
        <f t="shared" si="2"/>
        <v>44500000</v>
      </c>
      <c r="H18" s="338">
        <f t="shared" si="2"/>
        <v>62125000</v>
      </c>
      <c r="I18" s="338">
        <f t="shared" si="2"/>
        <v>14000000</v>
      </c>
      <c r="J18" s="338">
        <f t="shared" si="2"/>
        <v>59375000</v>
      </c>
      <c r="K18" s="338">
        <f t="shared" si="2"/>
        <v>10250000</v>
      </c>
      <c r="L18" s="338">
        <f t="shared" ref="L18:P18" si="3">SUM(L10:L17)</f>
        <v>10250000</v>
      </c>
      <c r="M18" s="338">
        <f t="shared" si="3"/>
        <v>119375000</v>
      </c>
      <c r="N18" s="338">
        <f t="shared" si="3"/>
        <v>10250000</v>
      </c>
      <c r="O18" s="338">
        <f t="shared" si="3"/>
        <v>10250000</v>
      </c>
      <c r="P18" s="338">
        <f t="shared" si="3"/>
        <v>59375000</v>
      </c>
      <c r="Q18" s="438">
        <f>SUM(Q10:Q17)</f>
        <v>418750000</v>
      </c>
    </row>
    <row r="19" spans="2:17" x14ac:dyDescent="0.35">
      <c r="B19" s="361"/>
      <c r="Q19" s="372"/>
    </row>
    <row r="20" spans="2:17" x14ac:dyDescent="0.35">
      <c r="B20" s="363"/>
      <c r="C20" s="353" t="s">
        <v>267</v>
      </c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73"/>
    </row>
    <row r="21" spans="2:17" x14ac:dyDescent="0.35">
      <c r="B21" s="361"/>
      <c r="C21" s="327" t="s">
        <v>269</v>
      </c>
      <c r="E21" s="331">
        <v>7500000</v>
      </c>
      <c r="F21" s="331">
        <v>7500000</v>
      </c>
      <c r="G21" s="331">
        <v>7500000</v>
      </c>
      <c r="H21" s="331">
        <v>9500000</v>
      </c>
      <c r="I21" s="331">
        <v>7500000</v>
      </c>
      <c r="J21" s="331">
        <v>9500000</v>
      </c>
      <c r="K21" s="331">
        <v>7500000</v>
      </c>
      <c r="L21" s="331">
        <v>9500000</v>
      </c>
      <c r="M21" s="331">
        <v>7500000</v>
      </c>
      <c r="N21" s="331">
        <v>9500000</v>
      </c>
      <c r="O21" s="331">
        <v>7500000</v>
      </c>
      <c r="P21" s="331">
        <v>9500000</v>
      </c>
      <c r="Q21" s="451">
        <f>SUM(E21:P21)</f>
        <v>100000000</v>
      </c>
    </row>
    <row r="22" spans="2:17" x14ac:dyDescent="0.35">
      <c r="B22" s="361"/>
      <c r="C22" s="327" t="s">
        <v>270</v>
      </c>
      <c r="E22" s="320"/>
      <c r="F22" s="332"/>
      <c r="G22" s="332"/>
      <c r="H22" s="332">
        <v>2000000</v>
      </c>
      <c r="I22" s="320"/>
      <c r="J22" s="332"/>
      <c r="K22" s="332">
        <v>2000000</v>
      </c>
      <c r="N22" s="332">
        <v>2000000</v>
      </c>
      <c r="Q22" s="451">
        <f t="shared" ref="Q22:Q26" si="4">SUM(E22:P22)</f>
        <v>6000000</v>
      </c>
    </row>
    <row r="23" spans="2:17" x14ac:dyDescent="0.35">
      <c r="B23" s="361"/>
      <c r="C23" s="352" t="s">
        <v>266</v>
      </c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3"/>
      <c r="P23" s="343"/>
      <c r="Q23" s="452"/>
    </row>
    <row r="24" spans="2:17" x14ac:dyDescent="0.35">
      <c r="B24" s="361"/>
      <c r="C24" s="327" t="s">
        <v>271</v>
      </c>
      <c r="E24" s="320"/>
      <c r="F24" s="320"/>
      <c r="G24" s="332"/>
      <c r="H24" s="320"/>
      <c r="I24" s="320"/>
      <c r="J24" s="320"/>
      <c r="K24" s="345"/>
      <c r="L24" s="320">
        <v>200000000</v>
      </c>
      <c r="Q24" s="451">
        <f t="shared" si="4"/>
        <v>200000000</v>
      </c>
    </row>
    <row r="25" spans="2:17" ht="26.5" x14ac:dyDescent="0.35">
      <c r="B25" s="361"/>
      <c r="C25" s="328" t="s">
        <v>272</v>
      </c>
      <c r="E25" s="320"/>
      <c r="F25" s="320"/>
      <c r="G25" s="320"/>
      <c r="H25" s="320"/>
      <c r="I25" s="320"/>
      <c r="J25" s="320"/>
      <c r="K25" s="345"/>
      <c r="Q25" s="451">
        <f t="shared" si="4"/>
        <v>0</v>
      </c>
    </row>
    <row r="26" spans="2:17" x14ac:dyDescent="0.35">
      <c r="B26" s="362">
        <v>3</v>
      </c>
      <c r="C26" s="333" t="s">
        <v>273</v>
      </c>
      <c r="E26" s="354">
        <f>SUM(E21:E25)</f>
        <v>7500000</v>
      </c>
      <c r="F26" s="354">
        <f t="shared" ref="F26:P26" si="5">SUM(F21:F25)</f>
        <v>7500000</v>
      </c>
      <c r="G26" s="354">
        <f t="shared" si="5"/>
        <v>7500000</v>
      </c>
      <c r="H26" s="354">
        <f t="shared" si="5"/>
        <v>11500000</v>
      </c>
      <c r="I26" s="354">
        <f t="shared" si="5"/>
        <v>7500000</v>
      </c>
      <c r="J26" s="354">
        <f t="shared" si="5"/>
        <v>9500000</v>
      </c>
      <c r="K26" s="354">
        <f t="shared" si="5"/>
        <v>9500000</v>
      </c>
      <c r="L26" s="354">
        <f t="shared" si="5"/>
        <v>209500000</v>
      </c>
      <c r="M26" s="354">
        <f t="shared" si="5"/>
        <v>7500000</v>
      </c>
      <c r="N26" s="354">
        <f t="shared" si="5"/>
        <v>11500000</v>
      </c>
      <c r="O26" s="354">
        <f t="shared" si="5"/>
        <v>7500000</v>
      </c>
      <c r="P26" s="354">
        <f t="shared" si="5"/>
        <v>9500000</v>
      </c>
      <c r="Q26" s="453">
        <f t="shared" si="4"/>
        <v>306000000</v>
      </c>
    </row>
    <row r="27" spans="2:17" x14ac:dyDescent="0.35">
      <c r="B27" s="361"/>
      <c r="Q27" s="372"/>
    </row>
    <row r="28" spans="2:17" x14ac:dyDescent="0.35">
      <c r="B28" s="364"/>
      <c r="C28" s="353" t="s">
        <v>267</v>
      </c>
      <c r="E28" s="348"/>
      <c r="F28" s="348"/>
      <c r="G28" s="348"/>
      <c r="H28" s="348"/>
      <c r="I28" s="348"/>
      <c r="J28" s="348"/>
      <c r="K28" s="348"/>
      <c r="L28" s="348"/>
      <c r="M28" s="348"/>
      <c r="N28" s="348"/>
      <c r="O28" s="348"/>
      <c r="P28" s="348"/>
      <c r="Q28" s="373"/>
    </row>
    <row r="29" spans="2:17" x14ac:dyDescent="0.35">
      <c r="B29" s="361"/>
      <c r="C29" s="327" t="s">
        <v>269</v>
      </c>
      <c r="E29" s="332"/>
      <c r="F29" s="332"/>
      <c r="G29" s="320"/>
      <c r="H29" s="454">
        <v>7500000</v>
      </c>
      <c r="I29" s="320"/>
      <c r="J29" s="320"/>
      <c r="K29" s="346"/>
      <c r="M29" s="320">
        <v>7500000</v>
      </c>
      <c r="Q29" s="456">
        <f>SUM(E29:P29)</f>
        <v>15000000</v>
      </c>
    </row>
    <row r="30" spans="2:17" x14ac:dyDescent="0.35">
      <c r="B30" s="361"/>
      <c r="C30" s="327" t="s">
        <v>274</v>
      </c>
      <c r="E30" s="332"/>
      <c r="F30" s="320"/>
      <c r="G30" s="371">
        <v>7500000</v>
      </c>
      <c r="H30" s="320"/>
      <c r="I30" s="332"/>
      <c r="J30" s="320"/>
      <c r="K30" s="346"/>
      <c r="P30" s="454">
        <v>5000000</v>
      </c>
      <c r="Q30" s="456">
        <f t="shared" ref="Q30:Q33" si="6">SUM(E30:P30)</f>
        <v>12500000</v>
      </c>
    </row>
    <row r="31" spans="2:17" x14ac:dyDescent="0.35">
      <c r="B31" s="361"/>
      <c r="C31" s="327" t="s">
        <v>270</v>
      </c>
      <c r="E31" s="332"/>
      <c r="F31" s="320"/>
      <c r="G31" s="332"/>
      <c r="H31" s="320"/>
      <c r="I31" s="320"/>
      <c r="J31" s="320"/>
      <c r="K31" s="346"/>
      <c r="M31" s="454">
        <v>3000000</v>
      </c>
      <c r="Q31" s="456">
        <f t="shared" si="6"/>
        <v>3000000</v>
      </c>
    </row>
    <row r="32" spans="2:17" x14ac:dyDescent="0.35">
      <c r="B32" s="361"/>
      <c r="C32" s="352" t="s">
        <v>266</v>
      </c>
      <c r="E32" s="455"/>
      <c r="F32" s="343"/>
      <c r="G32" s="343"/>
      <c r="H32" s="343"/>
      <c r="I32" s="343"/>
      <c r="J32" s="343"/>
      <c r="K32" s="355"/>
      <c r="L32" s="343"/>
      <c r="M32" s="343"/>
      <c r="N32" s="343"/>
      <c r="O32" s="343"/>
      <c r="P32" s="343"/>
      <c r="Q32" s="458">
        <f t="shared" si="6"/>
        <v>0</v>
      </c>
    </row>
    <row r="33" spans="2:17" x14ac:dyDescent="0.35">
      <c r="B33" s="361"/>
      <c r="C33" s="327" t="s">
        <v>275</v>
      </c>
      <c r="E33" s="332">
        <f>SUM(E31)</f>
        <v>0</v>
      </c>
      <c r="F33" s="320"/>
      <c r="G33" s="320"/>
      <c r="H33" s="320">
        <v>100000000</v>
      </c>
      <c r="I33" s="320"/>
      <c r="J33" s="320"/>
      <c r="K33" s="346"/>
      <c r="Q33" s="456">
        <f t="shared" si="6"/>
        <v>100000000</v>
      </c>
    </row>
    <row r="34" spans="2:17" x14ac:dyDescent="0.35">
      <c r="B34" s="365">
        <v>4</v>
      </c>
      <c r="C34" s="356" t="s">
        <v>276</v>
      </c>
      <c r="E34" s="338">
        <f t="shared" ref="E34:Q34" si="7">SUM(E29:E33)</f>
        <v>0</v>
      </c>
      <c r="F34" s="338">
        <f t="shared" si="7"/>
        <v>0</v>
      </c>
      <c r="G34" s="338">
        <f t="shared" si="7"/>
        <v>7500000</v>
      </c>
      <c r="H34" s="338">
        <f t="shared" si="7"/>
        <v>107500000</v>
      </c>
      <c r="I34" s="338">
        <f t="shared" si="7"/>
        <v>0</v>
      </c>
      <c r="J34" s="338">
        <f t="shared" si="7"/>
        <v>0</v>
      </c>
      <c r="K34" s="338">
        <f t="shared" si="7"/>
        <v>0</v>
      </c>
      <c r="L34" s="338">
        <f t="shared" si="7"/>
        <v>0</v>
      </c>
      <c r="M34" s="338">
        <f t="shared" si="7"/>
        <v>10500000</v>
      </c>
      <c r="N34" s="338">
        <f t="shared" si="7"/>
        <v>0</v>
      </c>
      <c r="O34" s="338">
        <f t="shared" si="7"/>
        <v>0</v>
      </c>
      <c r="P34" s="338">
        <f t="shared" si="7"/>
        <v>5000000</v>
      </c>
      <c r="Q34" s="457">
        <f t="shared" si="7"/>
        <v>130500000</v>
      </c>
    </row>
    <row r="35" spans="2:17" x14ac:dyDescent="0.35">
      <c r="B35" s="361"/>
      <c r="Q35" s="372"/>
    </row>
    <row r="36" spans="2:17" x14ac:dyDescent="0.35">
      <c r="B36" s="366">
        <v>5</v>
      </c>
      <c r="C36" s="357" t="s">
        <v>278</v>
      </c>
      <c r="E36" s="359">
        <v>191000000</v>
      </c>
      <c r="F36" s="358">
        <v>0</v>
      </c>
      <c r="G36" s="359">
        <v>3500000</v>
      </c>
      <c r="H36" s="359">
        <v>0</v>
      </c>
      <c r="I36" s="359">
        <v>0</v>
      </c>
      <c r="J36" s="359">
        <v>0</v>
      </c>
      <c r="K36" s="359">
        <v>191000000</v>
      </c>
      <c r="L36" s="359">
        <v>0</v>
      </c>
      <c r="M36" s="359">
        <v>0</v>
      </c>
      <c r="N36" s="359">
        <v>0</v>
      </c>
      <c r="O36" s="359">
        <v>0</v>
      </c>
      <c r="P36" s="359">
        <v>0</v>
      </c>
      <c r="Q36" s="445">
        <f>SUM(E36:P36)</f>
        <v>385500000</v>
      </c>
    </row>
    <row r="37" spans="2:17" ht="15" thickBot="1" x14ac:dyDescent="0.4">
      <c r="B37" s="368"/>
      <c r="C37" s="369"/>
      <c r="D37" s="369"/>
      <c r="E37" s="369"/>
      <c r="F37" s="369"/>
      <c r="G37" s="369"/>
      <c r="H37" s="369"/>
      <c r="I37" s="369"/>
      <c r="J37" s="369"/>
      <c r="K37" s="369"/>
      <c r="L37" s="432"/>
      <c r="M37" s="432"/>
      <c r="N37" s="432"/>
      <c r="O37" s="432"/>
      <c r="P37" s="432"/>
      <c r="Q37" s="446"/>
    </row>
    <row r="38" spans="2:17" ht="15" thickBot="1" x14ac:dyDescent="0.4"/>
    <row r="39" spans="2:17" x14ac:dyDescent="0.35">
      <c r="B39" s="475"/>
      <c r="C39" s="477" t="s">
        <v>286</v>
      </c>
      <c r="E39" s="479" t="s">
        <v>298</v>
      </c>
      <c r="F39" s="480"/>
      <c r="G39" s="449"/>
    </row>
    <row r="40" spans="2:17" ht="21" customHeight="1" x14ac:dyDescent="0.35">
      <c r="B40" s="476"/>
      <c r="C40" s="478"/>
      <c r="E40" s="459" t="s">
        <v>287</v>
      </c>
      <c r="F40" s="460" t="s">
        <v>290</v>
      </c>
    </row>
    <row r="41" spans="2:17" x14ac:dyDescent="0.35">
      <c r="B41" s="413">
        <v>1</v>
      </c>
      <c r="C41" s="425" t="str">
        <f>C7</f>
        <v>Adm &amp; Ops</v>
      </c>
      <c r="E41" s="421">
        <f>Q7</f>
        <v>99900000</v>
      </c>
      <c r="F41" s="420">
        <f>E41/E46</f>
        <v>7.4516092939991799E-2</v>
      </c>
      <c r="G41" s="422"/>
    </row>
    <row r="42" spans="2:17" x14ac:dyDescent="0.35">
      <c r="B42" s="413">
        <v>2</v>
      </c>
      <c r="C42" s="425" t="str">
        <f>C18</f>
        <v>Divisi Kerohanian</v>
      </c>
      <c r="E42" s="421">
        <f>Q18</f>
        <v>418750000</v>
      </c>
      <c r="F42" s="420">
        <f>E42/E46</f>
        <v>0.31234848767388951</v>
      </c>
      <c r="G42" s="422"/>
    </row>
    <row r="43" spans="2:17" x14ac:dyDescent="0.35">
      <c r="B43" s="413">
        <v>3</v>
      </c>
      <c r="C43" s="425" t="str">
        <f>C26</f>
        <v>Divisi Sosial</v>
      </c>
      <c r="E43" s="421">
        <f>Q26</f>
        <v>306000000</v>
      </c>
      <c r="F43" s="420">
        <f>E43/E46</f>
        <v>0.22824749188826315</v>
      </c>
      <c r="G43" s="422"/>
    </row>
    <row r="44" spans="2:17" x14ac:dyDescent="0.35">
      <c r="B44" s="413">
        <v>4</v>
      </c>
      <c r="C44" s="532" t="str">
        <f>C34</f>
        <v>Divisi Kesehatan</v>
      </c>
      <c r="D44" s="533"/>
      <c r="E44" s="534">
        <f>Q34</f>
        <v>130500000</v>
      </c>
      <c r="F44" s="420">
        <f>E44/E46</f>
        <v>9.7340842128818106E-2</v>
      </c>
      <c r="G44" s="423"/>
    </row>
    <row r="45" spans="2:17" x14ac:dyDescent="0.35">
      <c r="B45" s="413">
        <v>5</v>
      </c>
      <c r="C45" s="425" t="str">
        <f>C36</f>
        <v xml:space="preserve">Divisi Pendidikan </v>
      </c>
      <c r="E45" s="421">
        <f>Q36</f>
        <v>385500000</v>
      </c>
      <c r="F45" s="420">
        <f>E45/E46</f>
        <v>0.28754708536903739</v>
      </c>
      <c r="G45" s="423"/>
    </row>
    <row r="46" spans="2:17" ht="15" thickBot="1" x14ac:dyDescent="0.4">
      <c r="B46" s="470" t="s">
        <v>13</v>
      </c>
      <c r="C46" s="471"/>
      <c r="E46" s="447">
        <f>SUM(E41:E45)</f>
        <v>1340650000</v>
      </c>
      <c r="F46" s="450">
        <f>SUM(F41:F45)</f>
        <v>0.99999999999999989</v>
      </c>
      <c r="G46" s="448"/>
    </row>
  </sheetData>
  <autoFilter ref="D1:D26" xr:uid="{16A07707-8D3A-4049-BC5F-0F3F3721D801}"/>
  <mergeCells count="9">
    <mergeCell ref="B1:C1"/>
    <mergeCell ref="B3:B4"/>
    <mergeCell ref="C3:C4"/>
    <mergeCell ref="B46:C46"/>
    <mergeCell ref="E2:Q2"/>
    <mergeCell ref="Q3:Q4"/>
    <mergeCell ref="B39:B40"/>
    <mergeCell ref="C39:C40"/>
    <mergeCell ref="E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7707-8D3A-4049-BC5F-0F3F3721D801}">
  <dimension ref="A1:AI44"/>
  <sheetViews>
    <sheetView zoomScale="90" zoomScaleNormal="90" workbookViewId="0">
      <pane xSplit="4" ySplit="4" topLeftCell="E29" activePane="bottomRight" state="frozen"/>
      <selection pane="topRight" activeCell="E1" sqref="E1"/>
      <selection pane="bottomLeft" activeCell="A5" sqref="A5"/>
      <selection pane="bottomRight" activeCell="C37" sqref="B37:G44"/>
    </sheetView>
  </sheetViews>
  <sheetFormatPr defaultRowHeight="14.5" x14ac:dyDescent="0.35"/>
  <cols>
    <col min="1" max="1" width="2.81640625" customWidth="1"/>
    <col min="2" max="2" width="4.26953125" style="316" customWidth="1"/>
    <col min="3" max="3" width="28.7265625" customWidth="1"/>
    <col min="4" max="4" width="1.7265625" customWidth="1"/>
    <col min="5" max="5" width="24.54296875" bestFit="1" customWidth="1"/>
    <col min="6" max="6" width="16.1796875" bestFit="1" customWidth="1"/>
    <col min="7" max="7" width="16.54296875" bestFit="1" customWidth="1"/>
    <col min="8" max="8" width="24.54296875" bestFit="1" customWidth="1"/>
    <col min="9" max="9" width="16.81640625" bestFit="1" customWidth="1"/>
    <col min="10" max="10" width="16.54296875" bestFit="1" customWidth="1"/>
    <col min="11" max="11" width="13.54296875" bestFit="1" customWidth="1"/>
    <col min="12" max="12" width="12.7265625" customWidth="1"/>
    <col min="13" max="13" width="14.26953125" bestFit="1" customWidth="1"/>
    <col min="14" max="14" width="12.7265625" customWidth="1"/>
    <col min="15" max="15" width="14.26953125" bestFit="1" customWidth="1"/>
    <col min="16" max="16" width="13.54296875" bestFit="1" customWidth="1"/>
    <col min="17" max="17" width="1.81640625" customWidth="1"/>
    <col min="18" max="19" width="15.26953125" bestFit="1" customWidth="1"/>
    <col min="20" max="20" width="2.54296875" customWidth="1"/>
    <col min="21" max="21" width="12.453125" bestFit="1" customWidth="1"/>
    <col min="22" max="22" width="13.54296875" bestFit="1" customWidth="1"/>
    <col min="23" max="23" width="14.26953125" bestFit="1" customWidth="1"/>
    <col min="24" max="24" width="11" customWidth="1"/>
    <col min="25" max="25" width="15.26953125" bestFit="1" customWidth="1"/>
    <col min="26" max="26" width="11" customWidth="1"/>
    <col min="27" max="27" width="13.54296875" bestFit="1" customWidth="1"/>
    <col min="28" max="28" width="11" customWidth="1"/>
    <col min="29" max="29" width="12.453125" bestFit="1" customWidth="1"/>
    <col min="30" max="30" width="11" customWidth="1"/>
    <col min="31" max="31" width="13.54296875" bestFit="1" customWidth="1"/>
    <col min="32" max="32" width="11" customWidth="1"/>
    <col min="33" max="33" width="2.1796875" customWidth="1"/>
    <col min="34" max="34" width="15.26953125" bestFit="1" customWidth="1"/>
    <col min="35" max="35" width="11" bestFit="1" customWidth="1"/>
  </cols>
  <sheetData>
    <row r="1" spans="1:35" ht="16" thickBot="1" x14ac:dyDescent="0.4">
      <c r="A1" s="322"/>
      <c r="B1" s="467" t="s">
        <v>262</v>
      </c>
      <c r="C1" s="467"/>
    </row>
    <row r="2" spans="1:35" x14ac:dyDescent="0.35">
      <c r="B2" s="380"/>
      <c r="C2" s="379"/>
      <c r="D2" s="379"/>
      <c r="E2" s="483" t="s">
        <v>279</v>
      </c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4"/>
      <c r="U2" s="483" t="s">
        <v>285</v>
      </c>
      <c r="V2" s="483"/>
      <c r="W2" s="483"/>
      <c r="X2" s="483"/>
      <c r="Y2" s="483"/>
      <c r="Z2" s="483"/>
      <c r="AA2" s="483"/>
      <c r="AB2" s="483"/>
      <c r="AC2" s="483"/>
      <c r="AD2" s="483"/>
      <c r="AE2" s="483"/>
      <c r="AF2" s="483"/>
      <c r="AG2" s="483"/>
      <c r="AH2" s="483"/>
      <c r="AI2" s="484"/>
    </row>
    <row r="3" spans="1:35" x14ac:dyDescent="0.35">
      <c r="B3" s="468" t="s">
        <v>20</v>
      </c>
      <c r="C3" s="469" t="s">
        <v>263</v>
      </c>
      <c r="E3" s="490" t="s">
        <v>14</v>
      </c>
      <c r="F3" s="491"/>
      <c r="G3" s="490" t="s">
        <v>220</v>
      </c>
      <c r="H3" s="493"/>
      <c r="I3" s="490" t="s">
        <v>118</v>
      </c>
      <c r="J3" s="491"/>
      <c r="K3" s="490" t="s">
        <v>122</v>
      </c>
      <c r="L3" s="491"/>
      <c r="M3" s="490" t="s">
        <v>139</v>
      </c>
      <c r="N3" s="491"/>
      <c r="O3" s="490" t="s">
        <v>128</v>
      </c>
      <c r="P3" s="491"/>
      <c r="Q3" s="323"/>
      <c r="R3" s="469">
        <v>2024</v>
      </c>
      <c r="S3" s="492"/>
      <c r="U3" s="490" t="s">
        <v>280</v>
      </c>
      <c r="V3" s="491"/>
      <c r="W3" s="490" t="s">
        <v>281</v>
      </c>
      <c r="X3" s="493"/>
      <c r="Y3" s="490" t="s">
        <v>282</v>
      </c>
      <c r="Z3" s="491"/>
      <c r="AA3" s="490" t="s">
        <v>134</v>
      </c>
      <c r="AB3" s="491"/>
      <c r="AC3" s="490" t="s">
        <v>283</v>
      </c>
      <c r="AD3" s="491"/>
      <c r="AE3" s="490" t="s">
        <v>284</v>
      </c>
      <c r="AF3" s="491"/>
      <c r="AH3" s="469">
        <v>2025</v>
      </c>
      <c r="AI3" s="492"/>
    </row>
    <row r="4" spans="1:35" x14ac:dyDescent="0.35">
      <c r="B4" s="468"/>
      <c r="C4" s="469"/>
      <c r="E4" s="351" t="s">
        <v>142</v>
      </c>
      <c r="F4" s="351" t="s">
        <v>259</v>
      </c>
      <c r="G4" s="351" t="s">
        <v>142</v>
      </c>
      <c r="H4" s="351" t="s">
        <v>259</v>
      </c>
      <c r="I4" s="351" t="s">
        <v>142</v>
      </c>
      <c r="J4" s="351" t="s">
        <v>259</v>
      </c>
      <c r="K4" s="351" t="s">
        <v>142</v>
      </c>
      <c r="L4" s="351" t="s">
        <v>259</v>
      </c>
      <c r="M4" s="351" t="s">
        <v>142</v>
      </c>
      <c r="N4" s="351" t="s">
        <v>259</v>
      </c>
      <c r="O4" s="351" t="s">
        <v>142</v>
      </c>
      <c r="P4" s="351" t="s">
        <v>259</v>
      </c>
      <c r="Q4" s="324"/>
      <c r="R4" s="351" t="s">
        <v>142</v>
      </c>
      <c r="S4" s="370" t="s">
        <v>259</v>
      </c>
      <c r="U4" s="351" t="s">
        <v>142</v>
      </c>
      <c r="V4" s="351" t="s">
        <v>259</v>
      </c>
      <c r="W4" s="351" t="s">
        <v>142</v>
      </c>
      <c r="X4" s="351" t="s">
        <v>259</v>
      </c>
      <c r="Y4" s="351" t="s">
        <v>142</v>
      </c>
      <c r="Z4" s="351" t="s">
        <v>259</v>
      </c>
      <c r="AA4" s="351" t="s">
        <v>142</v>
      </c>
      <c r="AB4" s="351" t="s">
        <v>259</v>
      </c>
      <c r="AC4" s="351" t="s">
        <v>142</v>
      </c>
      <c r="AD4" s="351" t="s">
        <v>259</v>
      </c>
      <c r="AE4" s="351" t="s">
        <v>142</v>
      </c>
      <c r="AF4" s="351" t="s">
        <v>259</v>
      </c>
      <c r="AH4" s="351" t="s">
        <v>142</v>
      </c>
      <c r="AI4" s="370" t="s">
        <v>259</v>
      </c>
    </row>
    <row r="5" spans="1:35" ht="15" thickBot="1" x14ac:dyDescent="0.4">
      <c r="B5" s="367"/>
      <c r="C5" s="327" t="s">
        <v>260</v>
      </c>
      <c r="E5" s="325">
        <v>7700000</v>
      </c>
      <c r="F5" s="325">
        <v>7700000</v>
      </c>
      <c r="G5" s="325">
        <v>7700000</v>
      </c>
      <c r="H5" s="325">
        <v>7700000</v>
      </c>
      <c r="I5" s="325">
        <v>7700000</v>
      </c>
      <c r="J5" s="325">
        <v>7700000</v>
      </c>
      <c r="K5" s="325">
        <v>7700000</v>
      </c>
      <c r="L5" s="325">
        <v>7700000</v>
      </c>
      <c r="M5" s="325">
        <v>7700000</v>
      </c>
      <c r="N5" s="326">
        <v>6800000</v>
      </c>
      <c r="O5" s="325">
        <v>7700000</v>
      </c>
      <c r="P5" s="325">
        <v>7400000</v>
      </c>
      <c r="R5" s="371">
        <f>E5+G5+I5+K5+M5+O5</f>
        <v>46200000</v>
      </c>
      <c r="S5" s="381">
        <f>F5+H5+J5+L5+N5+P5</f>
        <v>45000000</v>
      </c>
      <c r="U5" s="325">
        <v>7700000</v>
      </c>
      <c r="V5" s="390">
        <v>7700000</v>
      </c>
      <c r="W5" s="325">
        <v>7700000</v>
      </c>
      <c r="X5" s="389">
        <v>0</v>
      </c>
      <c r="Y5" s="325">
        <v>7700000</v>
      </c>
      <c r="Z5" s="389">
        <v>0</v>
      </c>
      <c r="AA5" s="325">
        <v>7700000</v>
      </c>
      <c r="AB5" s="389">
        <v>0</v>
      </c>
      <c r="AC5" s="325">
        <v>7700000</v>
      </c>
      <c r="AD5" s="389">
        <v>0</v>
      </c>
      <c r="AE5" s="325">
        <v>7700000</v>
      </c>
      <c r="AF5" s="389">
        <v>0</v>
      </c>
      <c r="AH5" s="371">
        <f>U5+W5+Y5+AA5+AC5+AE5</f>
        <v>46200000</v>
      </c>
      <c r="AI5" s="393">
        <f>V5+X5+Z5+AB5+AD5+AF5</f>
        <v>7700000</v>
      </c>
    </row>
    <row r="6" spans="1:35" ht="15" thickBot="1" x14ac:dyDescent="0.4">
      <c r="B6" s="361"/>
      <c r="C6" s="327" t="s">
        <v>261</v>
      </c>
      <c r="E6" s="321">
        <v>3100000</v>
      </c>
      <c r="F6" s="321">
        <v>267080</v>
      </c>
      <c r="G6" s="321">
        <v>400000</v>
      </c>
      <c r="H6" s="321">
        <v>0</v>
      </c>
      <c r="I6" s="321">
        <v>400000</v>
      </c>
      <c r="J6" s="321">
        <v>0</v>
      </c>
      <c r="K6" s="321">
        <v>400000</v>
      </c>
      <c r="L6" s="321">
        <v>0</v>
      </c>
      <c r="M6" s="321">
        <v>400000</v>
      </c>
      <c r="N6" s="321">
        <v>0</v>
      </c>
      <c r="O6" s="321">
        <v>400000</v>
      </c>
      <c r="P6" s="321">
        <v>0</v>
      </c>
      <c r="R6" s="371">
        <f>E6+G6+I6+K6+M6+O6</f>
        <v>5100000</v>
      </c>
      <c r="S6" s="381">
        <f>F6+H6+J6+L6+N6+P6</f>
        <v>267080</v>
      </c>
      <c r="U6" s="321">
        <v>400000</v>
      </c>
      <c r="V6" s="389">
        <v>0</v>
      </c>
      <c r="W6" s="321">
        <v>400000</v>
      </c>
      <c r="X6" s="389">
        <v>0</v>
      </c>
      <c r="Y6" s="321">
        <v>400000</v>
      </c>
      <c r="Z6" s="389">
        <v>0</v>
      </c>
      <c r="AA6" s="321">
        <v>400000</v>
      </c>
      <c r="AB6" s="389">
        <v>0</v>
      </c>
      <c r="AC6" s="321">
        <v>400000</v>
      </c>
      <c r="AD6" s="389">
        <v>0</v>
      </c>
      <c r="AE6" s="321">
        <v>400000</v>
      </c>
      <c r="AF6" s="389">
        <v>0</v>
      </c>
      <c r="AH6" s="371">
        <f>U6+W6+Y6+AA6+AC6+AE6</f>
        <v>2400000</v>
      </c>
      <c r="AI6" s="393">
        <f>V6+X6+Z6+AB6+AD6+AF6</f>
        <v>0</v>
      </c>
    </row>
    <row r="7" spans="1:35" x14ac:dyDescent="0.35">
      <c r="B7" s="362">
        <v>1</v>
      </c>
      <c r="C7" s="333" t="s">
        <v>39</v>
      </c>
      <c r="E7" s="334">
        <f t="shared" ref="E7:P7" si="0">SUM(E5:E6)</f>
        <v>10800000</v>
      </c>
      <c r="F7" s="334">
        <f t="shared" si="0"/>
        <v>7967080</v>
      </c>
      <c r="G7" s="334">
        <f t="shared" si="0"/>
        <v>8100000</v>
      </c>
      <c r="H7" s="334">
        <f t="shared" si="0"/>
        <v>7700000</v>
      </c>
      <c r="I7" s="334">
        <f t="shared" si="0"/>
        <v>8100000</v>
      </c>
      <c r="J7" s="334">
        <f t="shared" si="0"/>
        <v>7700000</v>
      </c>
      <c r="K7" s="334">
        <f t="shared" si="0"/>
        <v>8100000</v>
      </c>
      <c r="L7" s="334">
        <f t="shared" si="0"/>
        <v>7700000</v>
      </c>
      <c r="M7" s="334">
        <f t="shared" si="0"/>
        <v>8100000</v>
      </c>
      <c r="N7" s="334">
        <f t="shared" si="0"/>
        <v>6800000</v>
      </c>
      <c r="O7" s="334">
        <f t="shared" si="0"/>
        <v>8100000</v>
      </c>
      <c r="P7" s="334">
        <f t="shared" si="0"/>
        <v>7400000</v>
      </c>
      <c r="R7" s="335">
        <f>SUM(R5:R6)</f>
        <v>51300000</v>
      </c>
      <c r="S7" s="382">
        <f>SUM(S5:S6)</f>
        <v>45267080</v>
      </c>
      <c r="U7" s="392">
        <f>U5+U6</f>
        <v>8100000</v>
      </c>
      <c r="V7" s="392">
        <f t="shared" ref="V7:AF7" si="1">V5+V6</f>
        <v>7700000</v>
      </c>
      <c r="W7" s="392">
        <f t="shared" si="1"/>
        <v>8100000</v>
      </c>
      <c r="X7" s="392">
        <f t="shared" si="1"/>
        <v>0</v>
      </c>
      <c r="Y7" s="392">
        <f t="shared" si="1"/>
        <v>8100000</v>
      </c>
      <c r="Z7" s="392">
        <f t="shared" si="1"/>
        <v>0</v>
      </c>
      <c r="AA7" s="392">
        <f t="shared" si="1"/>
        <v>8100000</v>
      </c>
      <c r="AB7" s="392">
        <f t="shared" si="1"/>
        <v>0</v>
      </c>
      <c r="AC7" s="392">
        <f t="shared" si="1"/>
        <v>8100000</v>
      </c>
      <c r="AD7" s="392">
        <f t="shared" si="1"/>
        <v>0</v>
      </c>
      <c r="AE7" s="392">
        <f t="shared" si="1"/>
        <v>8100000</v>
      </c>
      <c r="AF7" s="392">
        <f t="shared" si="1"/>
        <v>0</v>
      </c>
      <c r="AH7" s="335">
        <f>AH5+AH6</f>
        <v>48600000</v>
      </c>
      <c r="AI7" s="335">
        <f>AI5+AI6</f>
        <v>7700000</v>
      </c>
    </row>
    <row r="8" spans="1:35" x14ac:dyDescent="0.35">
      <c r="B8" s="361"/>
      <c r="S8" s="372"/>
      <c r="AI8" s="372"/>
    </row>
    <row r="9" spans="1:35" ht="15" thickBot="1" x14ac:dyDescent="0.4">
      <c r="B9" s="364"/>
      <c r="C9" s="349" t="s">
        <v>267</v>
      </c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R9" s="348"/>
      <c r="S9" s="373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8"/>
      <c r="AF9" s="348"/>
      <c r="AH9" s="348"/>
      <c r="AI9" s="373"/>
    </row>
    <row r="10" spans="1:35" ht="15" thickBot="1" x14ac:dyDescent="0.4">
      <c r="B10" s="361"/>
      <c r="C10" s="328" t="s">
        <v>264</v>
      </c>
      <c r="E10" s="344">
        <v>8750000</v>
      </c>
      <c r="F10" s="345">
        <v>7100000</v>
      </c>
      <c r="G10" s="344">
        <v>8750000</v>
      </c>
      <c r="H10" s="344">
        <v>4250000</v>
      </c>
      <c r="I10" s="344">
        <v>10250000</v>
      </c>
      <c r="J10" s="344">
        <v>7300000</v>
      </c>
      <c r="K10" s="344">
        <v>10250000</v>
      </c>
      <c r="L10" s="344">
        <v>7502500</v>
      </c>
      <c r="M10" s="344">
        <v>10250000</v>
      </c>
      <c r="N10" s="344">
        <v>2277500</v>
      </c>
      <c r="O10" s="344">
        <v>10250000</v>
      </c>
      <c r="P10" s="344">
        <v>2485500</v>
      </c>
      <c r="R10" s="346">
        <f>E10+G10+I10+K10+M10+O10</f>
        <v>58500000</v>
      </c>
      <c r="S10" s="383">
        <f>F10+H10+J10+L10+N10+P10</f>
        <v>30915500</v>
      </c>
      <c r="U10" s="388">
        <v>10250000</v>
      </c>
      <c r="V10" s="388">
        <v>4000000</v>
      </c>
      <c r="W10" s="388">
        <v>10250000</v>
      </c>
      <c r="X10" s="389">
        <v>0</v>
      </c>
      <c r="Y10" s="389">
        <v>24500000</v>
      </c>
      <c r="Z10" s="389">
        <v>0</v>
      </c>
      <c r="AA10" s="389">
        <v>15500000</v>
      </c>
      <c r="AB10" s="389">
        <v>0</v>
      </c>
      <c r="AC10" s="389">
        <v>14000000</v>
      </c>
      <c r="AD10" s="389">
        <v>0</v>
      </c>
      <c r="AE10" s="389">
        <v>0</v>
      </c>
      <c r="AF10" s="389">
        <v>0</v>
      </c>
      <c r="AH10" s="395">
        <f>U10+W10+Y10+AA10+AC10+AE10</f>
        <v>74500000</v>
      </c>
      <c r="AI10" s="396">
        <f>V10+X10+Z10+AB10+AD10+AF10</f>
        <v>4000000</v>
      </c>
    </row>
    <row r="11" spans="1:35" ht="26.5" x14ac:dyDescent="0.35">
      <c r="B11" s="361"/>
      <c r="C11" s="328" t="s">
        <v>265</v>
      </c>
      <c r="E11" s="320">
        <v>0</v>
      </c>
      <c r="F11" s="320"/>
      <c r="G11" s="320">
        <v>0</v>
      </c>
      <c r="H11" s="320"/>
      <c r="I11" s="320">
        <v>0</v>
      </c>
      <c r="J11" s="320"/>
      <c r="K11" s="320">
        <v>0</v>
      </c>
      <c r="L11" s="320"/>
      <c r="M11" s="331">
        <v>16625000</v>
      </c>
      <c r="N11" s="320">
        <v>0</v>
      </c>
      <c r="O11" s="320">
        <v>0</v>
      </c>
      <c r="P11" s="320"/>
      <c r="R11" s="347">
        <f>E11+G11+I11+K11+M11+O11</f>
        <v>16625000</v>
      </c>
      <c r="S11" s="383">
        <f>F11+H11+J11+L11+N11+P11</f>
        <v>0</v>
      </c>
      <c r="U11" s="389">
        <v>0</v>
      </c>
      <c r="V11" s="389">
        <v>0</v>
      </c>
      <c r="W11" s="389">
        <v>0</v>
      </c>
      <c r="X11" s="389">
        <v>0</v>
      </c>
      <c r="Y11" s="331">
        <v>16625000</v>
      </c>
      <c r="Z11" s="389">
        <v>0</v>
      </c>
      <c r="AA11" s="389">
        <v>0</v>
      </c>
      <c r="AB11" s="389">
        <v>0</v>
      </c>
      <c r="AC11" s="389">
        <v>0</v>
      </c>
      <c r="AD11" s="389">
        <v>0</v>
      </c>
      <c r="AE11" s="389">
        <v>0</v>
      </c>
      <c r="AF11" s="389">
        <v>0</v>
      </c>
      <c r="AH11" s="347">
        <f>U11+W11+Y11+AA11+AC11+AE11</f>
        <v>16625000</v>
      </c>
      <c r="AI11" s="396">
        <f>V11+X11+Z11+AB11+AD11+AF11</f>
        <v>0</v>
      </c>
    </row>
    <row r="12" spans="1:35" ht="15" thickBot="1" x14ac:dyDescent="0.4">
      <c r="B12" s="361"/>
      <c r="C12" s="350" t="s">
        <v>266</v>
      </c>
      <c r="E12" s="341"/>
      <c r="F12" s="341"/>
      <c r="G12" s="341"/>
      <c r="H12" s="341"/>
      <c r="I12" s="341"/>
      <c r="J12" s="341"/>
      <c r="K12" s="341"/>
      <c r="L12" s="341"/>
      <c r="M12" s="342"/>
      <c r="N12" s="341"/>
      <c r="O12" s="341"/>
      <c r="P12" s="341"/>
      <c r="Q12" s="343"/>
      <c r="R12" s="374"/>
      <c r="S12" s="394"/>
      <c r="U12" s="343"/>
      <c r="V12" s="343"/>
      <c r="W12" s="343"/>
      <c r="X12" s="343"/>
      <c r="Y12" s="343"/>
      <c r="Z12" s="343"/>
      <c r="AA12" s="343"/>
      <c r="AB12" s="343"/>
      <c r="AC12" s="343"/>
      <c r="AD12" s="343"/>
      <c r="AE12" s="343"/>
      <c r="AF12" s="343"/>
      <c r="AH12" s="343"/>
      <c r="AI12" s="375"/>
    </row>
    <row r="13" spans="1:35" ht="15" thickBot="1" x14ac:dyDescent="0.4">
      <c r="B13" s="361"/>
      <c r="C13" s="329" t="s">
        <v>67</v>
      </c>
      <c r="E13" s="320">
        <v>0</v>
      </c>
      <c r="G13" s="320">
        <v>0</v>
      </c>
      <c r="I13" s="320">
        <v>0</v>
      </c>
      <c r="K13" s="320">
        <v>0</v>
      </c>
      <c r="M13" s="320">
        <v>0</v>
      </c>
      <c r="O13" s="332">
        <v>32500000</v>
      </c>
      <c r="P13" s="320">
        <v>0</v>
      </c>
      <c r="R13" s="346">
        <f>E13+G13+I13+K13+M13+O13</f>
        <v>32500000</v>
      </c>
      <c r="S13" s="384">
        <v>0</v>
      </c>
      <c r="U13" s="320">
        <v>0</v>
      </c>
      <c r="V13" s="320">
        <v>0</v>
      </c>
      <c r="W13" s="320">
        <v>0</v>
      </c>
      <c r="X13" s="320">
        <v>0</v>
      </c>
      <c r="Y13" s="320">
        <v>0</v>
      </c>
      <c r="Z13" s="320">
        <v>0</v>
      </c>
      <c r="AA13" s="320">
        <v>0</v>
      </c>
      <c r="AB13" s="320">
        <v>0</v>
      </c>
      <c r="AC13" s="320">
        <v>0</v>
      </c>
      <c r="AD13" s="320">
        <v>0</v>
      </c>
      <c r="AE13" s="320">
        <v>0</v>
      </c>
      <c r="AF13" s="320">
        <v>0</v>
      </c>
      <c r="AH13" s="295">
        <f>U13+W13+Y13+AA13+AC13+AE13</f>
        <v>0</v>
      </c>
      <c r="AI13" s="397">
        <f>V13+X13+Z13+AB13+AD13+AF13</f>
        <v>0</v>
      </c>
    </row>
    <row r="14" spans="1:35" ht="15" thickBot="1" x14ac:dyDescent="0.4">
      <c r="B14" s="361"/>
      <c r="C14" s="330" t="s">
        <v>68</v>
      </c>
      <c r="E14" s="320">
        <v>0</v>
      </c>
      <c r="G14" s="320">
        <v>0</v>
      </c>
      <c r="I14" s="320">
        <v>0</v>
      </c>
      <c r="K14" s="320">
        <v>0</v>
      </c>
      <c r="M14" s="320">
        <v>0</v>
      </c>
      <c r="O14" s="331">
        <v>13050000</v>
      </c>
      <c r="P14" s="339"/>
      <c r="R14" s="346">
        <f>E14+G14+I14+K14+M14+O14</f>
        <v>13050000</v>
      </c>
      <c r="S14" s="384">
        <v>30000000</v>
      </c>
      <c r="U14" s="320">
        <v>0</v>
      </c>
      <c r="V14" s="332">
        <v>30000000</v>
      </c>
      <c r="W14" s="389">
        <v>0</v>
      </c>
      <c r="X14" s="389">
        <v>0</v>
      </c>
      <c r="Y14" s="389">
        <v>0</v>
      </c>
      <c r="Z14" s="389">
        <v>0</v>
      </c>
      <c r="AA14" s="389">
        <v>0</v>
      </c>
      <c r="AB14" s="389">
        <v>0</v>
      </c>
      <c r="AC14" s="389">
        <v>0</v>
      </c>
      <c r="AD14" s="389">
        <v>0</v>
      </c>
      <c r="AE14" s="389">
        <v>0</v>
      </c>
      <c r="AF14" s="389">
        <v>0</v>
      </c>
      <c r="AH14" s="295">
        <f>U14+W14+Y14+AA14+AC14+AE14</f>
        <v>0</v>
      </c>
      <c r="AI14" s="399">
        <f>V14+X14+Z14+AB14+AD14+AF14</f>
        <v>30000000</v>
      </c>
    </row>
    <row r="15" spans="1:35" ht="26.5" thickBot="1" x14ac:dyDescent="0.4">
      <c r="B15" s="361"/>
      <c r="C15" s="336" t="s">
        <v>69</v>
      </c>
      <c r="E15" s="320">
        <v>0</v>
      </c>
      <c r="F15" s="320"/>
      <c r="G15" s="320">
        <v>0</v>
      </c>
      <c r="H15" s="320"/>
      <c r="I15" s="320">
        <v>0</v>
      </c>
      <c r="J15" s="320"/>
      <c r="K15" s="320">
        <v>0</v>
      </c>
      <c r="L15" s="320"/>
      <c r="M15" s="320">
        <v>0</v>
      </c>
      <c r="N15" s="320"/>
      <c r="O15" s="320">
        <v>0</v>
      </c>
      <c r="P15" s="320"/>
      <c r="R15" s="295">
        <f>E15+G15+I15+K15+M15+O15</f>
        <v>0</v>
      </c>
      <c r="S15" s="384">
        <v>0</v>
      </c>
      <c r="U15" s="391">
        <v>180000000</v>
      </c>
      <c r="V15" s="389">
        <v>0</v>
      </c>
      <c r="W15" s="389">
        <v>0</v>
      </c>
      <c r="X15" s="389">
        <v>0</v>
      </c>
      <c r="Y15" s="389">
        <v>0</v>
      </c>
      <c r="Z15" s="389">
        <v>0</v>
      </c>
      <c r="AA15" s="389">
        <v>0</v>
      </c>
      <c r="AB15" s="389">
        <v>0</v>
      </c>
      <c r="AC15" s="389">
        <v>0</v>
      </c>
      <c r="AD15" s="389">
        <v>0</v>
      </c>
      <c r="AE15" s="389">
        <v>0</v>
      </c>
      <c r="AF15" s="389">
        <v>0</v>
      </c>
      <c r="AH15" s="395">
        <f>U15+W15+Y15+AA15+AC15+AE15</f>
        <v>180000000</v>
      </c>
      <c r="AI15" s="372"/>
    </row>
    <row r="16" spans="1:35" x14ac:dyDescent="0.35">
      <c r="B16" s="362">
        <v>2</v>
      </c>
      <c r="C16" s="333" t="s">
        <v>268</v>
      </c>
      <c r="E16" s="338">
        <f t="shared" ref="E16:P16" si="2">SUM(E10:E15)</f>
        <v>8750000</v>
      </c>
      <c r="F16" s="338">
        <f t="shared" si="2"/>
        <v>7100000</v>
      </c>
      <c r="G16" s="338">
        <f t="shared" si="2"/>
        <v>8750000</v>
      </c>
      <c r="H16" s="338">
        <f t="shared" si="2"/>
        <v>4250000</v>
      </c>
      <c r="I16" s="338">
        <f t="shared" si="2"/>
        <v>10250000</v>
      </c>
      <c r="J16" s="338">
        <f t="shared" si="2"/>
        <v>7300000</v>
      </c>
      <c r="K16" s="338">
        <f t="shared" si="2"/>
        <v>10250000</v>
      </c>
      <c r="L16" s="338">
        <f t="shared" si="2"/>
        <v>7502500</v>
      </c>
      <c r="M16" s="338">
        <f t="shared" si="2"/>
        <v>26875000</v>
      </c>
      <c r="N16" s="338">
        <f t="shared" si="2"/>
        <v>2277500</v>
      </c>
      <c r="O16" s="338">
        <f t="shared" si="2"/>
        <v>55800000</v>
      </c>
      <c r="P16" s="338">
        <f t="shared" si="2"/>
        <v>2485500</v>
      </c>
      <c r="R16" s="340">
        <f>SUM(R10:R15)</f>
        <v>120675000</v>
      </c>
      <c r="S16" s="385">
        <f>SUM(S10:S15)</f>
        <v>60915500</v>
      </c>
      <c r="U16" s="392">
        <f>SUM(U10:U15)</f>
        <v>190250000</v>
      </c>
      <c r="V16" s="392">
        <f t="shared" ref="V16:AF16" si="3">SUM(V10:V15)</f>
        <v>34000000</v>
      </c>
      <c r="W16" s="392">
        <f t="shared" si="3"/>
        <v>10250000</v>
      </c>
      <c r="X16" s="392">
        <f t="shared" si="3"/>
        <v>0</v>
      </c>
      <c r="Y16" s="392">
        <f t="shared" si="3"/>
        <v>41125000</v>
      </c>
      <c r="Z16" s="392">
        <f t="shared" si="3"/>
        <v>0</v>
      </c>
      <c r="AA16" s="392">
        <f t="shared" si="3"/>
        <v>15500000</v>
      </c>
      <c r="AB16" s="392">
        <f t="shared" si="3"/>
        <v>0</v>
      </c>
      <c r="AC16" s="392">
        <f t="shared" si="3"/>
        <v>14000000</v>
      </c>
      <c r="AD16" s="392">
        <f t="shared" si="3"/>
        <v>0</v>
      </c>
      <c r="AE16" s="392">
        <f t="shared" si="3"/>
        <v>0</v>
      </c>
      <c r="AF16" s="392">
        <f t="shared" si="3"/>
        <v>0</v>
      </c>
      <c r="AH16" s="335">
        <f>SUM(AH10:AH15)</f>
        <v>271125000</v>
      </c>
      <c r="AI16" s="335">
        <f>SUM(AI10:AI15)</f>
        <v>34000000</v>
      </c>
    </row>
    <row r="17" spans="2:35" x14ac:dyDescent="0.35">
      <c r="B17" s="361"/>
      <c r="S17" s="372"/>
      <c r="AI17" s="372"/>
    </row>
    <row r="18" spans="2:35" x14ac:dyDescent="0.35">
      <c r="B18" s="363"/>
      <c r="C18" s="353" t="s">
        <v>267</v>
      </c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R18" s="348"/>
      <c r="S18" s="373"/>
      <c r="U18" s="348"/>
      <c r="V18" s="348"/>
      <c r="W18" s="348"/>
      <c r="X18" s="348"/>
      <c r="Y18" s="348"/>
      <c r="Z18" s="348"/>
      <c r="AA18" s="348"/>
      <c r="AB18" s="348"/>
      <c r="AC18" s="348"/>
      <c r="AD18" s="348"/>
      <c r="AE18" s="348"/>
      <c r="AF18" s="348"/>
      <c r="AH18" s="348"/>
      <c r="AI18" s="373"/>
    </row>
    <row r="19" spans="2:35" x14ac:dyDescent="0.35">
      <c r="B19" s="361"/>
      <c r="C19" s="327" t="s">
        <v>269</v>
      </c>
      <c r="E19" s="331">
        <v>7500000</v>
      </c>
      <c r="F19" s="331">
        <v>10500000</v>
      </c>
      <c r="G19" s="331">
        <v>13500000</v>
      </c>
      <c r="H19" s="331">
        <v>7500000</v>
      </c>
      <c r="I19" s="331">
        <v>10500000</v>
      </c>
      <c r="J19" s="331">
        <v>7500000</v>
      </c>
      <c r="K19" s="331">
        <v>10500000</v>
      </c>
      <c r="L19" s="331">
        <v>7500000</v>
      </c>
      <c r="M19" s="331">
        <v>10500000</v>
      </c>
      <c r="N19" s="320">
        <v>0</v>
      </c>
      <c r="O19" s="331">
        <v>10500000</v>
      </c>
      <c r="P19" s="331">
        <v>4000000</v>
      </c>
      <c r="R19" s="346">
        <f>E19+G19+I19+K19+M19+O19</f>
        <v>63000000</v>
      </c>
      <c r="S19" s="386">
        <f>F19+H19+J19+L19+N19+P19</f>
        <v>37000000</v>
      </c>
      <c r="U19" s="390">
        <v>7500000</v>
      </c>
      <c r="V19" s="390">
        <v>7500000</v>
      </c>
      <c r="W19" s="390">
        <v>13500000</v>
      </c>
      <c r="X19" s="390">
        <v>7500000</v>
      </c>
      <c r="Y19" s="390">
        <v>7500000</v>
      </c>
      <c r="Z19" s="389">
        <v>0</v>
      </c>
      <c r="AA19" s="390">
        <v>10500000</v>
      </c>
      <c r="AB19" s="389">
        <v>0</v>
      </c>
      <c r="AC19" s="390">
        <v>7500000</v>
      </c>
      <c r="AD19" s="389">
        <v>0</v>
      </c>
      <c r="AE19" s="390">
        <v>10500000</v>
      </c>
      <c r="AF19" s="389">
        <v>0</v>
      </c>
      <c r="AH19" s="390">
        <f>U19+W19+Y19+AA19+AC19+AE19</f>
        <v>57000000</v>
      </c>
      <c r="AI19" s="403">
        <f>V19+X19+Z19+AB19+AD19+AF19</f>
        <v>15000000</v>
      </c>
    </row>
    <row r="20" spans="2:35" x14ac:dyDescent="0.35">
      <c r="B20" s="361"/>
      <c r="C20" s="327" t="s">
        <v>270</v>
      </c>
      <c r="E20" s="320">
        <v>0</v>
      </c>
      <c r="G20" s="332">
        <v>2000000</v>
      </c>
      <c r="H20" s="332">
        <v>0</v>
      </c>
      <c r="I20" s="332">
        <v>2000000</v>
      </c>
      <c r="J20" s="332">
        <v>2000000</v>
      </c>
      <c r="K20" s="332">
        <v>7000000</v>
      </c>
      <c r="L20" s="332">
        <v>0</v>
      </c>
      <c r="M20" s="320">
        <v>0</v>
      </c>
      <c r="N20" s="332">
        <v>0</v>
      </c>
      <c r="O20" s="332">
        <v>5000000</v>
      </c>
      <c r="P20" s="332">
        <v>0</v>
      </c>
      <c r="R20" s="346">
        <f>E20+G20+I20+K20+M20+O20</f>
        <v>16000000</v>
      </c>
      <c r="S20" s="386">
        <f>F20+H20+J20+L20+N20+P20</f>
        <v>2000000</v>
      </c>
      <c r="U20" s="390">
        <v>5000000</v>
      </c>
      <c r="V20" s="320">
        <v>0</v>
      </c>
      <c r="W20" s="390">
        <v>7000000</v>
      </c>
      <c r="X20" s="320">
        <v>0</v>
      </c>
      <c r="Y20" s="390">
        <v>5000000</v>
      </c>
      <c r="Z20" s="320">
        <v>0</v>
      </c>
      <c r="AA20" s="320">
        <v>0</v>
      </c>
      <c r="AB20" s="320">
        <v>0</v>
      </c>
      <c r="AC20" s="320">
        <v>0</v>
      </c>
      <c r="AD20" s="320">
        <v>0</v>
      </c>
      <c r="AE20" s="320">
        <v>0</v>
      </c>
      <c r="AF20" s="320">
        <v>0</v>
      </c>
      <c r="AH20" s="390">
        <f>U20+W20+Y20+AA20+AC20+AE20</f>
        <v>17000000</v>
      </c>
      <c r="AI20" s="403">
        <f>V20+X20+Z20+AB20+AD20+AF20</f>
        <v>0</v>
      </c>
    </row>
    <row r="21" spans="2:35" x14ac:dyDescent="0.35">
      <c r="B21" s="361"/>
      <c r="C21" s="352" t="s">
        <v>266</v>
      </c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R21" s="343"/>
      <c r="S21" s="375"/>
      <c r="U21" s="343"/>
      <c r="V21" s="343"/>
      <c r="W21" s="343"/>
      <c r="X21" s="343"/>
      <c r="Y21" s="343"/>
      <c r="Z21" s="343"/>
      <c r="AA21" s="343"/>
      <c r="AB21" s="343"/>
      <c r="AC21" s="343"/>
      <c r="AD21" s="343"/>
      <c r="AE21" s="343"/>
      <c r="AF21" s="343"/>
      <c r="AH21" s="404"/>
      <c r="AI21" s="405"/>
    </row>
    <row r="22" spans="2:35" x14ac:dyDescent="0.35">
      <c r="B22" s="361"/>
      <c r="C22" s="327" t="s">
        <v>271</v>
      </c>
      <c r="E22" s="320">
        <v>0</v>
      </c>
      <c r="G22" s="320">
        <v>0</v>
      </c>
      <c r="I22" s="332">
        <v>243410000</v>
      </c>
      <c r="J22" s="332">
        <v>144659481</v>
      </c>
      <c r="K22" s="320">
        <v>0</v>
      </c>
      <c r="M22" s="320">
        <v>0</v>
      </c>
      <c r="O22" s="320">
        <v>0</v>
      </c>
      <c r="R22" s="345">
        <f>I22</f>
        <v>243410000</v>
      </c>
      <c r="S22" s="387">
        <f>J22</f>
        <v>144659481</v>
      </c>
      <c r="U22" s="389">
        <v>0</v>
      </c>
      <c r="V22" s="389">
        <v>0</v>
      </c>
      <c r="W22" s="389">
        <v>0</v>
      </c>
      <c r="X22" s="389">
        <v>0</v>
      </c>
      <c r="Y22" s="389">
        <v>0</v>
      </c>
      <c r="Z22" s="389">
        <v>0</v>
      </c>
      <c r="AA22" s="389">
        <v>0</v>
      </c>
      <c r="AB22" s="389">
        <v>0</v>
      </c>
      <c r="AC22" s="389">
        <v>0</v>
      </c>
      <c r="AD22" s="389">
        <v>0</v>
      </c>
      <c r="AE22" s="389">
        <v>0</v>
      </c>
      <c r="AF22" s="389">
        <v>0</v>
      </c>
      <c r="AH22" s="402">
        <v>0</v>
      </c>
      <c r="AI22" s="403">
        <v>0</v>
      </c>
    </row>
    <row r="23" spans="2:35" ht="26.5" x14ac:dyDescent="0.35">
      <c r="B23" s="361"/>
      <c r="C23" s="328" t="s">
        <v>272</v>
      </c>
      <c r="E23" s="320">
        <v>0</v>
      </c>
      <c r="G23" s="320">
        <v>0</v>
      </c>
      <c r="I23" s="320">
        <v>0</v>
      </c>
      <c r="K23" s="320">
        <v>0</v>
      </c>
      <c r="M23" s="320">
        <v>0</v>
      </c>
      <c r="O23" s="320">
        <v>0</v>
      </c>
      <c r="R23" s="345">
        <v>0</v>
      </c>
      <c r="S23" s="387">
        <v>0</v>
      </c>
      <c r="U23" s="389">
        <v>0</v>
      </c>
      <c r="V23" s="389">
        <v>0</v>
      </c>
      <c r="W23" s="389">
        <v>0</v>
      </c>
      <c r="X23" s="389">
        <v>0</v>
      </c>
      <c r="Y23" s="401">
        <v>225000000</v>
      </c>
      <c r="Z23" s="389">
        <v>0</v>
      </c>
      <c r="AA23" s="389">
        <v>0</v>
      </c>
      <c r="AB23" s="389">
        <v>0</v>
      </c>
      <c r="AC23" s="389">
        <v>0</v>
      </c>
      <c r="AD23" s="389">
        <v>0</v>
      </c>
      <c r="AE23" s="389">
        <v>0</v>
      </c>
      <c r="AF23" s="389">
        <v>0</v>
      </c>
      <c r="AH23" s="390">
        <f>U23+W23+Y23+AA23+AC23+AE23</f>
        <v>225000000</v>
      </c>
      <c r="AI23" s="403">
        <f>V23+X23+Z23+AB23+AD23+AF23</f>
        <v>0</v>
      </c>
    </row>
    <row r="24" spans="2:35" x14ac:dyDescent="0.35">
      <c r="B24" s="362">
        <v>3</v>
      </c>
      <c r="C24" s="333" t="s">
        <v>273</v>
      </c>
      <c r="E24" s="354">
        <f>SUM(E19:E23)</f>
        <v>7500000</v>
      </c>
      <c r="F24" s="354">
        <f>SUM(F19:F23)</f>
        <v>10500000</v>
      </c>
      <c r="G24" s="354">
        <f t="shared" ref="G24:O24" si="4">SUM(G19:G23)</f>
        <v>15500000</v>
      </c>
      <c r="H24" s="354">
        <f>SUM(H19:H23)</f>
        <v>7500000</v>
      </c>
      <c r="I24" s="354">
        <f t="shared" si="4"/>
        <v>255910000</v>
      </c>
      <c r="J24" s="354">
        <f>SUM(J19:J23)</f>
        <v>154159481</v>
      </c>
      <c r="K24" s="354">
        <f t="shared" si="4"/>
        <v>17500000</v>
      </c>
      <c r="L24" s="354">
        <f>SUM(L19:L23)</f>
        <v>7500000</v>
      </c>
      <c r="M24" s="354">
        <f t="shared" si="4"/>
        <v>10500000</v>
      </c>
      <c r="N24" s="354">
        <f>SUM(N19:N23)</f>
        <v>0</v>
      </c>
      <c r="O24" s="354">
        <f t="shared" si="4"/>
        <v>15500000</v>
      </c>
      <c r="P24" s="354">
        <f>SUM(P19:P23)</f>
        <v>4000000</v>
      </c>
      <c r="R24" s="340">
        <f>SUM(R19:R23)</f>
        <v>322410000</v>
      </c>
      <c r="S24" s="385">
        <f>SUM(S19:S23)</f>
        <v>183659481</v>
      </c>
      <c r="U24" s="400">
        <f>SUM(U19:U23)</f>
        <v>12500000</v>
      </c>
      <c r="V24" s="400">
        <f t="shared" ref="V24:AF24" si="5">SUM(V19:V23)</f>
        <v>7500000</v>
      </c>
      <c r="W24" s="400">
        <f t="shared" si="5"/>
        <v>20500000</v>
      </c>
      <c r="X24" s="400">
        <f t="shared" si="5"/>
        <v>7500000</v>
      </c>
      <c r="Y24" s="400">
        <f t="shared" si="5"/>
        <v>237500000</v>
      </c>
      <c r="Z24" s="400">
        <f t="shared" si="5"/>
        <v>0</v>
      </c>
      <c r="AA24" s="400">
        <f t="shared" si="5"/>
        <v>10500000</v>
      </c>
      <c r="AB24" s="400">
        <f t="shared" si="5"/>
        <v>0</v>
      </c>
      <c r="AC24" s="400">
        <f t="shared" si="5"/>
        <v>7500000</v>
      </c>
      <c r="AD24" s="400">
        <f t="shared" si="5"/>
        <v>0</v>
      </c>
      <c r="AE24" s="400">
        <f t="shared" si="5"/>
        <v>10500000</v>
      </c>
      <c r="AF24" s="400">
        <f t="shared" si="5"/>
        <v>0</v>
      </c>
      <c r="AH24" s="406">
        <f>SUM(AH19:AH23)</f>
        <v>299000000</v>
      </c>
      <c r="AI24" s="406">
        <f>SUM(AI19:AI23)</f>
        <v>15000000</v>
      </c>
    </row>
    <row r="25" spans="2:35" x14ac:dyDescent="0.35">
      <c r="B25" s="361"/>
      <c r="S25" s="372"/>
      <c r="AI25" s="372"/>
    </row>
    <row r="26" spans="2:35" x14ac:dyDescent="0.35">
      <c r="B26" s="364"/>
      <c r="C26" s="353" t="s">
        <v>267</v>
      </c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R26" s="348"/>
      <c r="S26" s="373"/>
      <c r="U26" s="348"/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8"/>
      <c r="AH26" s="348"/>
      <c r="AI26" s="373"/>
    </row>
    <row r="27" spans="2:35" x14ac:dyDescent="0.35">
      <c r="B27" s="361"/>
      <c r="C27" s="327" t="s">
        <v>269</v>
      </c>
      <c r="E27" s="332">
        <v>0</v>
      </c>
      <c r="F27" s="320">
        <v>0</v>
      </c>
      <c r="G27" s="332">
        <v>30000000</v>
      </c>
      <c r="H27" s="295">
        <v>4000000</v>
      </c>
      <c r="I27" s="320">
        <v>0</v>
      </c>
      <c r="J27" s="320">
        <v>0</v>
      </c>
      <c r="K27" s="320">
        <v>0</v>
      </c>
      <c r="L27" s="320">
        <v>0</v>
      </c>
      <c r="M27" s="320">
        <v>0</v>
      </c>
      <c r="O27" s="320">
        <v>0</v>
      </c>
      <c r="P27" s="320">
        <v>0</v>
      </c>
      <c r="R27" s="346">
        <f t="shared" ref="R27:S29" si="6">E27+G27+I27+K27+M27+O27</f>
        <v>30000000</v>
      </c>
      <c r="S27" s="387">
        <f>F27+H27+J27+L27+N27+P27</f>
        <v>4000000</v>
      </c>
      <c r="U27" s="389">
        <v>0</v>
      </c>
      <c r="V27" s="389">
        <v>0</v>
      </c>
      <c r="W27" s="390">
        <v>30000000</v>
      </c>
      <c r="X27" s="389">
        <v>0</v>
      </c>
      <c r="Y27" s="389">
        <v>0</v>
      </c>
      <c r="Z27" s="389">
        <v>0</v>
      </c>
      <c r="AA27" s="389">
        <v>0</v>
      </c>
      <c r="AB27" s="389">
        <v>0</v>
      </c>
      <c r="AC27" s="389">
        <v>0</v>
      </c>
      <c r="AD27" s="389">
        <v>0</v>
      </c>
      <c r="AE27" s="389">
        <v>0</v>
      </c>
      <c r="AF27" s="389">
        <v>0</v>
      </c>
      <c r="AH27" s="389">
        <v>30000000</v>
      </c>
      <c r="AI27" s="398">
        <v>0</v>
      </c>
    </row>
    <row r="28" spans="2:35" x14ac:dyDescent="0.35">
      <c r="B28" s="361"/>
      <c r="C28" s="327" t="s">
        <v>274</v>
      </c>
      <c r="E28" s="332">
        <v>0</v>
      </c>
      <c r="F28" s="320">
        <v>0</v>
      </c>
      <c r="G28" s="320">
        <v>0</v>
      </c>
      <c r="H28" s="320">
        <v>0</v>
      </c>
      <c r="I28" s="320">
        <v>0</v>
      </c>
      <c r="J28" s="320">
        <v>0</v>
      </c>
      <c r="K28" s="320">
        <v>0</v>
      </c>
      <c r="L28" s="320">
        <v>0</v>
      </c>
      <c r="M28" s="332">
        <v>30000000</v>
      </c>
      <c r="N28" s="320">
        <v>0</v>
      </c>
      <c r="O28" s="320">
        <v>0</v>
      </c>
      <c r="P28" s="320">
        <v>0</v>
      </c>
      <c r="R28" s="346">
        <f t="shared" si="6"/>
        <v>30000000</v>
      </c>
      <c r="S28" s="387">
        <f t="shared" si="6"/>
        <v>0</v>
      </c>
      <c r="U28" s="389">
        <v>0</v>
      </c>
      <c r="V28" s="389">
        <v>0</v>
      </c>
      <c r="W28" s="389">
        <v>0</v>
      </c>
      <c r="X28" s="389">
        <v>0</v>
      </c>
      <c r="Y28" s="390">
        <v>30000000</v>
      </c>
      <c r="Z28" s="389">
        <v>0</v>
      </c>
      <c r="AA28" s="389">
        <v>0</v>
      </c>
      <c r="AB28" s="389">
        <v>0</v>
      </c>
      <c r="AC28" s="389">
        <v>0</v>
      </c>
      <c r="AD28" s="389">
        <v>0</v>
      </c>
      <c r="AE28" s="389">
        <v>0</v>
      </c>
      <c r="AF28" s="389">
        <v>0</v>
      </c>
      <c r="AH28" s="389">
        <v>30000000</v>
      </c>
      <c r="AI28" s="398">
        <v>0</v>
      </c>
    </row>
    <row r="29" spans="2:35" x14ac:dyDescent="0.35">
      <c r="B29" s="361"/>
      <c r="C29" s="327" t="s">
        <v>270</v>
      </c>
      <c r="E29" s="332">
        <v>0</v>
      </c>
      <c r="F29" s="320">
        <v>0</v>
      </c>
      <c r="G29" s="320">
        <v>0</v>
      </c>
      <c r="H29" s="320">
        <v>0</v>
      </c>
      <c r="I29" s="332">
        <v>10000000</v>
      </c>
      <c r="J29" s="332">
        <v>2739000</v>
      </c>
      <c r="K29" s="320">
        <v>0</v>
      </c>
      <c r="L29" s="320">
        <v>0</v>
      </c>
      <c r="M29" s="320">
        <v>0</v>
      </c>
      <c r="N29" s="320">
        <v>0</v>
      </c>
      <c r="O29" s="320">
        <v>0</v>
      </c>
      <c r="P29" s="320">
        <v>0</v>
      </c>
      <c r="R29" s="346">
        <f t="shared" si="6"/>
        <v>10000000</v>
      </c>
      <c r="S29" s="387">
        <f t="shared" si="6"/>
        <v>2739000</v>
      </c>
      <c r="U29" s="389">
        <v>0</v>
      </c>
      <c r="V29" s="389">
        <v>0</v>
      </c>
      <c r="W29" s="389">
        <v>0</v>
      </c>
      <c r="X29" s="389">
        <v>0</v>
      </c>
      <c r="Y29" s="389">
        <v>0</v>
      </c>
      <c r="Z29" s="389">
        <v>0</v>
      </c>
      <c r="AA29" s="389">
        <v>0</v>
      </c>
      <c r="AB29" s="389">
        <v>0</v>
      </c>
      <c r="AC29" s="389">
        <v>0</v>
      </c>
      <c r="AD29" s="389">
        <v>0</v>
      </c>
      <c r="AE29" s="389">
        <v>0</v>
      </c>
      <c r="AF29" s="389">
        <v>0</v>
      </c>
      <c r="AH29" s="389">
        <v>0</v>
      </c>
      <c r="AI29" s="398">
        <v>0</v>
      </c>
    </row>
    <row r="30" spans="2:35" x14ac:dyDescent="0.35">
      <c r="B30" s="361"/>
      <c r="C30" s="352" t="s">
        <v>266</v>
      </c>
      <c r="E30" s="355"/>
      <c r="F30" s="343"/>
      <c r="G30" s="343" t="s">
        <v>277</v>
      </c>
      <c r="H30" s="343"/>
      <c r="I30" s="343"/>
      <c r="J30" s="343"/>
      <c r="K30" s="343"/>
      <c r="L30" s="343"/>
      <c r="M30" s="343"/>
      <c r="N30" s="343"/>
      <c r="O30" s="343"/>
      <c r="P30" s="343"/>
      <c r="R30" s="355"/>
      <c r="S30" s="376"/>
      <c r="U30" s="343"/>
      <c r="V30" s="343"/>
      <c r="W30" s="343"/>
      <c r="X30" s="343"/>
      <c r="Y30" s="343"/>
      <c r="Z30" s="343"/>
      <c r="AA30" s="343"/>
      <c r="AB30" s="343"/>
      <c r="AC30" s="343"/>
      <c r="AD30" s="343"/>
      <c r="AE30" s="343"/>
      <c r="AF30" s="343"/>
      <c r="AH30" s="343"/>
      <c r="AI30" s="376"/>
    </row>
    <row r="31" spans="2:35" x14ac:dyDescent="0.35">
      <c r="B31" s="361"/>
      <c r="C31" s="327" t="s">
        <v>275</v>
      </c>
      <c r="E31" s="332">
        <v>100000000</v>
      </c>
      <c r="G31" s="320">
        <v>0</v>
      </c>
      <c r="I31" s="320">
        <v>0</v>
      </c>
      <c r="K31" s="320">
        <v>0</v>
      </c>
      <c r="M31" s="320">
        <v>0</v>
      </c>
      <c r="O31" s="320">
        <v>0</v>
      </c>
      <c r="R31" s="346">
        <f>E31+G31+I31+K31+M31+O31</f>
        <v>100000000</v>
      </c>
      <c r="S31" s="387">
        <v>0</v>
      </c>
      <c r="U31" s="389">
        <v>0</v>
      </c>
      <c r="V31" s="389">
        <v>0</v>
      </c>
      <c r="W31" s="389">
        <v>0</v>
      </c>
      <c r="X31" s="389">
        <v>0</v>
      </c>
      <c r="Y31" s="389">
        <v>0</v>
      </c>
      <c r="Z31" s="389">
        <v>0</v>
      </c>
      <c r="AA31" s="389">
        <v>0</v>
      </c>
      <c r="AB31" s="389">
        <v>0</v>
      </c>
      <c r="AC31" s="389">
        <v>0</v>
      </c>
      <c r="AD31" s="389">
        <v>0</v>
      </c>
      <c r="AE31" s="389">
        <v>0</v>
      </c>
      <c r="AF31" s="389">
        <v>0</v>
      </c>
      <c r="AH31" s="389">
        <v>0</v>
      </c>
      <c r="AI31" s="398">
        <v>0</v>
      </c>
    </row>
    <row r="32" spans="2:35" x14ac:dyDescent="0.35">
      <c r="B32" s="365">
        <v>4</v>
      </c>
      <c r="C32" s="356" t="s">
        <v>276</v>
      </c>
      <c r="E32" s="338">
        <f>SUM(E27:E31)</f>
        <v>100000000</v>
      </c>
      <c r="F32" s="337">
        <f>SUM(F27:F31)</f>
        <v>0</v>
      </c>
      <c r="G32" s="338">
        <f t="shared" ref="G32:P32" si="7">SUM(G27:G31)</f>
        <v>30000000</v>
      </c>
      <c r="H32" s="338">
        <f t="shared" si="7"/>
        <v>4000000</v>
      </c>
      <c r="I32" s="338">
        <f t="shared" si="7"/>
        <v>10000000</v>
      </c>
      <c r="J32" s="338">
        <f t="shared" si="7"/>
        <v>2739000</v>
      </c>
      <c r="K32" s="338">
        <f t="shared" si="7"/>
        <v>0</v>
      </c>
      <c r="L32" s="338">
        <f t="shared" si="7"/>
        <v>0</v>
      </c>
      <c r="M32" s="338">
        <f t="shared" si="7"/>
        <v>30000000</v>
      </c>
      <c r="N32" s="337">
        <f t="shared" si="7"/>
        <v>0</v>
      </c>
      <c r="O32" s="337">
        <f t="shared" si="7"/>
        <v>0</v>
      </c>
      <c r="P32" s="337">
        <f t="shared" si="7"/>
        <v>0</v>
      </c>
      <c r="R32" s="340">
        <f>SUM(R27:R31)</f>
        <v>170000000</v>
      </c>
      <c r="S32" s="385">
        <f>SUM(S27:S31)</f>
        <v>6739000</v>
      </c>
      <c r="U32" s="392">
        <f>SUM(U27:U31)</f>
        <v>0</v>
      </c>
      <c r="V32" s="392">
        <f t="shared" ref="V32:AF32" si="8">SUM(V27:V31)</f>
        <v>0</v>
      </c>
      <c r="W32" s="392">
        <f t="shared" si="8"/>
        <v>30000000</v>
      </c>
      <c r="X32" s="392">
        <f t="shared" si="8"/>
        <v>0</v>
      </c>
      <c r="Y32" s="392">
        <f t="shared" si="8"/>
        <v>30000000</v>
      </c>
      <c r="Z32" s="392">
        <f t="shared" si="8"/>
        <v>0</v>
      </c>
      <c r="AA32" s="392">
        <f t="shared" si="8"/>
        <v>0</v>
      </c>
      <c r="AB32" s="392">
        <f t="shared" si="8"/>
        <v>0</v>
      </c>
      <c r="AC32" s="392">
        <f t="shared" si="8"/>
        <v>0</v>
      </c>
      <c r="AD32" s="392">
        <f t="shared" si="8"/>
        <v>0</v>
      </c>
      <c r="AE32" s="392">
        <f t="shared" si="8"/>
        <v>0</v>
      </c>
      <c r="AF32" s="392">
        <f t="shared" si="8"/>
        <v>0</v>
      </c>
      <c r="AH32" s="407">
        <f>SUM(AH27:AH31)</f>
        <v>60000000</v>
      </c>
      <c r="AI32" s="408">
        <f>SUM(AI27:AI31)</f>
        <v>0</v>
      </c>
    </row>
    <row r="33" spans="2:35" x14ac:dyDescent="0.35">
      <c r="B33" s="361"/>
      <c r="S33" s="372"/>
      <c r="AI33" s="372"/>
    </row>
    <row r="34" spans="2:35" x14ac:dyDescent="0.35">
      <c r="B34" s="366">
        <v>5</v>
      </c>
      <c r="C34" s="357" t="s">
        <v>278</v>
      </c>
      <c r="E34" s="359">
        <v>0</v>
      </c>
      <c r="F34" s="359">
        <v>0</v>
      </c>
      <c r="G34" s="358">
        <v>133500000</v>
      </c>
      <c r="H34" s="359">
        <v>0</v>
      </c>
      <c r="I34" s="359">
        <v>0</v>
      </c>
      <c r="J34" s="359">
        <v>0</v>
      </c>
      <c r="K34" s="359">
        <v>0</v>
      </c>
      <c r="L34" s="359">
        <v>0</v>
      </c>
      <c r="M34" s="359">
        <v>0</v>
      </c>
      <c r="N34" s="359">
        <v>0</v>
      </c>
      <c r="O34" s="359">
        <v>0</v>
      </c>
      <c r="P34" s="359">
        <v>0</v>
      </c>
      <c r="R34" s="360">
        <f>G34</f>
        <v>133500000</v>
      </c>
      <c r="S34" s="377">
        <v>0</v>
      </c>
      <c r="U34" s="409">
        <f>'RAB ALL 24-25'!L35</f>
        <v>133500000</v>
      </c>
      <c r="V34" s="410">
        <v>0</v>
      </c>
      <c r="W34" s="410">
        <v>0</v>
      </c>
      <c r="X34" s="410">
        <v>0</v>
      </c>
      <c r="Y34" s="410">
        <v>0</v>
      </c>
      <c r="Z34" s="410">
        <v>0</v>
      </c>
      <c r="AA34" s="410">
        <v>0</v>
      </c>
      <c r="AB34" s="410">
        <v>0</v>
      </c>
      <c r="AC34" s="410">
        <v>0</v>
      </c>
      <c r="AD34" s="410">
        <v>0</v>
      </c>
      <c r="AE34" s="410">
        <v>0</v>
      </c>
      <c r="AF34" s="410">
        <v>0</v>
      </c>
      <c r="AH34" s="411">
        <f>R34</f>
        <v>133500000</v>
      </c>
      <c r="AI34" s="412">
        <v>0</v>
      </c>
    </row>
    <row r="35" spans="2:35" ht="15" thickBot="1" x14ac:dyDescent="0.4">
      <c r="B35" s="368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78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78"/>
    </row>
    <row r="36" spans="2:35" ht="15" thickBot="1" x14ac:dyDescent="0.4"/>
    <row r="37" spans="2:35" x14ac:dyDescent="0.35">
      <c r="B37" s="475"/>
      <c r="C37" s="477" t="s">
        <v>286</v>
      </c>
      <c r="E37" s="485" t="s">
        <v>289</v>
      </c>
      <c r="F37" s="486"/>
      <c r="G37" s="487"/>
      <c r="H37" s="488" t="s">
        <v>291</v>
      </c>
      <c r="I37" s="486"/>
      <c r="J37" s="489"/>
    </row>
    <row r="38" spans="2:35" ht="21" customHeight="1" x14ac:dyDescent="0.35">
      <c r="B38" s="476"/>
      <c r="C38" s="478"/>
      <c r="E38" s="413" t="s">
        <v>287</v>
      </c>
      <c r="F38" s="414" t="s">
        <v>288</v>
      </c>
      <c r="G38" s="414" t="s">
        <v>290</v>
      </c>
      <c r="H38" s="417" t="s">
        <v>287</v>
      </c>
      <c r="I38" s="414" t="s">
        <v>288</v>
      </c>
      <c r="J38" s="415" t="s">
        <v>290</v>
      </c>
    </row>
    <row r="39" spans="2:35" x14ac:dyDescent="0.35">
      <c r="B39" s="413">
        <v>1</v>
      </c>
      <c r="C39" s="425" t="str">
        <f>C7</f>
        <v>Adm &amp; Ops</v>
      </c>
      <c r="E39" s="421">
        <f>R7</f>
        <v>51300000</v>
      </c>
      <c r="F39" s="422">
        <f>S7</f>
        <v>45267080</v>
      </c>
      <c r="G39" s="418">
        <f>F39/E39</f>
        <v>0.88239922027290452</v>
      </c>
      <c r="H39" s="424">
        <f>AH7</f>
        <v>48600000</v>
      </c>
      <c r="I39" s="422">
        <f>AI7</f>
        <v>7700000</v>
      </c>
      <c r="J39" s="420">
        <f>I39/H39</f>
        <v>0.15843621399176955</v>
      </c>
    </row>
    <row r="40" spans="2:35" x14ac:dyDescent="0.35">
      <c r="B40" s="413">
        <v>2</v>
      </c>
      <c r="C40" s="425" t="str">
        <f>C16</f>
        <v>Divisi Kerohanian</v>
      </c>
      <c r="E40" s="421">
        <f>R16</f>
        <v>120675000</v>
      </c>
      <c r="F40" s="422">
        <f>S16</f>
        <v>60915500</v>
      </c>
      <c r="G40" s="419">
        <f t="shared" ref="G40:G43" si="9">F40/E40</f>
        <v>0.50478972446654236</v>
      </c>
      <c r="H40" s="424">
        <f>AH16</f>
        <v>271125000</v>
      </c>
      <c r="I40" s="422">
        <f>AI16</f>
        <v>34000000</v>
      </c>
      <c r="J40" s="420">
        <f t="shared" ref="J40:J43" si="10">I40/H40</f>
        <v>0.12540341171046565</v>
      </c>
    </row>
    <row r="41" spans="2:35" x14ac:dyDescent="0.35">
      <c r="B41" s="413">
        <v>3</v>
      </c>
      <c r="C41" s="425" t="str">
        <f>C24</f>
        <v>Divisi Sosial</v>
      </c>
      <c r="E41" s="421">
        <f>R24</f>
        <v>322410000</v>
      </c>
      <c r="F41" s="422">
        <f>S24</f>
        <v>183659481</v>
      </c>
      <c r="G41" s="418">
        <f t="shared" si="9"/>
        <v>0.56964573369312366</v>
      </c>
      <c r="H41" s="424">
        <f>AH24</f>
        <v>299000000</v>
      </c>
      <c r="I41" s="422">
        <f>AI24</f>
        <v>15000000</v>
      </c>
      <c r="J41" s="420">
        <f t="shared" si="10"/>
        <v>5.016722408026756E-2</v>
      </c>
    </row>
    <row r="42" spans="2:35" x14ac:dyDescent="0.35">
      <c r="B42" s="413">
        <v>4</v>
      </c>
      <c r="C42" s="425" t="str">
        <f>C32</f>
        <v>Divisi Kesehatan</v>
      </c>
      <c r="E42" s="421">
        <f>R32</f>
        <v>170000000</v>
      </c>
      <c r="F42" s="422">
        <f>S32</f>
        <v>6739000</v>
      </c>
      <c r="G42" s="418">
        <f t="shared" si="9"/>
        <v>3.9641176470588235E-2</v>
      </c>
      <c r="H42" s="424">
        <f>AH32</f>
        <v>60000000</v>
      </c>
      <c r="I42" s="423">
        <f>AI32</f>
        <v>0</v>
      </c>
      <c r="J42" s="420">
        <f t="shared" si="10"/>
        <v>0</v>
      </c>
    </row>
    <row r="43" spans="2:35" x14ac:dyDescent="0.35">
      <c r="B43" s="413">
        <v>5</v>
      </c>
      <c r="C43" s="425" t="str">
        <f>C34</f>
        <v xml:space="preserve">Divisi Pendidikan </v>
      </c>
      <c r="E43" s="421">
        <f>R34</f>
        <v>133500000</v>
      </c>
      <c r="F43" s="423">
        <f>S34</f>
        <v>0</v>
      </c>
      <c r="G43" s="418">
        <f t="shared" si="9"/>
        <v>0</v>
      </c>
      <c r="H43" s="424">
        <f>AH34</f>
        <v>133500000</v>
      </c>
      <c r="I43" s="423">
        <f>AI34</f>
        <v>0</v>
      </c>
      <c r="J43" s="420">
        <f t="shared" si="10"/>
        <v>0</v>
      </c>
    </row>
    <row r="44" spans="2:35" ht="15" thickBot="1" x14ac:dyDescent="0.4">
      <c r="B44" s="481" t="s">
        <v>13</v>
      </c>
      <c r="C44" s="482"/>
      <c r="E44" s="428">
        <f>SUM(E39:E43)</f>
        <v>797885000</v>
      </c>
      <c r="F44" s="429">
        <f>SUM(F39:F43)</f>
        <v>296581061</v>
      </c>
      <c r="G44" s="416"/>
      <c r="H44" s="426">
        <f>SUM(H39:H43)</f>
        <v>812225000</v>
      </c>
      <c r="I44" s="427">
        <f>SUM(I39:I43)</f>
        <v>56700000</v>
      </c>
      <c r="J44" s="378"/>
    </row>
  </sheetData>
  <autoFilter ref="D1:D24" xr:uid="{16A07707-8D3A-4049-BC5F-0F3F3721D801}"/>
  <mergeCells count="24">
    <mergeCell ref="B1:C1"/>
    <mergeCell ref="E3:F3"/>
    <mergeCell ref="K3:L3"/>
    <mergeCell ref="E2:S2"/>
    <mergeCell ref="M3:N3"/>
    <mergeCell ref="O3:P3"/>
    <mergeCell ref="R3:S3"/>
    <mergeCell ref="G3:H3"/>
    <mergeCell ref="I3:J3"/>
    <mergeCell ref="B44:C44"/>
    <mergeCell ref="U2:AI2"/>
    <mergeCell ref="E37:G37"/>
    <mergeCell ref="H37:J37"/>
    <mergeCell ref="C37:C38"/>
    <mergeCell ref="B37:B38"/>
    <mergeCell ref="C3:C4"/>
    <mergeCell ref="B3:B4"/>
    <mergeCell ref="AE3:AF3"/>
    <mergeCell ref="AH3:AI3"/>
    <mergeCell ref="U3:V3"/>
    <mergeCell ref="W3:X3"/>
    <mergeCell ref="Y3:Z3"/>
    <mergeCell ref="AA3:AB3"/>
    <mergeCell ref="AC3:A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19D1-D6EA-4741-9148-7E399D3A6C2B}">
  <sheetPr>
    <tabColor rgb="FF92D050"/>
  </sheetPr>
  <dimension ref="A1:K41"/>
  <sheetViews>
    <sheetView workbookViewId="0">
      <pane ySplit="6" topLeftCell="A22" activePane="bottomLeft" state="frozen"/>
      <selection pane="bottomLeft" activeCell="C37" sqref="C37"/>
    </sheetView>
  </sheetViews>
  <sheetFormatPr defaultRowHeight="14.5" x14ac:dyDescent="0.35"/>
  <cols>
    <col min="1" max="1" width="11" style="195" customWidth="1"/>
    <col min="2" max="2" width="19.7265625" style="195" customWidth="1"/>
    <col min="3" max="3" width="20.7265625" customWidth="1"/>
    <col min="4" max="4" width="15.7265625" style="195" customWidth="1"/>
    <col min="5" max="5" width="15.7265625" style="196" customWidth="1"/>
    <col min="6" max="6" width="15.7265625" style="195" customWidth="1"/>
    <col min="7" max="9" width="15.7265625" style="196" customWidth="1"/>
    <col min="10" max="10" width="70.7265625" customWidth="1"/>
  </cols>
  <sheetData>
    <row r="1" spans="1:11" ht="15.5" x14ac:dyDescent="0.35">
      <c r="A1" s="194" t="s">
        <v>91</v>
      </c>
    </row>
    <row r="2" spans="1:11" ht="15.5" x14ac:dyDescent="0.35">
      <c r="A2" s="194">
        <v>2024</v>
      </c>
    </row>
    <row r="3" spans="1:11" ht="15.5" x14ac:dyDescent="0.35">
      <c r="A3" s="194" t="s">
        <v>92</v>
      </c>
    </row>
    <row r="4" spans="1:11" ht="15" thickBot="1" x14ac:dyDescent="0.4"/>
    <row r="5" spans="1:11" ht="15" customHeight="1" thickBot="1" x14ac:dyDescent="0.4">
      <c r="A5" s="502" t="s">
        <v>93</v>
      </c>
      <c r="B5" s="502" t="s">
        <v>94</v>
      </c>
      <c r="C5" s="503" t="s">
        <v>95</v>
      </c>
      <c r="D5" s="502" t="s">
        <v>96</v>
      </c>
      <c r="E5" s="502"/>
      <c r="F5" s="502" t="s">
        <v>97</v>
      </c>
      <c r="G5" s="502"/>
      <c r="H5" s="502"/>
      <c r="I5" s="502"/>
      <c r="J5" s="502" t="s">
        <v>98</v>
      </c>
    </row>
    <row r="6" spans="1:11" ht="15" thickBot="1" x14ac:dyDescent="0.4">
      <c r="A6" s="502"/>
      <c r="B6" s="502"/>
      <c r="C6" s="503"/>
      <c r="D6" s="197" t="s">
        <v>99</v>
      </c>
      <c r="E6" s="198" t="s">
        <v>100</v>
      </c>
      <c r="F6" s="197" t="s">
        <v>99</v>
      </c>
      <c r="G6" s="198" t="s">
        <v>101</v>
      </c>
      <c r="H6" s="198" t="s">
        <v>102</v>
      </c>
      <c r="I6" s="198" t="s">
        <v>103</v>
      </c>
      <c r="J6" s="502"/>
    </row>
    <row r="7" spans="1:11" s="199" customFormat="1" x14ac:dyDescent="0.35">
      <c r="D7" s="200"/>
      <c r="E7" s="201"/>
      <c r="F7" s="202"/>
      <c r="G7" s="203"/>
      <c r="H7" s="203"/>
      <c r="I7" s="204"/>
      <c r="J7" s="205"/>
    </row>
    <row r="8" spans="1:11" x14ac:dyDescent="0.35">
      <c r="A8" s="206"/>
      <c r="B8" s="207"/>
      <c r="C8" s="207"/>
      <c r="D8" s="208"/>
      <c r="E8" s="209"/>
      <c r="F8" s="207"/>
      <c r="G8" s="209"/>
      <c r="H8" s="209"/>
      <c r="I8" s="210"/>
      <c r="J8" s="211"/>
      <c r="K8" s="212"/>
    </row>
    <row r="9" spans="1:11" x14ac:dyDescent="0.35">
      <c r="A9" s="206"/>
      <c r="B9" s="207"/>
      <c r="C9" s="207"/>
      <c r="D9" s="208"/>
      <c r="E9" s="209"/>
      <c r="F9" s="207"/>
      <c r="G9" s="209"/>
      <c r="H9" s="209"/>
      <c r="I9" s="210"/>
      <c r="J9" s="211"/>
      <c r="K9" s="212"/>
    </row>
    <row r="10" spans="1:11" x14ac:dyDescent="0.35">
      <c r="A10" s="206"/>
      <c r="B10" s="207"/>
      <c r="C10" s="207"/>
      <c r="D10" s="208"/>
      <c r="E10" s="209"/>
      <c r="F10" s="207"/>
      <c r="G10" s="209"/>
      <c r="H10" s="209"/>
      <c r="I10" s="210"/>
      <c r="J10" s="213"/>
    </row>
    <row r="11" spans="1:11" x14ac:dyDescent="0.35">
      <c r="A11" s="206"/>
      <c r="B11" s="207"/>
      <c r="C11" s="207"/>
      <c r="D11" s="208"/>
      <c r="E11" s="209"/>
      <c r="F11" s="207"/>
      <c r="G11" s="209"/>
      <c r="H11" s="209"/>
      <c r="I11" s="210"/>
      <c r="J11" s="213"/>
    </row>
    <row r="12" spans="1:11" ht="15" customHeight="1" x14ac:dyDescent="0.35">
      <c r="A12" s="206"/>
      <c r="B12" s="207"/>
      <c r="C12" s="207"/>
      <c r="D12" s="208"/>
      <c r="E12" s="209"/>
      <c r="F12" s="207"/>
      <c r="G12" s="209"/>
      <c r="H12" s="209"/>
      <c r="I12" s="210"/>
      <c r="J12" s="214"/>
      <c r="K12" s="212"/>
    </row>
    <row r="13" spans="1:11" x14ac:dyDescent="0.35">
      <c r="A13" s="206"/>
      <c r="B13" s="207"/>
      <c r="C13" s="207"/>
      <c r="D13" s="208"/>
      <c r="E13" s="209"/>
      <c r="F13" s="207"/>
      <c r="G13" s="209"/>
      <c r="H13" s="209"/>
      <c r="I13" s="210"/>
      <c r="J13" s="214"/>
      <c r="K13" s="212"/>
    </row>
    <row r="14" spans="1:11" x14ac:dyDescent="0.35">
      <c r="A14" s="206"/>
      <c r="B14" s="207"/>
      <c r="C14" s="207"/>
      <c r="D14" s="208"/>
      <c r="E14" s="209"/>
      <c r="F14" s="207"/>
      <c r="G14" s="209"/>
      <c r="H14" s="209"/>
      <c r="I14" s="210"/>
      <c r="J14" s="214"/>
      <c r="K14" s="212"/>
    </row>
    <row r="15" spans="1:11" x14ac:dyDescent="0.35">
      <c r="A15" s="206"/>
      <c r="B15" s="207"/>
      <c r="C15" s="207"/>
      <c r="D15" s="208"/>
      <c r="E15" s="215"/>
      <c r="F15" s="207"/>
      <c r="G15" s="209"/>
      <c r="H15" s="209"/>
      <c r="I15" s="210"/>
      <c r="J15" s="216"/>
    </row>
    <row r="16" spans="1:11" x14ac:dyDescent="0.35">
      <c r="A16" s="206"/>
      <c r="B16" s="207"/>
      <c r="C16" s="207"/>
      <c r="D16" s="208"/>
      <c r="E16" s="215"/>
      <c r="F16" s="207"/>
      <c r="G16" s="209"/>
      <c r="H16" s="209"/>
      <c r="I16" s="210"/>
      <c r="J16" s="214"/>
      <c r="K16" s="212"/>
    </row>
    <row r="17" spans="1:11" x14ac:dyDescent="0.35">
      <c r="A17" s="217"/>
      <c r="B17" s="208"/>
      <c r="C17" s="218"/>
      <c r="D17" s="208"/>
      <c r="E17" s="215"/>
      <c r="F17" s="208"/>
      <c r="G17" s="219"/>
      <c r="H17" s="219"/>
      <c r="I17" s="220"/>
      <c r="J17" s="221"/>
    </row>
    <row r="18" spans="1:11" x14ac:dyDescent="0.35">
      <c r="A18" s="222"/>
      <c r="B18" s="223"/>
      <c r="C18" s="224"/>
      <c r="D18" s="223"/>
      <c r="E18" s="225"/>
      <c r="F18" s="223"/>
      <c r="G18" s="226"/>
      <c r="H18" s="226"/>
      <c r="I18" s="226"/>
      <c r="J18" s="227"/>
    </row>
    <row r="19" spans="1:11" x14ac:dyDescent="0.35">
      <c r="A19" s="222"/>
      <c r="B19" s="223"/>
      <c r="C19" s="224"/>
      <c r="D19" s="223"/>
      <c r="E19" s="225"/>
      <c r="F19" s="223"/>
      <c r="G19" s="226"/>
      <c r="H19" s="226"/>
      <c r="I19" s="226"/>
      <c r="J19" s="227"/>
    </row>
    <row r="20" spans="1:11" x14ac:dyDescent="0.35">
      <c r="A20" s="228"/>
      <c r="B20" s="228"/>
      <c r="C20" s="229"/>
      <c r="D20" s="228"/>
      <c r="E20" s="230"/>
      <c r="F20" s="228"/>
      <c r="G20" s="230"/>
      <c r="H20" s="230"/>
      <c r="I20" s="230"/>
      <c r="J20" s="229"/>
    </row>
    <row r="21" spans="1:11" ht="15" thickBot="1" x14ac:dyDescent="0.4">
      <c r="A21" s="231"/>
      <c r="B21" s="231"/>
      <c r="C21" s="232"/>
      <c r="D21" s="231"/>
      <c r="E21" s="233"/>
      <c r="F21" s="231"/>
      <c r="G21" s="233"/>
      <c r="H21" s="233"/>
      <c r="I21" s="233"/>
      <c r="J21" s="232"/>
    </row>
    <row r="22" spans="1:11" ht="15" customHeight="1" thickBot="1" x14ac:dyDescent="0.4">
      <c r="A22" s="504" t="s">
        <v>93</v>
      </c>
      <c r="B22" s="504" t="s">
        <v>94</v>
      </c>
      <c r="C22" s="505" t="s">
        <v>95</v>
      </c>
      <c r="D22" s="506" t="s">
        <v>104</v>
      </c>
      <c r="E22" s="507"/>
      <c r="F22" s="507"/>
      <c r="G22" s="507"/>
      <c r="H22" s="507"/>
      <c r="I22" s="508"/>
      <c r="J22" s="504" t="s">
        <v>98</v>
      </c>
    </row>
    <row r="23" spans="1:11" ht="15" thickBot="1" x14ac:dyDescent="0.4">
      <c r="A23" s="504"/>
      <c r="B23" s="504"/>
      <c r="C23" s="505"/>
      <c r="D23" s="234" t="s">
        <v>99</v>
      </c>
      <c r="E23" s="235" t="s">
        <v>100</v>
      </c>
      <c r="F23" s="234" t="s">
        <v>99</v>
      </c>
      <c r="G23" s="235" t="s">
        <v>101</v>
      </c>
      <c r="H23" s="235" t="s">
        <v>105</v>
      </c>
      <c r="I23" s="235" t="s">
        <v>103</v>
      </c>
      <c r="J23" s="509"/>
    </row>
    <row r="24" spans="1:11" x14ac:dyDescent="0.35">
      <c r="A24" s="494">
        <v>45484</v>
      </c>
      <c r="B24" s="496" t="s">
        <v>106</v>
      </c>
      <c r="C24" s="498" t="s">
        <v>107</v>
      </c>
      <c r="D24" s="200" t="s">
        <v>14</v>
      </c>
      <c r="E24" s="236">
        <v>7500000</v>
      </c>
      <c r="F24" s="237"/>
      <c r="G24" s="201">
        <v>0</v>
      </c>
      <c r="H24" s="236">
        <f>E24</f>
        <v>7500000</v>
      </c>
      <c r="I24" s="238">
        <f>G24+H24</f>
        <v>7500000</v>
      </c>
      <c r="J24" s="500" t="s">
        <v>108</v>
      </c>
    </row>
    <row r="25" spans="1:11" x14ac:dyDescent="0.35">
      <c r="A25" s="495"/>
      <c r="B25" s="497"/>
      <c r="C25" s="499"/>
      <c r="D25" s="240" t="s">
        <v>109</v>
      </c>
      <c r="E25" s="241">
        <v>7500000</v>
      </c>
      <c r="F25" s="242"/>
      <c r="G25" s="243">
        <v>0</v>
      </c>
      <c r="H25" s="241">
        <f>E25</f>
        <v>7500000</v>
      </c>
      <c r="I25" s="244">
        <f>G25+H25</f>
        <v>7500000</v>
      </c>
      <c r="J25" s="501"/>
      <c r="K25" s="212"/>
    </row>
    <row r="26" spans="1:11" x14ac:dyDescent="0.35">
      <c r="A26" s="245">
        <v>45485</v>
      </c>
      <c r="B26" s="240" t="s">
        <v>106</v>
      </c>
      <c r="C26" s="224" t="s">
        <v>110</v>
      </c>
      <c r="D26" s="223" t="s">
        <v>14</v>
      </c>
      <c r="E26" s="246">
        <v>10500000</v>
      </c>
      <c r="F26" s="247"/>
      <c r="G26" s="248">
        <v>0</v>
      </c>
      <c r="H26" s="241">
        <f>E26</f>
        <v>10500000</v>
      </c>
      <c r="I26" s="249">
        <f>G26+H26</f>
        <v>10500000</v>
      </c>
      <c r="J26" s="250" t="s">
        <v>111</v>
      </c>
      <c r="K26" s="212"/>
    </row>
    <row r="27" spans="1:11" x14ac:dyDescent="0.35">
      <c r="A27" s="245">
        <v>45485</v>
      </c>
      <c r="B27" s="240" t="s">
        <v>106</v>
      </c>
      <c r="C27" s="224" t="s">
        <v>112</v>
      </c>
      <c r="D27" s="223" t="s">
        <v>14</v>
      </c>
      <c r="E27" s="246">
        <v>10800000</v>
      </c>
      <c r="F27" s="247"/>
      <c r="G27" s="248">
        <v>0</v>
      </c>
      <c r="H27" s="241">
        <f>E27</f>
        <v>10800000</v>
      </c>
      <c r="I27" s="249">
        <f>G27+H27</f>
        <v>10800000</v>
      </c>
      <c r="J27" s="251" t="s">
        <v>113</v>
      </c>
      <c r="K27" s="212"/>
    </row>
    <row r="28" spans="1:11" x14ac:dyDescent="0.35">
      <c r="A28" s="252">
        <v>45527</v>
      </c>
      <c r="B28" s="240" t="s">
        <v>114</v>
      </c>
      <c r="C28" s="224" t="s">
        <v>115</v>
      </c>
      <c r="D28" s="223" t="s">
        <v>109</v>
      </c>
      <c r="E28" s="253">
        <v>23600000</v>
      </c>
      <c r="F28" s="247"/>
      <c r="G28" s="248">
        <v>0</v>
      </c>
      <c r="H28" s="225">
        <f>E28</f>
        <v>23600000</v>
      </c>
      <c r="I28" s="249">
        <f>G28+H28</f>
        <v>23600000</v>
      </c>
      <c r="J28" s="227" t="s">
        <v>116</v>
      </c>
    </row>
    <row r="29" spans="1:11" x14ac:dyDescent="0.35">
      <c r="A29" s="254">
        <v>45545</v>
      </c>
      <c r="B29" s="240" t="s">
        <v>117</v>
      </c>
      <c r="C29" s="224" t="s">
        <v>115</v>
      </c>
      <c r="D29" s="223" t="s">
        <v>118</v>
      </c>
      <c r="E29" s="225">
        <v>8100000</v>
      </c>
      <c r="F29" s="247"/>
      <c r="G29" s="248">
        <v>0</v>
      </c>
      <c r="H29" s="225">
        <v>8100000</v>
      </c>
      <c r="I29" s="249">
        <f t="shared" ref="I29:I34" si="0">G29+H29</f>
        <v>8100000</v>
      </c>
      <c r="J29" s="251" t="s">
        <v>113</v>
      </c>
    </row>
    <row r="30" spans="1:11" x14ac:dyDescent="0.35">
      <c r="A30" s="254">
        <v>45545</v>
      </c>
      <c r="B30" s="240" t="s">
        <v>117</v>
      </c>
      <c r="C30" s="224" t="s">
        <v>115</v>
      </c>
      <c r="D30" s="223" t="s">
        <v>118</v>
      </c>
      <c r="E30" s="225">
        <v>166500000</v>
      </c>
      <c r="F30" s="247"/>
      <c r="G30" s="248">
        <v>0</v>
      </c>
      <c r="H30" s="225">
        <v>166500000</v>
      </c>
      <c r="I30" s="249">
        <f t="shared" si="0"/>
        <v>166500000</v>
      </c>
      <c r="J30" s="227" t="s">
        <v>119</v>
      </c>
    </row>
    <row r="31" spans="1:11" x14ac:dyDescent="0.35">
      <c r="A31" s="254">
        <v>45545</v>
      </c>
      <c r="B31" s="240" t="s">
        <v>117</v>
      </c>
      <c r="C31" s="224" t="s">
        <v>115</v>
      </c>
      <c r="D31" s="223" t="s">
        <v>118</v>
      </c>
      <c r="E31" s="225">
        <v>8750000</v>
      </c>
      <c r="F31" s="247"/>
      <c r="G31" s="248">
        <v>0</v>
      </c>
      <c r="H31" s="225">
        <v>8750000</v>
      </c>
      <c r="I31" s="249">
        <f t="shared" si="0"/>
        <v>8750000</v>
      </c>
      <c r="J31" s="227" t="s">
        <v>120</v>
      </c>
    </row>
    <row r="32" spans="1:11" x14ac:dyDescent="0.35">
      <c r="A32" s="254">
        <v>45574</v>
      </c>
      <c r="B32" s="240" t="s">
        <v>121</v>
      </c>
      <c r="C32" s="224" t="s">
        <v>115</v>
      </c>
      <c r="D32" s="223" t="s">
        <v>122</v>
      </c>
      <c r="E32" s="225">
        <v>24350000</v>
      </c>
      <c r="F32" s="247"/>
      <c r="G32" s="248">
        <v>0</v>
      </c>
      <c r="H32" s="225">
        <v>24350000</v>
      </c>
      <c r="I32" s="255">
        <f t="shared" si="0"/>
        <v>24350000</v>
      </c>
      <c r="J32" s="227" t="s">
        <v>123</v>
      </c>
    </row>
    <row r="33" spans="1:10" x14ac:dyDescent="0.35">
      <c r="A33" s="256">
        <v>45604</v>
      </c>
      <c r="B33" s="240" t="s">
        <v>124</v>
      </c>
      <c r="C33" s="224" t="s">
        <v>115</v>
      </c>
      <c r="D33" s="223" t="s">
        <v>125</v>
      </c>
      <c r="E33" s="225">
        <v>73975000</v>
      </c>
      <c r="F33" s="247"/>
      <c r="G33" s="248">
        <v>0</v>
      </c>
      <c r="H33" s="225">
        <f>E33</f>
        <v>73975000</v>
      </c>
      <c r="I33" s="255">
        <f t="shared" si="0"/>
        <v>73975000</v>
      </c>
      <c r="J33" s="257" t="s">
        <v>126</v>
      </c>
    </row>
    <row r="34" spans="1:10" x14ac:dyDescent="0.35">
      <c r="A34" s="256">
        <v>45635</v>
      </c>
      <c r="B34" s="240" t="s">
        <v>127</v>
      </c>
      <c r="C34" s="224" t="s">
        <v>115</v>
      </c>
      <c r="D34" s="223" t="s">
        <v>128</v>
      </c>
      <c r="E34" s="201">
        <v>32350000</v>
      </c>
      <c r="F34" s="247"/>
      <c r="G34" s="258">
        <v>0</v>
      </c>
      <c r="H34" s="258">
        <v>32350000</v>
      </c>
      <c r="I34" s="255">
        <f t="shared" si="0"/>
        <v>32350000</v>
      </c>
      <c r="J34" s="257" t="s">
        <v>126</v>
      </c>
    </row>
    <row r="35" spans="1:10" x14ac:dyDescent="0.35">
      <c r="A35" s="222"/>
      <c r="B35" s="223"/>
      <c r="C35" s="224"/>
      <c r="D35" s="223"/>
      <c r="E35" s="225"/>
      <c r="F35" s="223"/>
      <c r="G35" s="226"/>
      <c r="H35" s="226"/>
      <c r="I35" s="226"/>
      <c r="J35" s="227"/>
    </row>
    <row r="36" spans="1:10" x14ac:dyDescent="0.35">
      <c r="A36" s="222"/>
      <c r="B36" s="223"/>
      <c r="C36" s="224"/>
      <c r="D36" s="223"/>
      <c r="E36" s="225"/>
      <c r="F36" s="223"/>
      <c r="G36" s="226"/>
      <c r="H36" s="226"/>
      <c r="I36" s="226"/>
      <c r="J36" s="227"/>
    </row>
    <row r="37" spans="1:10" x14ac:dyDescent="0.35">
      <c r="A37" s="222"/>
      <c r="B37" s="223"/>
      <c r="C37" s="224"/>
      <c r="D37" s="223"/>
      <c r="E37" s="225"/>
      <c r="F37" s="223"/>
      <c r="G37" s="226"/>
      <c r="H37" s="226"/>
      <c r="I37" s="226"/>
      <c r="J37" s="227"/>
    </row>
    <row r="38" spans="1:10" x14ac:dyDescent="0.35">
      <c r="A38" s="239"/>
      <c r="B38" s="200"/>
      <c r="C38" s="259"/>
      <c r="D38" s="223"/>
      <c r="E38" s="201"/>
      <c r="F38" s="240"/>
      <c r="G38" s="258"/>
      <c r="H38" s="258"/>
      <c r="I38" s="260"/>
      <c r="J38" s="261"/>
    </row>
    <row r="39" spans="1:10" x14ac:dyDescent="0.35">
      <c r="A39" s="222"/>
      <c r="B39" s="223"/>
      <c r="C39" s="224"/>
      <c r="D39" s="223"/>
      <c r="E39" s="225"/>
      <c r="F39" s="223"/>
      <c r="G39" s="226"/>
      <c r="H39" s="226"/>
      <c r="I39" s="226"/>
      <c r="J39" s="227"/>
    </row>
    <row r="40" spans="1:10" x14ac:dyDescent="0.35">
      <c r="A40" s="222"/>
      <c r="B40" s="223"/>
      <c r="C40" s="224"/>
      <c r="D40" s="223"/>
      <c r="E40" s="225"/>
      <c r="F40" s="223"/>
      <c r="G40" s="226"/>
      <c r="H40" s="226"/>
      <c r="I40" s="226"/>
      <c r="J40" s="227"/>
    </row>
    <row r="41" spans="1:10" x14ac:dyDescent="0.35">
      <c r="A41" s="222"/>
      <c r="B41" s="223"/>
      <c r="C41" s="224"/>
      <c r="D41" s="223"/>
      <c r="E41" s="225"/>
      <c r="F41" s="223"/>
      <c r="G41" s="226"/>
      <c r="H41" s="226"/>
      <c r="I41" s="226"/>
      <c r="J41" s="227"/>
    </row>
  </sheetData>
  <autoFilter ref="A6:J6" xr:uid="{F5137BE3-2CD3-4FCA-8F17-68EDB3B9078B}"/>
  <mergeCells count="15">
    <mergeCell ref="A24:A25"/>
    <mergeCell ref="B24:B25"/>
    <mergeCell ref="C24:C25"/>
    <mergeCell ref="J24:J25"/>
    <mergeCell ref="A5:A6"/>
    <mergeCell ref="B5:B6"/>
    <mergeCell ref="C5:C6"/>
    <mergeCell ref="D5:E5"/>
    <mergeCell ref="F5:I5"/>
    <mergeCell ref="J5:J6"/>
    <mergeCell ref="A22:A23"/>
    <mergeCell ref="B22:B23"/>
    <mergeCell ref="C22:C23"/>
    <mergeCell ref="D22:I22"/>
    <mergeCell ref="J22:J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801B-6099-459F-87D1-9F95C6DBA96F}">
  <sheetPr>
    <tabColor theme="7"/>
  </sheetPr>
  <dimension ref="A1:AP19"/>
  <sheetViews>
    <sheetView workbookViewId="0">
      <pane xSplit="1" topLeftCell="B1" activePane="topRight" state="frozen"/>
      <selection pane="topRight" activeCell="C11" sqref="C11"/>
    </sheetView>
  </sheetViews>
  <sheetFormatPr defaultRowHeight="14.5" x14ac:dyDescent="0.35"/>
  <cols>
    <col min="1" max="1" width="32.7265625" customWidth="1"/>
    <col min="2" max="6" width="17.453125" customWidth="1"/>
    <col min="7" max="7" width="11.7265625" customWidth="1"/>
    <col min="8" max="8" width="2.26953125" customWidth="1"/>
    <col min="9" max="13" width="17.453125" customWidth="1"/>
    <col min="14" max="14" width="11.7265625" customWidth="1"/>
    <col min="15" max="15" width="2.26953125" customWidth="1"/>
    <col min="16" max="20" width="17.26953125" customWidth="1"/>
    <col min="21" max="21" width="11.7265625" customWidth="1"/>
    <col min="22" max="22" width="2.1796875" customWidth="1"/>
    <col min="23" max="27" width="17.453125" customWidth="1"/>
    <col min="28" max="28" width="11.7265625" customWidth="1"/>
    <col min="29" max="29" width="2.26953125" customWidth="1"/>
    <col min="30" max="34" width="17.453125" customWidth="1"/>
    <col min="35" max="35" width="11.7265625" customWidth="1"/>
    <col min="36" max="36" width="2.26953125" customWidth="1"/>
    <col min="37" max="41" width="17.453125" customWidth="1"/>
    <col min="42" max="42" width="11.54296875" customWidth="1"/>
  </cols>
  <sheetData>
    <row r="1" spans="1:42" ht="21" x14ac:dyDescent="0.5">
      <c r="A1" s="317" t="s">
        <v>1</v>
      </c>
      <c r="B1" s="318"/>
    </row>
    <row r="2" spans="1:42" ht="21" x14ac:dyDescent="0.5">
      <c r="A2" s="317" t="s">
        <v>0</v>
      </c>
      <c r="B2" s="318"/>
    </row>
    <row r="3" spans="1:42" ht="21" x14ac:dyDescent="0.5">
      <c r="A3" s="317" t="s">
        <v>2</v>
      </c>
      <c r="B3" s="318"/>
    </row>
    <row r="5" spans="1:42" x14ac:dyDescent="0.35">
      <c r="S5" s="320">
        <v>144659481</v>
      </c>
      <c r="Z5" s="320">
        <v>2739000</v>
      </c>
    </row>
    <row r="6" spans="1:42" x14ac:dyDescent="0.35">
      <c r="A6" s="515" t="s">
        <v>9</v>
      </c>
      <c r="B6" s="513" t="s">
        <v>14</v>
      </c>
      <c r="C6" s="513"/>
      <c r="D6" s="513"/>
      <c r="E6" s="513"/>
      <c r="F6" s="513"/>
      <c r="G6" s="514"/>
      <c r="I6" s="510" t="s">
        <v>220</v>
      </c>
      <c r="J6" s="511"/>
      <c r="K6" s="511"/>
      <c r="L6" s="511"/>
      <c r="M6" s="511"/>
      <c r="N6" s="512"/>
      <c r="P6" s="510" t="s">
        <v>118</v>
      </c>
      <c r="Q6" s="511"/>
      <c r="R6" s="511"/>
      <c r="S6" s="511"/>
      <c r="T6" s="511"/>
      <c r="U6" s="512"/>
      <c r="W6" s="510" t="s">
        <v>122</v>
      </c>
      <c r="X6" s="511"/>
      <c r="Y6" s="511"/>
      <c r="Z6" s="511"/>
      <c r="AA6" s="511"/>
      <c r="AB6" s="512"/>
      <c r="AD6" s="510" t="s">
        <v>139</v>
      </c>
      <c r="AE6" s="511"/>
      <c r="AF6" s="511"/>
      <c r="AG6" s="511"/>
      <c r="AH6" s="511"/>
      <c r="AI6" s="512"/>
      <c r="AK6" s="510" t="s">
        <v>128</v>
      </c>
      <c r="AL6" s="511"/>
      <c r="AM6" s="511"/>
      <c r="AN6" s="511"/>
      <c r="AO6" s="511"/>
      <c r="AP6" s="512"/>
    </row>
    <row r="7" spans="1:42" ht="60" customHeight="1" x14ac:dyDescent="0.35">
      <c r="A7" s="515"/>
      <c r="B7" s="4" t="s">
        <v>3</v>
      </c>
      <c r="C7" s="1" t="s">
        <v>4</v>
      </c>
      <c r="D7" s="1" t="s">
        <v>5</v>
      </c>
      <c r="E7" s="1" t="s">
        <v>6</v>
      </c>
      <c r="F7" s="2" t="s">
        <v>7</v>
      </c>
      <c r="G7" s="3" t="s">
        <v>8</v>
      </c>
      <c r="I7" s="304" t="s">
        <v>3</v>
      </c>
      <c r="J7" s="4" t="s">
        <v>4</v>
      </c>
      <c r="K7" s="1" t="s">
        <v>5</v>
      </c>
      <c r="L7" s="1" t="s">
        <v>6</v>
      </c>
      <c r="M7" s="2" t="s">
        <v>7</v>
      </c>
      <c r="N7" s="3" t="s">
        <v>8</v>
      </c>
      <c r="P7" s="304" t="s">
        <v>3</v>
      </c>
      <c r="Q7" s="4" t="s">
        <v>4</v>
      </c>
      <c r="R7" s="1" t="s">
        <v>5</v>
      </c>
      <c r="S7" s="1" t="s">
        <v>6</v>
      </c>
      <c r="T7" s="2" t="s">
        <v>7</v>
      </c>
      <c r="U7" s="3" t="s">
        <v>8</v>
      </c>
      <c r="W7" s="304" t="s">
        <v>3</v>
      </c>
      <c r="X7" s="4" t="s">
        <v>4</v>
      </c>
      <c r="Y7" s="1" t="s">
        <v>5</v>
      </c>
      <c r="Z7" s="1" t="s">
        <v>6</v>
      </c>
      <c r="AA7" s="2" t="s">
        <v>7</v>
      </c>
      <c r="AB7" s="3" t="s">
        <v>8</v>
      </c>
      <c r="AD7" s="304" t="s">
        <v>3</v>
      </c>
      <c r="AE7" s="4" t="s">
        <v>4</v>
      </c>
      <c r="AF7" s="1" t="s">
        <v>5</v>
      </c>
      <c r="AG7" s="1" t="s">
        <v>6</v>
      </c>
      <c r="AH7" s="2" t="s">
        <v>7</v>
      </c>
      <c r="AI7" s="3" t="s">
        <v>8</v>
      </c>
      <c r="AK7" s="304" t="s">
        <v>3</v>
      </c>
      <c r="AL7" s="4" t="s">
        <v>4</v>
      </c>
      <c r="AM7" s="1" t="s">
        <v>5</v>
      </c>
      <c r="AN7" s="1" t="s">
        <v>6</v>
      </c>
      <c r="AO7" s="2" t="s">
        <v>7</v>
      </c>
      <c r="AP7" s="3" t="s">
        <v>8</v>
      </c>
    </row>
    <row r="8" spans="1:42" x14ac:dyDescent="0.35">
      <c r="A8" s="193" t="s">
        <v>10</v>
      </c>
      <c r="B8" s="275">
        <v>0</v>
      </c>
      <c r="C8" s="275" t="e">
        <f>VLOOKUP(A8,Juli!$D$9:$E$12,2,0)</f>
        <v>#N/A</v>
      </c>
      <c r="D8" s="275" t="e">
        <f>B8-C8</f>
        <v>#N/A</v>
      </c>
      <c r="E8" s="275" t="e">
        <f>VLOOKUP(A8,Juli!$L$11:$M$14,2,0)</f>
        <v>#N/A</v>
      </c>
      <c r="F8" s="275" t="e">
        <f>B8-E8</f>
        <v>#N/A</v>
      </c>
      <c r="G8" s="275" t="e">
        <f>E8/B8</f>
        <v>#N/A</v>
      </c>
      <c r="I8" s="275">
        <v>0</v>
      </c>
      <c r="J8" s="275" t="e">
        <f>VLOOKUP(A8,Ags!$D$9:$E$12,2,0)</f>
        <v>#N/A</v>
      </c>
      <c r="K8" s="303" t="e">
        <f>I8-J8</f>
        <v>#N/A</v>
      </c>
      <c r="L8" s="275" t="e">
        <f>VLOOKUP(A8,Ags!$L$11:$M$14,2,0)</f>
        <v>#N/A</v>
      </c>
      <c r="M8" s="303" t="e">
        <f>I8-L8</f>
        <v>#N/A</v>
      </c>
      <c r="N8" s="275" t="e">
        <f>L8/I8</f>
        <v>#N/A</v>
      </c>
      <c r="P8" s="275">
        <v>0</v>
      </c>
      <c r="Q8" s="275" t="e">
        <f>VLOOKUP(A8,Sept!$D$9:$E$12,2,0)</f>
        <v>#N/A</v>
      </c>
      <c r="R8" s="303" t="e">
        <f>P8-Q8</f>
        <v>#N/A</v>
      </c>
      <c r="S8" s="275" t="e">
        <f>VLOOKUP(A8,Sept!$L$11:$M$14,2,0)</f>
        <v>#N/A</v>
      </c>
      <c r="T8" s="303" t="e">
        <f>P8-S8</f>
        <v>#N/A</v>
      </c>
      <c r="U8" s="275" t="e">
        <f>S8/P8</f>
        <v>#N/A</v>
      </c>
      <c r="W8" s="275">
        <v>0</v>
      </c>
      <c r="X8" s="275" t="e">
        <f>VLOOKUP(A8,Okt!$D$9:$E$12,2,0)</f>
        <v>#N/A</v>
      </c>
      <c r="Y8" s="303" t="e">
        <f>W8-X8</f>
        <v>#N/A</v>
      </c>
      <c r="Z8" s="275" t="e">
        <f>VLOOKUP(A8,Okt!$L$11:$M$14,2,0)</f>
        <v>#N/A</v>
      </c>
      <c r="AA8" s="303" t="e">
        <f>W8-Z8</f>
        <v>#N/A</v>
      </c>
      <c r="AB8" s="275" t="e">
        <f>Z8/W8</f>
        <v>#N/A</v>
      </c>
      <c r="AD8" s="275">
        <v>0</v>
      </c>
      <c r="AE8" s="275" t="e">
        <f>VLOOKUP(A8,Nov!$D$9:$E$12,2,0)</f>
        <v>#N/A</v>
      </c>
      <c r="AF8" s="303" t="e">
        <f>AD8-AE8</f>
        <v>#N/A</v>
      </c>
      <c r="AG8" s="275" t="e">
        <f>VLOOKUP(A8,Nov!$L$11:$M$14,2,0)</f>
        <v>#N/A</v>
      </c>
      <c r="AH8" s="303" t="e">
        <f>AD8-AG8</f>
        <v>#N/A</v>
      </c>
      <c r="AI8" s="275" t="e">
        <f>AG8/AD8</f>
        <v>#N/A</v>
      </c>
      <c r="AK8" s="281"/>
      <c r="AL8" s="281"/>
      <c r="AM8" s="281"/>
      <c r="AN8" s="281"/>
      <c r="AO8" s="281"/>
      <c r="AP8" s="281"/>
    </row>
    <row r="9" spans="1:42" x14ac:dyDescent="0.35">
      <c r="A9" s="193" t="s">
        <v>11</v>
      </c>
      <c r="B9" s="276">
        <f>SUM(B10:B14)</f>
        <v>48800000</v>
      </c>
      <c r="C9" s="275" t="e">
        <f>VLOOKUP(A9,Juli!$D$9:$E$12,2,0)</f>
        <v>#N/A</v>
      </c>
      <c r="D9" s="275" t="e">
        <f t="shared" ref="D9:D15" si="0">B9-C9</f>
        <v>#N/A</v>
      </c>
      <c r="E9" s="275" t="e">
        <f>VLOOKUP(A9,Juli!$L$11:$M$14,2,0)</f>
        <v>#N/A</v>
      </c>
      <c r="F9" s="275" t="e">
        <f t="shared" ref="F9:F15" si="1">B9-E9</f>
        <v>#N/A</v>
      </c>
      <c r="G9" s="275" t="e">
        <f t="shared" ref="G9:G15" si="2">E9/B9</f>
        <v>#N/A</v>
      </c>
      <c r="I9" s="276">
        <f>SUM(I10:I14)</f>
        <v>167100000</v>
      </c>
      <c r="J9" s="275" t="e">
        <f>VLOOKUP(A9,Ags!$D$9:$E$12,2,0)</f>
        <v>#N/A</v>
      </c>
      <c r="K9" s="303" t="e">
        <f t="shared" ref="K9:K16" si="3">I9-J9</f>
        <v>#N/A</v>
      </c>
      <c r="L9" s="275" t="e">
        <f>VLOOKUP(A9,Ags!$L$11:$M$14,2,0)</f>
        <v>#N/A</v>
      </c>
      <c r="M9" s="303" t="e">
        <f t="shared" ref="M9:M16" si="4">I9-L9</f>
        <v>#N/A</v>
      </c>
      <c r="N9" s="275" t="e">
        <f t="shared" ref="N9:N16" si="5">L9/I9</f>
        <v>#N/A</v>
      </c>
      <c r="P9" s="276">
        <f>SUM(P10:P14)</f>
        <v>183350000</v>
      </c>
      <c r="Q9" s="275" t="e">
        <f>VLOOKUP(A9,Sept!$D$9:$E$12,2,0)</f>
        <v>#N/A</v>
      </c>
      <c r="R9" s="303" t="e">
        <f t="shared" ref="R9:R16" si="6">P9-Q9</f>
        <v>#N/A</v>
      </c>
      <c r="S9" s="275" t="e">
        <f>VLOOKUP(A9,Sept!$L$11:$M$14,2,0)</f>
        <v>#N/A</v>
      </c>
      <c r="T9" s="303" t="e">
        <f t="shared" ref="T9:T16" si="7">P9-S9</f>
        <v>#N/A</v>
      </c>
      <c r="U9" s="275" t="e">
        <f t="shared" ref="U9:U16" si="8">S9/P9</f>
        <v>#N/A</v>
      </c>
      <c r="W9" s="276">
        <f>SUM(W10:W14)</f>
        <v>31850000</v>
      </c>
      <c r="X9" s="275" t="e">
        <f>VLOOKUP(A9,Okt!$D$9:$E$12,2,0)</f>
        <v>#N/A</v>
      </c>
      <c r="Y9" s="303" t="e">
        <f t="shared" ref="Y9:Y15" si="9">W9-X9</f>
        <v>#N/A</v>
      </c>
      <c r="Z9" s="275" t="e">
        <f>VLOOKUP(A9,Okt!$L$11:$M$14,2,0)</f>
        <v>#N/A</v>
      </c>
      <c r="AA9" s="303" t="e">
        <f t="shared" ref="AA9:AA15" si="10">W9-Z9</f>
        <v>#N/A</v>
      </c>
      <c r="AB9" s="275" t="e">
        <f t="shared" ref="AB9:AB15" si="11">Z9/W9</f>
        <v>#N/A</v>
      </c>
      <c r="AD9" s="276">
        <f>SUM(AD10:AD14)</f>
        <v>73975000</v>
      </c>
      <c r="AE9" s="275" t="e">
        <f>VLOOKUP(A9,Nov!$D$9:$E$12,2,0)</f>
        <v>#N/A</v>
      </c>
      <c r="AF9" s="303" t="e">
        <f t="shared" ref="AF9:AF15" si="12">AD9-AE9</f>
        <v>#N/A</v>
      </c>
      <c r="AG9" s="275" t="e">
        <f>VLOOKUP(A9,Nov!$L$11:$M$14,2,0)</f>
        <v>#N/A</v>
      </c>
      <c r="AH9" s="303" t="e">
        <f t="shared" ref="AH9:AH15" si="13">AD9-AG9</f>
        <v>#N/A</v>
      </c>
      <c r="AI9" s="275" t="e">
        <f t="shared" ref="AI9:AI15" si="14">AG9/AD9</f>
        <v>#N/A</v>
      </c>
      <c r="AK9" s="281"/>
      <c r="AL9" s="281"/>
      <c r="AM9" s="281"/>
      <c r="AN9" s="281"/>
      <c r="AO9" s="281"/>
      <c r="AP9" s="281"/>
    </row>
    <row r="10" spans="1:42" x14ac:dyDescent="0.35">
      <c r="A10" s="192" t="s">
        <v>86</v>
      </c>
      <c r="B10" s="305">
        <v>7500000</v>
      </c>
      <c r="C10" s="275">
        <f>VLOOKUP(A10,Juli!$D$9:$E$12,2,0)</f>
        <v>7500000</v>
      </c>
      <c r="D10" s="275">
        <f t="shared" si="0"/>
        <v>0</v>
      </c>
      <c r="E10" s="305">
        <f>VLOOKUP(A10,Juli!$L$11:$M$14,2,0)</f>
        <v>7100000</v>
      </c>
      <c r="F10" s="275">
        <f t="shared" si="1"/>
        <v>400000</v>
      </c>
      <c r="G10" s="275">
        <f t="shared" si="2"/>
        <v>0.94666666666666666</v>
      </c>
      <c r="I10" s="305">
        <v>7500000</v>
      </c>
      <c r="J10" s="275">
        <f>VLOOKUP(A10,Ags!$D$9:$E$12,2,0)</f>
        <v>9000000</v>
      </c>
      <c r="K10" s="303">
        <f t="shared" si="3"/>
        <v>-1500000</v>
      </c>
      <c r="L10" s="275">
        <f>VLOOKUP(A10,Ags!$L$11:$M$14,2,0)</f>
        <v>4250000</v>
      </c>
      <c r="M10" s="303">
        <f t="shared" si="4"/>
        <v>3250000</v>
      </c>
      <c r="N10" s="275">
        <f t="shared" si="5"/>
        <v>0.56666666666666665</v>
      </c>
      <c r="P10" s="305">
        <v>8750000</v>
      </c>
      <c r="Q10" s="275">
        <f>VLOOKUP(A10,Sept!$D$9:$E$12,2,0)</f>
        <v>8750000</v>
      </c>
      <c r="R10" s="303">
        <f t="shared" si="6"/>
        <v>0</v>
      </c>
      <c r="S10" s="305">
        <f>VLOOKUP(A10,Sept!$L$11:$M$14,2,0)</f>
        <v>7300000</v>
      </c>
      <c r="T10" s="303">
        <f t="shared" si="7"/>
        <v>1450000</v>
      </c>
      <c r="U10" s="275">
        <f t="shared" si="8"/>
        <v>0.8342857142857143</v>
      </c>
      <c r="W10" s="305">
        <v>8750000</v>
      </c>
      <c r="X10" s="275">
        <f>VLOOKUP(A10,Okt!$D$9:$E$12,2,0)</f>
        <v>8750000</v>
      </c>
      <c r="Y10" s="303">
        <f t="shared" si="9"/>
        <v>0</v>
      </c>
      <c r="Z10" s="305">
        <f>VLOOKUP(A10,Okt!$L$11:$M$14,2,0)</f>
        <v>7502500</v>
      </c>
      <c r="AA10" s="303">
        <f t="shared" si="10"/>
        <v>1247500</v>
      </c>
      <c r="AB10" s="275">
        <f t="shared" si="11"/>
        <v>0.85742857142857143</v>
      </c>
      <c r="AD10" s="275">
        <v>25375000</v>
      </c>
      <c r="AE10" s="275">
        <f>VLOOKUP(A10,Nov!$D$9:$E$12,2,0)</f>
        <v>25375000</v>
      </c>
      <c r="AF10" s="303">
        <f t="shared" si="12"/>
        <v>0</v>
      </c>
      <c r="AG10" s="275">
        <f>VLOOKUP(A10,Nov!$L$11:$M$14,2,0)</f>
        <v>2277500</v>
      </c>
      <c r="AH10" s="303">
        <f t="shared" si="13"/>
        <v>23097500</v>
      </c>
      <c r="AI10" s="275">
        <f t="shared" si="14"/>
        <v>8.9753694581280782E-2</v>
      </c>
      <c r="AK10" s="281"/>
      <c r="AL10" s="281"/>
      <c r="AM10" s="281"/>
      <c r="AN10" s="281"/>
      <c r="AO10" s="281"/>
      <c r="AP10" s="281"/>
    </row>
    <row r="11" spans="1:42" x14ac:dyDescent="0.35">
      <c r="A11" s="192" t="s">
        <v>87</v>
      </c>
      <c r="B11" s="305">
        <v>20000000</v>
      </c>
      <c r="C11" s="275">
        <f>VLOOKUP(A11,Juli!$D$9:$E$12,2,0)</f>
        <v>20000000</v>
      </c>
      <c r="D11" s="275">
        <f t="shared" si="0"/>
        <v>0</v>
      </c>
      <c r="E11" s="305">
        <f>VLOOKUP(A11,Juli!$L$11:$M$14,2,0)</f>
        <v>0</v>
      </c>
      <c r="F11" s="275">
        <f t="shared" si="1"/>
        <v>20000000</v>
      </c>
      <c r="G11" s="275">
        <f t="shared" si="2"/>
        <v>0</v>
      </c>
      <c r="I11" s="305">
        <v>0</v>
      </c>
      <c r="J11" s="275">
        <f>VLOOKUP(A11,Ags!$D$9:$E$12,2,0)</f>
        <v>0</v>
      </c>
      <c r="K11" s="303">
        <f t="shared" si="3"/>
        <v>0</v>
      </c>
      <c r="L11" s="275">
        <f>VLOOKUP(A11,Ags!$L$11:$M$14,2,0)</f>
        <v>0</v>
      </c>
      <c r="M11" s="303">
        <f t="shared" si="4"/>
        <v>0</v>
      </c>
      <c r="N11" s="275" t="e">
        <f t="shared" si="5"/>
        <v>#DIV/0!</v>
      </c>
      <c r="P11" s="305">
        <v>0</v>
      </c>
      <c r="Q11" s="275">
        <f>VLOOKUP(A11,Sept!$D$9:$E$12,2,0)</f>
        <v>0</v>
      </c>
      <c r="R11" s="303">
        <f t="shared" si="6"/>
        <v>0</v>
      </c>
      <c r="S11" s="305">
        <f>VLOOKUP(A11,Sept!$L$11:$M$14,2,0)</f>
        <v>0</v>
      </c>
      <c r="T11" s="303">
        <f t="shared" si="7"/>
        <v>0</v>
      </c>
      <c r="U11" s="275" t="e">
        <f t="shared" si="8"/>
        <v>#DIV/0!</v>
      </c>
      <c r="W11" s="305">
        <v>7500000</v>
      </c>
      <c r="X11" s="275">
        <f>VLOOKUP(A11,Okt!$D$9:$E$12,2,0)</f>
        <v>7500000</v>
      </c>
      <c r="Y11" s="303">
        <f t="shared" si="9"/>
        <v>0</v>
      </c>
      <c r="Z11" s="319">
        <f>VLOOKUP(A11,Okt!$L$11:$M$14,2,0)</f>
        <v>6440000</v>
      </c>
      <c r="AA11" s="303">
        <f t="shared" si="10"/>
        <v>1060000</v>
      </c>
      <c r="AB11" s="275">
        <f t="shared" si="11"/>
        <v>0.85866666666666669</v>
      </c>
      <c r="AD11" s="275">
        <v>30000000</v>
      </c>
      <c r="AE11" s="275">
        <f>VLOOKUP(A11,Nov!$D$9:$E$12,2,0)</f>
        <v>30000000</v>
      </c>
      <c r="AF11" s="303">
        <f t="shared" si="12"/>
        <v>0</v>
      </c>
      <c r="AG11" s="275">
        <f>VLOOKUP(A11,Nov!$L$11:$M$14,2,0)</f>
        <v>0</v>
      </c>
      <c r="AH11" s="303">
        <f t="shared" si="13"/>
        <v>30000000</v>
      </c>
      <c r="AI11" s="275">
        <f t="shared" si="14"/>
        <v>0</v>
      </c>
      <c r="AK11" s="281"/>
      <c r="AL11" s="281"/>
      <c r="AM11" s="281"/>
      <c r="AN11" s="281"/>
      <c r="AO11" s="281"/>
      <c r="AP11" s="281"/>
    </row>
    <row r="12" spans="1:42" x14ac:dyDescent="0.35">
      <c r="A12" s="192" t="s">
        <v>88</v>
      </c>
      <c r="B12" s="305">
        <v>10500000</v>
      </c>
      <c r="C12" s="275">
        <f>VLOOKUP(A12,Juli!$D$9:$E$12,2,0)</f>
        <v>10500000</v>
      </c>
      <c r="D12" s="275">
        <f t="shared" si="0"/>
        <v>0</v>
      </c>
      <c r="E12" s="305">
        <f>VLOOKUP(A12,Juli!$L$11:$M$14,2,0)</f>
        <v>10500000</v>
      </c>
      <c r="F12" s="275">
        <f t="shared" si="1"/>
        <v>0</v>
      </c>
      <c r="G12" s="275">
        <f t="shared" si="2"/>
        <v>1</v>
      </c>
      <c r="I12" s="305">
        <v>15500000</v>
      </c>
      <c r="J12" s="275">
        <f>VLOOKUP(A12,Ags!$D$9:$E$12,2,0)</f>
        <v>15500000</v>
      </c>
      <c r="K12" s="303">
        <f t="shared" si="3"/>
        <v>0</v>
      </c>
      <c r="L12" s="275">
        <f>VLOOKUP(A12,Ags!$L$11:$M$14,2,0)</f>
        <v>7500000</v>
      </c>
      <c r="M12" s="303">
        <f t="shared" si="4"/>
        <v>8000000</v>
      </c>
      <c r="N12" s="275">
        <f t="shared" si="5"/>
        <v>0.4838709677419355</v>
      </c>
      <c r="P12" s="305">
        <v>166500000</v>
      </c>
      <c r="Q12" s="275">
        <f>VLOOKUP(A12,Sept!$D$9:$E$12,2,0)</f>
        <v>166500000</v>
      </c>
      <c r="R12" s="303">
        <f t="shared" si="6"/>
        <v>0</v>
      </c>
      <c r="S12" s="319">
        <f>VLOOKUP(A12,Sept!$L$11:$M$14,2,0)</f>
        <v>163500000</v>
      </c>
      <c r="T12" s="303">
        <f t="shared" si="7"/>
        <v>3000000</v>
      </c>
      <c r="U12" s="275">
        <f t="shared" si="8"/>
        <v>0.98198198198198194</v>
      </c>
      <c r="W12" s="311">
        <v>7500000</v>
      </c>
      <c r="X12" s="275">
        <f>VLOOKUP(A12,Okt!$D$9:$E$12,2,0)</f>
        <v>7500000</v>
      </c>
      <c r="Y12" s="303">
        <f t="shared" si="9"/>
        <v>0</v>
      </c>
      <c r="Z12" s="305">
        <f>VLOOKUP(A12,Okt!$L$11:$M$14,2,0)</f>
        <v>7500000</v>
      </c>
      <c r="AA12" s="303">
        <f t="shared" si="10"/>
        <v>0</v>
      </c>
      <c r="AB12" s="275">
        <f t="shared" si="11"/>
        <v>1</v>
      </c>
      <c r="AD12" s="275">
        <v>10500000</v>
      </c>
      <c r="AE12" s="275">
        <f>VLOOKUP(A12,Nov!$D$9:$E$12,2,0)</f>
        <v>10500000</v>
      </c>
      <c r="AF12" s="303">
        <f t="shared" si="12"/>
        <v>0</v>
      </c>
      <c r="AG12" s="275">
        <f>VLOOKUP(A12,Nov!$L$11:$M$14,2,0)</f>
        <v>0</v>
      </c>
      <c r="AH12" s="303">
        <f t="shared" si="13"/>
        <v>10500000</v>
      </c>
      <c r="AI12" s="275">
        <f t="shared" si="14"/>
        <v>0</v>
      </c>
      <c r="AK12" s="281"/>
      <c r="AL12" s="281"/>
      <c r="AM12" s="281"/>
      <c r="AN12" s="281"/>
      <c r="AO12" s="281"/>
      <c r="AP12" s="281"/>
    </row>
    <row r="13" spans="1:42" x14ac:dyDescent="0.35">
      <c r="A13" s="192" t="s">
        <v>89</v>
      </c>
      <c r="B13" s="305">
        <v>0</v>
      </c>
      <c r="C13" s="275" t="e">
        <f>VLOOKUP(A13,Juli!$D$9:$E$12,2,0)</f>
        <v>#N/A</v>
      </c>
      <c r="D13" s="275" t="e">
        <f t="shared" si="0"/>
        <v>#N/A</v>
      </c>
      <c r="E13" s="305" t="e">
        <f>VLOOKUP(A13,Juli!$L$11:$M$14,2,0)</f>
        <v>#N/A</v>
      </c>
      <c r="F13" s="275" t="e">
        <f t="shared" si="1"/>
        <v>#N/A</v>
      </c>
      <c r="G13" s="275" t="e">
        <f t="shared" si="2"/>
        <v>#N/A</v>
      </c>
      <c r="I13" s="305">
        <v>136000000</v>
      </c>
      <c r="J13" s="275" t="e">
        <f>VLOOKUP(A13,Ags!$D$9:$E$12,2,0)</f>
        <v>#N/A</v>
      </c>
      <c r="K13" s="303" t="e">
        <f t="shared" si="3"/>
        <v>#N/A</v>
      </c>
      <c r="L13" s="275" t="e">
        <f>VLOOKUP(A13,Ags!$L$11:$M$14,2,0)</f>
        <v>#N/A</v>
      </c>
      <c r="M13" s="303" t="e">
        <f t="shared" si="4"/>
        <v>#N/A</v>
      </c>
      <c r="N13" s="275" t="e">
        <f t="shared" si="5"/>
        <v>#N/A</v>
      </c>
      <c r="P13" s="305">
        <v>0</v>
      </c>
      <c r="Q13" s="275" t="e">
        <f>VLOOKUP(A13,Sept!$D$9:$E$12,2,0)</f>
        <v>#N/A</v>
      </c>
      <c r="R13" s="303" t="e">
        <f t="shared" si="6"/>
        <v>#N/A</v>
      </c>
      <c r="S13" s="305" t="e">
        <f>VLOOKUP(A13,Sept!$L$11:$M$14,2,0)</f>
        <v>#N/A</v>
      </c>
      <c r="T13" s="303" t="e">
        <f t="shared" si="7"/>
        <v>#N/A</v>
      </c>
      <c r="U13" s="275" t="e">
        <f t="shared" si="8"/>
        <v>#N/A</v>
      </c>
      <c r="W13" s="305">
        <v>0</v>
      </c>
      <c r="X13" s="275" t="e">
        <f>VLOOKUP(A13,Okt!$D$9:$E$12,2,0)</f>
        <v>#N/A</v>
      </c>
      <c r="Y13" s="303" t="e">
        <f t="shared" si="9"/>
        <v>#N/A</v>
      </c>
      <c r="Z13" s="305" t="e">
        <f>VLOOKUP(A13,Okt!$L$11:$M$14,2,0)</f>
        <v>#N/A</v>
      </c>
      <c r="AA13" s="303" t="e">
        <f t="shared" si="10"/>
        <v>#N/A</v>
      </c>
      <c r="AB13" s="275" t="e">
        <f t="shared" si="11"/>
        <v>#N/A</v>
      </c>
      <c r="AD13" s="275">
        <v>0</v>
      </c>
      <c r="AE13" s="275" t="e">
        <f>VLOOKUP(A13,Nov!$D$9:$E$12,2,0)</f>
        <v>#N/A</v>
      </c>
      <c r="AF13" s="303" t="e">
        <f t="shared" si="12"/>
        <v>#N/A</v>
      </c>
      <c r="AG13" s="275" t="e">
        <f>VLOOKUP(A13,Nov!$L$11:$M$14,2,0)</f>
        <v>#N/A</v>
      </c>
      <c r="AH13" s="303" t="e">
        <f t="shared" si="13"/>
        <v>#N/A</v>
      </c>
      <c r="AI13" s="275" t="e">
        <f t="shared" si="14"/>
        <v>#N/A</v>
      </c>
      <c r="AK13" s="281"/>
      <c r="AL13" s="281"/>
      <c r="AM13" s="281"/>
      <c r="AN13" s="281"/>
      <c r="AO13" s="281"/>
      <c r="AP13" s="281"/>
    </row>
    <row r="14" spans="1:42" x14ac:dyDescent="0.35">
      <c r="A14" s="192" t="s">
        <v>90</v>
      </c>
      <c r="B14" s="305">
        <f>'RAB ALL 24-25'!E8</f>
        <v>10800000</v>
      </c>
      <c r="C14" s="275">
        <f>VLOOKUP(A14,Juli!$D$9:$E$12,2,0)</f>
        <v>10800000</v>
      </c>
      <c r="D14" s="275">
        <f t="shared" si="0"/>
        <v>0</v>
      </c>
      <c r="E14" s="305">
        <f>VLOOKUP(A14,Juli!$L$11:$M$14,2,0)</f>
        <v>7967080</v>
      </c>
      <c r="F14" s="275">
        <f t="shared" si="1"/>
        <v>2832920</v>
      </c>
      <c r="G14" s="275">
        <f t="shared" si="2"/>
        <v>0.73769259259259257</v>
      </c>
      <c r="I14" s="305">
        <v>8100000</v>
      </c>
      <c r="J14" s="275">
        <f>VLOOKUP(A14,Ags!$D$9:$E$12,2,0)</f>
        <v>8100000</v>
      </c>
      <c r="K14" s="303">
        <f t="shared" si="3"/>
        <v>0</v>
      </c>
      <c r="L14" s="275">
        <f>VLOOKUP(A14,Ags!$L$11:$M$14,2,0)</f>
        <v>7700000</v>
      </c>
      <c r="M14" s="303">
        <f t="shared" si="4"/>
        <v>400000</v>
      </c>
      <c r="N14" s="275">
        <f t="shared" si="5"/>
        <v>0.95061728395061729</v>
      </c>
      <c r="P14" s="305">
        <v>8100000</v>
      </c>
      <c r="Q14" s="275">
        <f>VLOOKUP(A14,Sept!$D$9:$E$12,2,0)</f>
        <v>8100000</v>
      </c>
      <c r="R14" s="303">
        <f t="shared" si="6"/>
        <v>0</v>
      </c>
      <c r="S14" s="305">
        <f>VLOOKUP(A14,Sept!$L$11:$M$14,2,0)</f>
        <v>7700000</v>
      </c>
      <c r="T14" s="303">
        <f t="shared" si="7"/>
        <v>400000</v>
      </c>
      <c r="U14" s="275">
        <f t="shared" si="8"/>
        <v>0.95061728395061729</v>
      </c>
      <c r="W14" s="305">
        <v>8100000</v>
      </c>
      <c r="X14" s="275">
        <f>VLOOKUP(A14,Okt!$D$9:$E$12,2,0)</f>
        <v>8100000</v>
      </c>
      <c r="Y14" s="303">
        <f t="shared" si="9"/>
        <v>0</v>
      </c>
      <c r="Z14" s="305">
        <f>VLOOKUP(A14,Okt!$L$11:$M$14,2,0)</f>
        <v>7700000</v>
      </c>
      <c r="AA14" s="303">
        <f t="shared" si="10"/>
        <v>400000</v>
      </c>
      <c r="AB14" s="275">
        <f t="shared" si="11"/>
        <v>0.95061728395061729</v>
      </c>
      <c r="AD14" s="275">
        <v>8100000</v>
      </c>
      <c r="AE14" s="275">
        <f>VLOOKUP(A14,Nov!$D$9:$E$12,2,0)</f>
        <v>8100000</v>
      </c>
      <c r="AF14" s="303">
        <f t="shared" si="12"/>
        <v>0</v>
      </c>
      <c r="AG14" s="275">
        <f>VLOOKUP(A14,Nov!$L$11:$M$14,2,0)</f>
        <v>0</v>
      </c>
      <c r="AH14" s="303">
        <f t="shared" si="13"/>
        <v>8100000</v>
      </c>
      <c r="AI14" s="275">
        <f t="shared" si="14"/>
        <v>0</v>
      </c>
      <c r="AK14" s="281"/>
      <c r="AL14" s="281"/>
      <c r="AM14" s="281"/>
      <c r="AN14" s="281"/>
      <c r="AO14" s="281"/>
      <c r="AP14" s="281"/>
    </row>
    <row r="15" spans="1:42" x14ac:dyDescent="0.35">
      <c r="A15" s="193" t="s">
        <v>12</v>
      </c>
      <c r="B15" s="275">
        <v>0</v>
      </c>
      <c r="C15" s="275" t="e">
        <f>VLOOKUP(A15,Juli!$D$9:$E$12,2,0)</f>
        <v>#N/A</v>
      </c>
      <c r="D15" s="275" t="e">
        <f t="shared" si="0"/>
        <v>#N/A</v>
      </c>
      <c r="E15" s="275" t="e">
        <f>VLOOKUP(A15,Juli!$L$11:$M$14,2,0)</f>
        <v>#N/A</v>
      </c>
      <c r="F15" s="275" t="e">
        <f t="shared" si="1"/>
        <v>#N/A</v>
      </c>
      <c r="G15" s="275" t="e">
        <f t="shared" si="2"/>
        <v>#N/A</v>
      </c>
      <c r="I15" s="275">
        <v>0</v>
      </c>
      <c r="J15" s="275" t="e">
        <f>VLOOKUP(A15,Ags!$D$9:$E$12,2,0)</f>
        <v>#N/A</v>
      </c>
      <c r="K15" s="303" t="e">
        <f t="shared" si="3"/>
        <v>#N/A</v>
      </c>
      <c r="L15" s="275" t="e">
        <f>VLOOKUP(A15,Juli!$L$11:$M$14,2,0)</f>
        <v>#N/A</v>
      </c>
      <c r="M15" s="303" t="e">
        <f t="shared" si="4"/>
        <v>#N/A</v>
      </c>
      <c r="N15" s="275" t="e">
        <f t="shared" si="5"/>
        <v>#N/A</v>
      </c>
      <c r="P15" s="275">
        <v>0</v>
      </c>
      <c r="Q15" s="275" t="e">
        <f>VLOOKUP(A15,Sept!$D$9:$E$12,2,0)</f>
        <v>#N/A</v>
      </c>
      <c r="R15" s="303" t="e">
        <f t="shared" si="6"/>
        <v>#N/A</v>
      </c>
      <c r="S15" s="275" t="e">
        <f>VLOOKUP(A15,Sept!$L$11:$M$14,2,0)</f>
        <v>#N/A</v>
      </c>
      <c r="T15" s="303" t="e">
        <f t="shared" si="7"/>
        <v>#N/A</v>
      </c>
      <c r="U15" s="275" t="e">
        <f t="shared" si="8"/>
        <v>#N/A</v>
      </c>
      <c r="W15" s="275">
        <v>0</v>
      </c>
      <c r="X15" s="275" t="e">
        <f>VLOOKUP(A15,Okt!$D$9:$E$12,2,0)</f>
        <v>#N/A</v>
      </c>
      <c r="Y15" s="303" t="e">
        <f t="shared" si="9"/>
        <v>#N/A</v>
      </c>
      <c r="Z15" s="275" t="e">
        <f>VLOOKUP(A15,Okt!$L$11:$M$14,2,0)</f>
        <v>#N/A</v>
      </c>
      <c r="AA15" s="303" t="e">
        <f t="shared" si="10"/>
        <v>#N/A</v>
      </c>
      <c r="AB15" s="275" t="e">
        <f t="shared" si="11"/>
        <v>#N/A</v>
      </c>
      <c r="AD15" s="275"/>
      <c r="AE15" s="275" t="e">
        <f>VLOOKUP(A15,Nov!$D$9:$E$12,2,0)</f>
        <v>#N/A</v>
      </c>
      <c r="AF15" s="303" t="e">
        <f t="shared" si="12"/>
        <v>#N/A</v>
      </c>
      <c r="AG15" s="275" t="e">
        <f>VLOOKUP(A15,Nov!$L$11:$M$14,2,0)</f>
        <v>#N/A</v>
      </c>
      <c r="AH15" s="303" t="e">
        <f t="shared" si="13"/>
        <v>#N/A</v>
      </c>
      <c r="AI15" s="275" t="e">
        <f t="shared" si="14"/>
        <v>#N/A</v>
      </c>
      <c r="AK15" s="281"/>
      <c r="AL15" s="281"/>
      <c r="AM15" s="281"/>
      <c r="AN15" s="281"/>
      <c r="AO15" s="281"/>
      <c r="AP15" s="281"/>
    </row>
    <row r="16" spans="1:42" x14ac:dyDescent="0.35">
      <c r="A16" s="5" t="s">
        <v>13</v>
      </c>
      <c r="B16" s="275"/>
      <c r="C16" s="275"/>
      <c r="D16" s="275"/>
      <c r="E16" s="275"/>
      <c r="F16" s="275"/>
      <c r="G16" s="275"/>
      <c r="I16" s="275"/>
      <c r="J16" s="275" t="e">
        <f>VLOOKUP(A16,Ags!$D$9:$E$12,2,0)</f>
        <v>#N/A</v>
      </c>
      <c r="K16" s="303" t="e">
        <f t="shared" si="3"/>
        <v>#N/A</v>
      </c>
      <c r="L16" s="275" t="e">
        <f>VLOOKUP(A16,Juli!$L$11:$M$14,2,0)</f>
        <v>#N/A</v>
      </c>
      <c r="M16" s="303" t="e">
        <f t="shared" si="4"/>
        <v>#N/A</v>
      </c>
      <c r="N16" s="275" t="e">
        <f t="shared" si="5"/>
        <v>#N/A</v>
      </c>
      <c r="P16" s="275"/>
      <c r="Q16" s="275" t="e">
        <f>VLOOKUP(A16,Sept!$D$9:$E$12,2,0)</f>
        <v>#N/A</v>
      </c>
      <c r="R16" s="303" t="e">
        <f t="shared" si="6"/>
        <v>#N/A</v>
      </c>
      <c r="S16" s="275" t="e">
        <f>VLOOKUP(A16,Sept!$L$11:$M$14,2,0)</f>
        <v>#N/A</v>
      </c>
      <c r="T16" s="303" t="e">
        <f t="shared" si="7"/>
        <v>#N/A</v>
      </c>
      <c r="U16" s="275" t="e">
        <f t="shared" si="8"/>
        <v>#N/A</v>
      </c>
      <c r="W16" s="275"/>
      <c r="X16" s="281"/>
      <c r="Y16" s="281"/>
      <c r="Z16" s="281"/>
      <c r="AA16" s="281"/>
      <c r="AB16" s="281"/>
      <c r="AD16" s="281"/>
      <c r="AE16" s="281"/>
      <c r="AF16" s="281"/>
      <c r="AG16" s="281"/>
      <c r="AH16" s="281"/>
      <c r="AI16" s="281"/>
      <c r="AK16" s="281"/>
      <c r="AL16" s="281"/>
      <c r="AM16" s="281"/>
      <c r="AN16" s="281"/>
      <c r="AO16" s="281"/>
      <c r="AP16" s="281"/>
    </row>
    <row r="17" spans="1:33" x14ac:dyDescent="0.35">
      <c r="E17" s="295">
        <f>E10+E12+E14</f>
        <v>25567080</v>
      </c>
      <c r="L17" s="295">
        <f>L10+L12+L14</f>
        <v>19450000</v>
      </c>
      <c r="S17" s="295">
        <f>S10+S12+S14</f>
        <v>178500000</v>
      </c>
      <c r="Z17" s="295">
        <f>Z10+Z11+Z12+Z14</f>
        <v>29142500</v>
      </c>
      <c r="AG17" s="295">
        <f>AG10</f>
        <v>2277500</v>
      </c>
    </row>
    <row r="18" spans="1:33" x14ac:dyDescent="0.35">
      <c r="A18" t="s">
        <v>248</v>
      </c>
    </row>
    <row r="19" spans="1:33" x14ac:dyDescent="0.35">
      <c r="A19" t="s">
        <v>258</v>
      </c>
    </row>
  </sheetData>
  <mergeCells count="7">
    <mergeCell ref="AD6:AI6"/>
    <mergeCell ref="AK6:AP6"/>
    <mergeCell ref="B6:G6"/>
    <mergeCell ref="A6:A7"/>
    <mergeCell ref="I6:N6"/>
    <mergeCell ref="P6:U6"/>
    <mergeCell ref="W6:A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8512-150C-4B0D-99D7-2F1477CDEB08}">
  <dimension ref="A3:AQ14"/>
  <sheetViews>
    <sheetView topLeftCell="AD1" workbookViewId="0">
      <selection activeCell="AK18" sqref="AK18"/>
    </sheetView>
  </sheetViews>
  <sheetFormatPr defaultRowHeight="14.5" x14ac:dyDescent="0.35"/>
  <cols>
    <col min="1" max="1" width="8.81640625" customWidth="1"/>
    <col min="2" max="43" width="15.54296875" customWidth="1"/>
  </cols>
  <sheetData>
    <row r="3" spans="1:43" ht="15" thickBot="1" x14ac:dyDescent="0.4">
      <c r="A3" s="522" t="s">
        <v>182</v>
      </c>
      <c r="B3" s="522"/>
    </row>
    <row r="4" spans="1:43" x14ac:dyDescent="0.35">
      <c r="A4" s="523" t="s">
        <v>129</v>
      </c>
      <c r="B4" s="525" t="s">
        <v>130</v>
      </c>
      <c r="C4" s="516" t="s">
        <v>131</v>
      </c>
      <c r="D4" s="517"/>
      <c r="E4" s="518"/>
      <c r="F4" s="516" t="s">
        <v>132</v>
      </c>
      <c r="G4" s="517"/>
      <c r="H4" s="518"/>
      <c r="I4" s="516" t="s">
        <v>133</v>
      </c>
      <c r="J4" s="517"/>
      <c r="K4" s="518"/>
      <c r="L4" s="516" t="s">
        <v>134</v>
      </c>
      <c r="M4" s="517"/>
      <c r="N4" s="518"/>
      <c r="O4" s="516" t="s">
        <v>33</v>
      </c>
      <c r="P4" s="517"/>
      <c r="Q4" s="518"/>
      <c r="R4" s="516" t="s">
        <v>135</v>
      </c>
      <c r="S4" s="517"/>
      <c r="T4" s="518"/>
      <c r="U4" s="516" t="s">
        <v>136</v>
      </c>
      <c r="V4" s="517"/>
      <c r="W4" s="518"/>
      <c r="X4" s="516" t="s">
        <v>137</v>
      </c>
      <c r="Y4" s="517"/>
      <c r="Z4" s="518"/>
      <c r="AA4" s="516" t="s">
        <v>118</v>
      </c>
      <c r="AB4" s="517"/>
      <c r="AC4" s="518"/>
      <c r="AD4" s="516" t="s">
        <v>138</v>
      </c>
      <c r="AE4" s="517"/>
      <c r="AF4" s="518"/>
      <c r="AG4" s="516" t="s">
        <v>139</v>
      </c>
      <c r="AH4" s="517"/>
      <c r="AI4" s="518"/>
      <c r="AJ4" s="516" t="s">
        <v>140</v>
      </c>
      <c r="AK4" s="517"/>
      <c r="AL4" s="518"/>
      <c r="AM4" s="516" t="s">
        <v>13</v>
      </c>
      <c r="AN4" s="517"/>
      <c r="AO4" s="517"/>
      <c r="AP4" s="518"/>
      <c r="AQ4" s="519" t="s">
        <v>141</v>
      </c>
    </row>
    <row r="5" spans="1:43" x14ac:dyDescent="0.35">
      <c r="A5" s="524"/>
      <c r="B5" s="526"/>
      <c r="C5" s="262" t="s">
        <v>142</v>
      </c>
      <c r="D5" s="262" t="s">
        <v>143</v>
      </c>
      <c r="E5" s="262" t="s">
        <v>144</v>
      </c>
      <c r="F5" s="262" t="s">
        <v>142</v>
      </c>
      <c r="G5" s="262" t="s">
        <v>143</v>
      </c>
      <c r="H5" s="262" t="s">
        <v>144</v>
      </c>
      <c r="I5" s="262" t="s">
        <v>142</v>
      </c>
      <c r="J5" s="262" t="s">
        <v>143</v>
      </c>
      <c r="K5" s="262" t="s">
        <v>144</v>
      </c>
      <c r="L5" s="262" t="s">
        <v>142</v>
      </c>
      <c r="M5" s="262" t="s">
        <v>143</v>
      </c>
      <c r="N5" s="262" t="s">
        <v>144</v>
      </c>
      <c r="O5" s="262" t="s">
        <v>142</v>
      </c>
      <c r="P5" s="262" t="s">
        <v>143</v>
      </c>
      <c r="Q5" s="262" t="s">
        <v>144</v>
      </c>
      <c r="R5" s="262" t="s">
        <v>142</v>
      </c>
      <c r="S5" s="262" t="s">
        <v>143</v>
      </c>
      <c r="T5" s="262" t="s">
        <v>144</v>
      </c>
      <c r="U5" s="262" t="s">
        <v>142</v>
      </c>
      <c r="V5" s="262" t="s">
        <v>143</v>
      </c>
      <c r="W5" s="262" t="s">
        <v>144</v>
      </c>
      <c r="X5" s="262" t="s">
        <v>142</v>
      </c>
      <c r="Y5" s="262" t="s">
        <v>143</v>
      </c>
      <c r="Z5" s="262" t="s">
        <v>144</v>
      </c>
      <c r="AA5" s="262" t="s">
        <v>142</v>
      </c>
      <c r="AB5" s="262" t="s">
        <v>143</v>
      </c>
      <c r="AC5" s="262" t="s">
        <v>144</v>
      </c>
      <c r="AD5" s="262" t="s">
        <v>142</v>
      </c>
      <c r="AE5" s="262" t="s">
        <v>143</v>
      </c>
      <c r="AF5" s="262" t="s">
        <v>144</v>
      </c>
      <c r="AG5" s="262" t="s">
        <v>142</v>
      </c>
      <c r="AH5" s="262" t="s">
        <v>143</v>
      </c>
      <c r="AI5" s="262" t="s">
        <v>144</v>
      </c>
      <c r="AJ5" s="262" t="s">
        <v>142</v>
      </c>
      <c r="AK5" s="262" t="s">
        <v>143</v>
      </c>
      <c r="AL5" s="262" t="s">
        <v>144</v>
      </c>
      <c r="AM5" s="262" t="s">
        <v>142</v>
      </c>
      <c r="AN5" s="262" t="s">
        <v>143</v>
      </c>
      <c r="AO5" s="262" t="s">
        <v>144</v>
      </c>
      <c r="AP5" s="262" t="s">
        <v>145</v>
      </c>
      <c r="AQ5" s="520"/>
    </row>
    <row r="6" spans="1:43" x14ac:dyDescent="0.35">
      <c r="A6" s="267">
        <v>2</v>
      </c>
      <c r="B6" s="263" t="s">
        <v>146</v>
      </c>
      <c r="C6" s="264" t="s">
        <v>147</v>
      </c>
      <c r="D6" s="265" t="s">
        <v>148</v>
      </c>
      <c r="E6" s="265" t="s">
        <v>148</v>
      </c>
      <c r="F6" s="264" t="s">
        <v>147</v>
      </c>
      <c r="G6" s="265" t="s">
        <v>148</v>
      </c>
      <c r="H6" s="265" t="s">
        <v>148</v>
      </c>
      <c r="I6" s="264" t="s">
        <v>147</v>
      </c>
      <c r="J6" s="265" t="s">
        <v>148</v>
      </c>
      <c r="K6" s="265" t="s">
        <v>148</v>
      </c>
      <c r="L6" s="264" t="s">
        <v>147</v>
      </c>
      <c r="M6" s="265" t="s">
        <v>148</v>
      </c>
      <c r="N6" s="265" t="s">
        <v>148</v>
      </c>
      <c r="O6" s="264" t="s">
        <v>147</v>
      </c>
      <c r="P6" s="265" t="s">
        <v>148</v>
      </c>
      <c r="Q6" s="265" t="s">
        <v>148</v>
      </c>
      <c r="R6" s="264" t="s">
        <v>147</v>
      </c>
      <c r="S6" s="265" t="s">
        <v>148</v>
      </c>
      <c r="T6" s="265" t="s">
        <v>148</v>
      </c>
      <c r="U6" s="264" t="s">
        <v>147</v>
      </c>
      <c r="V6" s="265" t="s">
        <v>148</v>
      </c>
      <c r="W6" s="265" t="s">
        <v>148</v>
      </c>
      <c r="X6" s="264" t="s">
        <v>147</v>
      </c>
      <c r="Y6" s="265" t="s">
        <v>148</v>
      </c>
      <c r="Z6" s="265" t="s">
        <v>148</v>
      </c>
      <c r="AA6" s="264" t="s">
        <v>147</v>
      </c>
      <c r="AB6" s="265" t="s">
        <v>148</v>
      </c>
      <c r="AC6" s="265" t="s">
        <v>148</v>
      </c>
      <c r="AD6" s="264" t="s">
        <v>147</v>
      </c>
      <c r="AE6" s="265" t="s">
        <v>148</v>
      </c>
      <c r="AF6" s="265" t="s">
        <v>148</v>
      </c>
      <c r="AG6" s="264" t="s">
        <v>147</v>
      </c>
      <c r="AH6" s="265" t="s">
        <v>148</v>
      </c>
      <c r="AI6" s="265" t="s">
        <v>148</v>
      </c>
      <c r="AJ6" s="264" t="s">
        <v>147</v>
      </c>
      <c r="AK6" s="265" t="s">
        <v>148</v>
      </c>
      <c r="AL6" s="265" t="s">
        <v>148</v>
      </c>
      <c r="AM6" s="264" t="s">
        <v>147</v>
      </c>
      <c r="AN6" s="264" t="s">
        <v>147</v>
      </c>
      <c r="AO6" s="264" t="s">
        <v>147</v>
      </c>
      <c r="AP6" s="266" t="s">
        <v>147</v>
      </c>
      <c r="AQ6" s="268" t="s">
        <v>147</v>
      </c>
    </row>
    <row r="7" spans="1:43" x14ac:dyDescent="0.35">
      <c r="A7" s="267">
        <v>3</v>
      </c>
      <c r="B7" s="263" t="s">
        <v>149</v>
      </c>
      <c r="C7" s="264" t="s">
        <v>150</v>
      </c>
      <c r="D7" s="265" t="s">
        <v>148</v>
      </c>
      <c r="E7" s="265" t="s">
        <v>148</v>
      </c>
      <c r="F7" s="264" t="s">
        <v>147</v>
      </c>
      <c r="G7" s="265" t="s">
        <v>148</v>
      </c>
      <c r="H7" s="265" t="s">
        <v>148</v>
      </c>
      <c r="I7" s="264" t="s">
        <v>151</v>
      </c>
      <c r="J7" s="265" t="s">
        <v>152</v>
      </c>
      <c r="K7" s="265" t="s">
        <v>153</v>
      </c>
      <c r="L7" s="264" t="s">
        <v>154</v>
      </c>
      <c r="M7" s="265" t="s">
        <v>155</v>
      </c>
      <c r="N7" s="265" t="s">
        <v>156</v>
      </c>
      <c r="O7" s="264" t="s">
        <v>157</v>
      </c>
      <c r="P7" s="265" t="s">
        <v>148</v>
      </c>
      <c r="Q7" s="265" t="s">
        <v>148</v>
      </c>
      <c r="R7" s="264" t="s">
        <v>158</v>
      </c>
      <c r="S7" s="265" t="s">
        <v>148</v>
      </c>
      <c r="T7" s="265" t="s">
        <v>148</v>
      </c>
      <c r="U7" s="264" t="s">
        <v>159</v>
      </c>
      <c r="V7" s="265" t="s">
        <v>160</v>
      </c>
      <c r="W7" s="265" t="s">
        <v>161</v>
      </c>
      <c r="X7" s="264" t="s">
        <v>162</v>
      </c>
      <c r="Y7" s="265" t="s">
        <v>163</v>
      </c>
      <c r="Z7" s="265" t="s">
        <v>164</v>
      </c>
      <c r="AA7" s="264" t="s">
        <v>165</v>
      </c>
      <c r="AB7" s="265" t="s">
        <v>166</v>
      </c>
      <c r="AC7" s="265" t="s">
        <v>167</v>
      </c>
      <c r="AD7" s="264" t="s">
        <v>168</v>
      </c>
      <c r="AE7" s="265" t="s">
        <v>169</v>
      </c>
      <c r="AF7" s="265" t="s">
        <v>170</v>
      </c>
      <c r="AG7" s="264" t="s">
        <v>171</v>
      </c>
      <c r="AH7" s="265" t="s">
        <v>172</v>
      </c>
      <c r="AI7" s="265" t="s">
        <v>173</v>
      </c>
      <c r="AJ7" s="264" t="s">
        <v>174</v>
      </c>
      <c r="AK7" s="265" t="s">
        <v>175</v>
      </c>
      <c r="AL7" s="265" t="s">
        <v>176</v>
      </c>
      <c r="AM7" s="264" t="s">
        <v>177</v>
      </c>
      <c r="AN7" s="264" t="s">
        <v>178</v>
      </c>
      <c r="AO7" s="264" t="s">
        <v>179</v>
      </c>
      <c r="AP7" s="266" t="s">
        <v>180</v>
      </c>
      <c r="AQ7" s="268" t="s">
        <v>147</v>
      </c>
    </row>
    <row r="8" spans="1:43" ht="15" thickBot="1" x14ac:dyDescent="0.4">
      <c r="A8" s="269">
        <v>4</v>
      </c>
      <c r="B8" s="270" t="s">
        <v>181</v>
      </c>
      <c r="C8" s="271" t="s">
        <v>147</v>
      </c>
      <c r="D8" s="272" t="s">
        <v>148</v>
      </c>
      <c r="E8" s="272" t="s">
        <v>148</v>
      </c>
      <c r="F8" s="271" t="s">
        <v>147</v>
      </c>
      <c r="G8" s="272" t="s">
        <v>148</v>
      </c>
      <c r="H8" s="272" t="s">
        <v>148</v>
      </c>
      <c r="I8" s="271" t="s">
        <v>147</v>
      </c>
      <c r="J8" s="272" t="s">
        <v>148</v>
      </c>
      <c r="K8" s="272" t="s">
        <v>148</v>
      </c>
      <c r="L8" s="271" t="s">
        <v>147</v>
      </c>
      <c r="M8" s="272" t="s">
        <v>148</v>
      </c>
      <c r="N8" s="272" t="s">
        <v>148</v>
      </c>
      <c r="O8" s="271" t="s">
        <v>147</v>
      </c>
      <c r="P8" s="272" t="s">
        <v>148</v>
      </c>
      <c r="Q8" s="272" t="s">
        <v>148</v>
      </c>
      <c r="R8" s="271" t="s">
        <v>147</v>
      </c>
      <c r="S8" s="272" t="s">
        <v>148</v>
      </c>
      <c r="T8" s="272" t="s">
        <v>148</v>
      </c>
      <c r="U8" s="271" t="s">
        <v>147</v>
      </c>
      <c r="V8" s="272" t="s">
        <v>148</v>
      </c>
      <c r="W8" s="272" t="s">
        <v>148</v>
      </c>
      <c r="X8" s="271" t="s">
        <v>147</v>
      </c>
      <c r="Y8" s="272" t="s">
        <v>148</v>
      </c>
      <c r="Z8" s="272" t="s">
        <v>148</v>
      </c>
      <c r="AA8" s="271" t="s">
        <v>147</v>
      </c>
      <c r="AB8" s="272" t="s">
        <v>148</v>
      </c>
      <c r="AC8" s="272" t="s">
        <v>148</v>
      </c>
      <c r="AD8" s="271" t="s">
        <v>147</v>
      </c>
      <c r="AE8" s="272" t="s">
        <v>148</v>
      </c>
      <c r="AF8" s="272" t="s">
        <v>148</v>
      </c>
      <c r="AG8" s="271" t="s">
        <v>147</v>
      </c>
      <c r="AH8" s="272" t="s">
        <v>148</v>
      </c>
      <c r="AI8" s="272" t="s">
        <v>148</v>
      </c>
      <c r="AJ8" s="271" t="s">
        <v>147</v>
      </c>
      <c r="AK8" s="272" t="s">
        <v>148</v>
      </c>
      <c r="AL8" s="272" t="s">
        <v>148</v>
      </c>
      <c r="AM8" s="271" t="s">
        <v>147</v>
      </c>
      <c r="AN8" s="271" t="s">
        <v>147</v>
      </c>
      <c r="AO8" s="271" t="s">
        <v>147</v>
      </c>
      <c r="AP8" s="273" t="s">
        <v>147</v>
      </c>
      <c r="AQ8" s="274" t="s">
        <v>147</v>
      </c>
    </row>
    <row r="9" spans="1:43" x14ac:dyDescent="0.35">
      <c r="A9" s="521"/>
      <c r="B9" s="521"/>
      <c r="C9" s="521"/>
      <c r="D9" s="521"/>
      <c r="E9" s="521"/>
      <c r="F9" s="521"/>
      <c r="G9" s="521"/>
      <c r="H9" s="521"/>
      <c r="I9" s="521"/>
      <c r="J9" s="521"/>
      <c r="K9" s="521"/>
      <c r="L9" s="521"/>
      <c r="M9" s="521"/>
      <c r="N9" s="521"/>
      <c r="O9" s="521"/>
      <c r="P9" s="521"/>
      <c r="Q9" s="521"/>
      <c r="R9" s="521"/>
      <c r="S9" s="521"/>
      <c r="T9" s="521"/>
      <c r="U9" s="521"/>
      <c r="V9" s="521"/>
      <c r="W9" s="521"/>
      <c r="X9" s="521"/>
      <c r="Y9" s="521"/>
      <c r="Z9" s="521"/>
      <c r="AA9" s="521"/>
      <c r="AB9" s="521"/>
      <c r="AC9" s="521"/>
      <c r="AD9" s="521"/>
      <c r="AE9" s="521"/>
      <c r="AF9" s="521"/>
      <c r="AG9" s="521"/>
      <c r="AH9" s="521"/>
      <c r="AI9" s="521"/>
      <c r="AJ9" s="521"/>
      <c r="AK9" s="521"/>
      <c r="AL9" s="521"/>
      <c r="AM9" s="521"/>
      <c r="AN9" s="521"/>
      <c r="AO9" s="521"/>
      <c r="AP9" s="521"/>
      <c r="AQ9" s="521"/>
    </row>
    <row r="14" spans="1:43" x14ac:dyDescent="0.35">
      <c r="C14" t="s">
        <v>221</v>
      </c>
    </row>
  </sheetData>
  <mergeCells count="18">
    <mergeCell ref="A3:B3"/>
    <mergeCell ref="O4:Q4"/>
    <mergeCell ref="R4:T4"/>
    <mergeCell ref="U4:W4"/>
    <mergeCell ref="X4:Z4"/>
    <mergeCell ref="A4:A5"/>
    <mergeCell ref="B4:B5"/>
    <mergeCell ref="C4:E4"/>
    <mergeCell ref="F4:H4"/>
    <mergeCell ref="I4:K4"/>
    <mergeCell ref="L4:N4"/>
    <mergeCell ref="AG4:AI4"/>
    <mergeCell ref="AJ4:AL4"/>
    <mergeCell ref="AM4:AP4"/>
    <mergeCell ref="AQ4:AQ5"/>
    <mergeCell ref="A9:AQ9"/>
    <mergeCell ref="AA4:AC4"/>
    <mergeCell ref="AD4:AF4"/>
  </mergeCells>
  <hyperlinks>
    <hyperlink ref="D6" r:id="rId1" display="javascript://" xr:uid="{4FF5C62E-C57F-45EE-886C-56CD07FA88AB}"/>
    <hyperlink ref="E6" r:id="rId2" display="javascript://" xr:uid="{A5D25EEB-3753-4E3B-81AC-6B2C7CEB091B}"/>
    <hyperlink ref="G6" r:id="rId3" display="javascript://" xr:uid="{84B4A2E4-3B75-463C-A934-3EE3362EBBAF}"/>
    <hyperlink ref="H6" r:id="rId4" display="javascript://" xr:uid="{6379AC35-5B14-49C0-B284-AB222DB2AD71}"/>
    <hyperlink ref="J6" r:id="rId5" display="javascript://" xr:uid="{6242CA17-86E6-45EB-AF59-EE53754089AD}"/>
    <hyperlink ref="K6" r:id="rId6" display="javascript://" xr:uid="{F7A9E84C-3CF9-4B0F-A122-E1653E2753DB}"/>
    <hyperlink ref="M6" r:id="rId7" display="javascript://" xr:uid="{CDA7A8A6-5FE9-4FD2-82CB-C123A4259BB7}"/>
    <hyperlink ref="N6" r:id="rId8" display="javascript://" xr:uid="{640B3F14-752A-4C58-938B-33F4D8323DC7}"/>
    <hyperlink ref="P6" r:id="rId9" display="javascript://" xr:uid="{EC7E4FBD-6032-44C9-9952-66B782242F45}"/>
    <hyperlink ref="Q6" r:id="rId10" display="javascript://" xr:uid="{B016407B-B993-4B1D-9C76-69F79E16731B}"/>
    <hyperlink ref="S6" r:id="rId11" display="javascript://" xr:uid="{2834F831-2B99-475A-8A6D-9EE98B69B724}"/>
    <hyperlink ref="T6" r:id="rId12" display="javascript://" xr:uid="{F07A15C5-8481-494D-A7EC-CCED4C4DFFEC}"/>
    <hyperlink ref="V6" r:id="rId13" display="javascript://" xr:uid="{1C8FF25B-FAA7-49CD-81E4-4403C726F82E}"/>
    <hyperlink ref="W6" r:id="rId14" display="javascript://" xr:uid="{3B1DC6ED-47FA-4882-9439-96E1AF475268}"/>
    <hyperlink ref="Y6" r:id="rId15" display="javascript://" xr:uid="{F1DD9F6E-ADD1-4A7D-910B-A55618BF75A7}"/>
    <hyperlink ref="Z6" r:id="rId16" display="javascript://" xr:uid="{61B418A1-B545-4C9A-A0E9-C090328B7DFA}"/>
    <hyperlink ref="AB6" r:id="rId17" display="javascript://" xr:uid="{6FF57628-D5ED-401D-8D94-BF0572CDB24A}"/>
    <hyperlink ref="AC6" r:id="rId18" display="javascript://" xr:uid="{6E43EA8D-B791-422A-9785-469838F02E47}"/>
    <hyperlink ref="AE6" r:id="rId19" display="javascript://" xr:uid="{24564D31-AE09-4C38-8562-1E4728BFA308}"/>
    <hyperlink ref="AF6" r:id="rId20" display="javascript://" xr:uid="{38FDFE4F-57BC-4E50-8621-9E8B4AB69B10}"/>
    <hyperlink ref="AH6" r:id="rId21" display="javascript://" xr:uid="{B423A458-C8C6-473A-B377-274C02B56DA2}"/>
    <hyperlink ref="AI6" r:id="rId22" display="javascript://" xr:uid="{D9A73344-7855-4377-881B-08DA3EFBFA17}"/>
    <hyperlink ref="AK6" r:id="rId23" display="javascript://" xr:uid="{E1C9D0F4-1FAB-4330-BB23-F5C5A96A58F2}"/>
    <hyperlink ref="AL6" r:id="rId24" display="javascript://" xr:uid="{A30274C2-FA86-496C-AC04-6E0AB6B4592F}"/>
    <hyperlink ref="D7" r:id="rId25" display="javascript://" xr:uid="{8CD60FF8-0F7F-47B4-81DC-7093D24A997B}"/>
    <hyperlink ref="E7" r:id="rId26" display="javascript://" xr:uid="{8099781F-9809-4E40-91AC-6006378FE9F9}"/>
    <hyperlink ref="G7" r:id="rId27" display="javascript://" xr:uid="{F4A68DE3-13C9-43D2-B0DE-EE4AB22F61D8}"/>
    <hyperlink ref="H7" r:id="rId28" display="javascript://" xr:uid="{0271B16C-9163-41BF-B984-5726118387CA}"/>
    <hyperlink ref="J7" r:id="rId29" display="javascript://" xr:uid="{B4A1081E-D18A-4E15-BCC3-275F0261268E}"/>
    <hyperlink ref="K7" r:id="rId30" display="javascript://" xr:uid="{B383471A-06CE-43C9-9498-A0E65F76CF7B}"/>
    <hyperlink ref="M7" r:id="rId31" display="javascript://" xr:uid="{8742B698-0A90-4D78-AC0B-125D6E5D0279}"/>
    <hyperlink ref="N7" r:id="rId32" display="javascript://" xr:uid="{6C4339DC-A361-4FF5-9C2B-D00925F8D706}"/>
    <hyperlink ref="P7" r:id="rId33" display="javascript://" xr:uid="{1E525841-9DEF-4C13-82BA-0E3DB76A73D5}"/>
    <hyperlink ref="Q7" r:id="rId34" display="javascript://" xr:uid="{498AF3E1-2D41-47B4-9EE2-4CDFF9BD107C}"/>
    <hyperlink ref="S7" r:id="rId35" display="javascript://" xr:uid="{E2553897-6C6C-44E5-B0DD-4F8099F7945C}"/>
    <hyperlink ref="T7" r:id="rId36" display="javascript://" xr:uid="{7EBE0CEE-C71A-4E34-90C8-5D5D65F12967}"/>
    <hyperlink ref="V7" r:id="rId37" display="javascript://" xr:uid="{BB052A35-8320-4570-BF52-8C6A6A85DE99}"/>
    <hyperlink ref="W7" r:id="rId38" display="javascript://" xr:uid="{411F3677-BBDC-4F6B-BC48-FD414C3640BF}"/>
    <hyperlink ref="Y7" r:id="rId39" display="javascript://" xr:uid="{D57F7EF8-D6B6-4A9E-A57D-6A7D718F5516}"/>
    <hyperlink ref="Z7" r:id="rId40" display="javascript://" xr:uid="{469EE47B-0108-4769-8332-174086143256}"/>
    <hyperlink ref="AB7" r:id="rId41" display="javascript://" xr:uid="{3ED47F72-CB28-461F-94BC-8D0E0D2B28F5}"/>
    <hyperlink ref="AC7" r:id="rId42" display="javascript://" xr:uid="{D3039373-B836-4175-8B3A-0FC7186216DD}"/>
    <hyperlink ref="AE7" r:id="rId43" display="javascript://" xr:uid="{0686D743-6C21-44D4-88D4-5F832A39F796}"/>
    <hyperlink ref="AF7" r:id="rId44" display="javascript://" xr:uid="{13A97D8B-4838-4C48-8A3F-5FA35EA99ABD}"/>
    <hyperlink ref="AH7" r:id="rId45" display="javascript://" xr:uid="{613B2FD4-DD9E-4687-BCB1-5B58DA47EF39}"/>
    <hyperlink ref="AI7" r:id="rId46" display="javascript://" xr:uid="{70CD3EBD-7E9B-4CBA-8D68-CF1F164BB2A2}"/>
    <hyperlink ref="AK7" r:id="rId47" display="javascript://" xr:uid="{D3D597C4-2D70-44B1-BCD5-CA66D9EE88DE}"/>
    <hyperlink ref="AL7" r:id="rId48" display="javascript://" xr:uid="{DDFB4109-10E7-44BB-8EFC-D3C9902005FB}"/>
    <hyperlink ref="D8" r:id="rId49" display="javascript://" xr:uid="{3D6561BB-327A-40E4-AE86-8534F7759068}"/>
    <hyperlink ref="E8" r:id="rId50" display="javascript://" xr:uid="{6FB8757B-36E4-4895-B5E5-73FECBEF264E}"/>
    <hyperlink ref="G8" r:id="rId51" display="javascript://" xr:uid="{468927D6-E9DE-4338-8CE1-DB757F548AE2}"/>
    <hyperlink ref="H8" r:id="rId52" display="javascript://" xr:uid="{8803953D-C9D9-4800-B6B7-99823832AEBC}"/>
    <hyperlink ref="J8" r:id="rId53" display="javascript://" xr:uid="{A62B5C44-402D-4D11-99A2-179668DD3A24}"/>
    <hyperlink ref="K8" r:id="rId54" display="javascript://" xr:uid="{97DF33D6-BCEB-408C-BC25-5E91EB7FDEED}"/>
    <hyperlink ref="M8" r:id="rId55" display="javascript://" xr:uid="{75AA8D61-7BB1-47C4-A2A4-E054D7AC2149}"/>
    <hyperlink ref="N8" r:id="rId56" display="javascript://" xr:uid="{BA50632F-72F8-479C-BC08-90864252A38B}"/>
    <hyperlink ref="P8" r:id="rId57" display="javascript://" xr:uid="{2EFFC94A-22B1-4F85-9277-83F392077C65}"/>
    <hyperlink ref="Q8" r:id="rId58" display="javascript://" xr:uid="{D5A7249D-1DD6-4CC3-86E6-BE2A09CC7B74}"/>
    <hyperlink ref="S8" r:id="rId59" display="javascript://" xr:uid="{9CFCE6A6-2EFB-4E9C-9CD5-6F97CC165639}"/>
    <hyperlink ref="T8" r:id="rId60" display="javascript://" xr:uid="{5D87019C-1F5D-40FC-B62C-A4C3B8C5C8C4}"/>
    <hyperlink ref="V8" r:id="rId61" display="javascript://" xr:uid="{CA0C3F45-FB76-45E9-9A04-B3DB03402835}"/>
    <hyperlink ref="W8" r:id="rId62" display="javascript://" xr:uid="{AA264F3B-CD1D-4CA1-8AEC-5097B0840F58}"/>
    <hyperlink ref="Y8" r:id="rId63" display="javascript://" xr:uid="{04124949-BB28-437F-9D66-F51ECB3FE462}"/>
    <hyperlink ref="Z8" r:id="rId64" display="javascript://" xr:uid="{A07B6907-24C3-4B28-9FEA-256749CEAD5B}"/>
    <hyperlink ref="AB8" r:id="rId65" display="javascript://" xr:uid="{C9E623D9-D438-4E3E-8A18-42446AE325F2}"/>
    <hyperlink ref="AC8" r:id="rId66" display="javascript://" xr:uid="{A371DCCA-95E2-4097-B71D-A4C711CFED97}"/>
    <hyperlink ref="AE8" r:id="rId67" display="javascript://" xr:uid="{4F5B4A0A-4285-4884-9D6C-E8E3FA46C852}"/>
    <hyperlink ref="AF8" r:id="rId68" display="javascript://" xr:uid="{AB3C68D0-2D2D-4D94-B57C-6B4E6D23D630}"/>
    <hyperlink ref="AH8" r:id="rId69" display="javascript://" xr:uid="{F6D4E734-DDEE-4A2F-B50C-1C5A63EEDBE1}"/>
    <hyperlink ref="AI8" r:id="rId70" display="javascript://" xr:uid="{421D3B7B-048C-47A9-8272-C2A7895F7D6C}"/>
    <hyperlink ref="AK8" r:id="rId71" display="javascript://" xr:uid="{9C763963-BD73-4D87-A4D7-5EBA38631DD9}"/>
    <hyperlink ref="AL8" r:id="rId72" display="javascript://" xr:uid="{CA259F7E-89DD-4C35-948B-6F712F380E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9B7C-83CC-44D2-B2C6-4C6F104C6CFC}">
  <dimension ref="A1:P15"/>
  <sheetViews>
    <sheetView topLeftCell="D1" workbookViewId="0">
      <selection activeCell="L5" sqref="L5"/>
    </sheetView>
  </sheetViews>
  <sheetFormatPr defaultRowHeight="14.5" x14ac:dyDescent="0.35"/>
  <cols>
    <col min="1" max="1" width="4.1796875" customWidth="1"/>
    <col min="2" max="2" width="27" customWidth="1"/>
    <col min="3" max="3" width="13.54296875" customWidth="1"/>
    <col min="4" max="4" width="24.1796875" customWidth="1"/>
    <col min="5" max="5" width="14.26953125" bestFit="1" customWidth="1"/>
    <col min="6" max="6" width="13.54296875" customWidth="1"/>
    <col min="7" max="7" width="20.1796875" customWidth="1"/>
    <col min="8" max="8" width="18.1796875" customWidth="1"/>
    <col min="10" max="10" width="5.81640625" customWidth="1"/>
    <col min="11" max="11" width="23" customWidth="1"/>
    <col min="12" max="12" width="23.26953125" customWidth="1"/>
    <col min="13" max="13" width="17.1796875" customWidth="1"/>
    <col min="14" max="14" width="16.81640625" customWidth="1"/>
    <col min="15" max="15" width="14" customWidth="1"/>
    <col min="16" max="16" width="13.1796875" customWidth="1"/>
  </cols>
  <sheetData>
    <row r="1" spans="1:16" x14ac:dyDescent="0.35">
      <c r="A1" s="285" t="s">
        <v>198</v>
      </c>
      <c r="J1" s="285" t="s">
        <v>222</v>
      </c>
      <c r="K1" s="285"/>
    </row>
    <row r="2" spans="1:16" x14ac:dyDescent="0.35">
      <c r="A2" s="277" t="s">
        <v>20</v>
      </c>
      <c r="B2" s="277" t="s">
        <v>183</v>
      </c>
      <c r="C2" s="277" t="s">
        <v>184</v>
      </c>
      <c r="D2" s="277" t="s">
        <v>185</v>
      </c>
      <c r="E2" s="277" t="s">
        <v>186</v>
      </c>
      <c r="F2" s="277" t="s">
        <v>187</v>
      </c>
      <c r="G2" s="279" t="s">
        <v>188</v>
      </c>
      <c r="H2" s="280" t="s">
        <v>142</v>
      </c>
      <c r="J2" s="277" t="s">
        <v>20</v>
      </c>
      <c r="K2" s="277" t="s">
        <v>183</v>
      </c>
      <c r="L2" s="277" t="s">
        <v>199</v>
      </c>
      <c r="M2" s="277" t="s">
        <v>200</v>
      </c>
      <c r="N2" s="277" t="s">
        <v>186</v>
      </c>
      <c r="O2" s="277" t="s">
        <v>201</v>
      </c>
      <c r="P2" s="280" t="s">
        <v>142</v>
      </c>
    </row>
    <row r="3" spans="1:16" x14ac:dyDescent="0.35">
      <c r="A3" s="278">
        <v>1</v>
      </c>
      <c r="B3" s="278" t="s">
        <v>189</v>
      </c>
      <c r="C3" s="282">
        <v>45484</v>
      </c>
      <c r="D3" s="277" t="s">
        <v>190</v>
      </c>
      <c r="E3" s="286">
        <v>7500000</v>
      </c>
      <c r="F3" s="277" t="s">
        <v>191</v>
      </c>
      <c r="G3" s="279" t="s">
        <v>149</v>
      </c>
      <c r="H3" s="283" t="s">
        <v>86</v>
      </c>
      <c r="J3" s="278">
        <v>1</v>
      </c>
      <c r="K3" s="278" t="s">
        <v>189</v>
      </c>
      <c r="L3" s="278" t="s">
        <v>202</v>
      </c>
      <c r="M3" s="282">
        <v>45484</v>
      </c>
      <c r="N3" s="290">
        <v>2050000</v>
      </c>
      <c r="O3" s="288" t="s">
        <v>203</v>
      </c>
      <c r="P3" s="292" t="str">
        <f>VLOOKUP(K3,$B$2:$H$6,7,0)</f>
        <v>Kerohanian</v>
      </c>
    </row>
    <row r="4" spans="1:16" x14ac:dyDescent="0.35">
      <c r="A4" s="278">
        <v>2</v>
      </c>
      <c r="B4" s="278" t="s">
        <v>192</v>
      </c>
      <c r="C4" s="282">
        <v>45484</v>
      </c>
      <c r="D4" s="277" t="s">
        <v>193</v>
      </c>
      <c r="E4" s="286">
        <v>10500000</v>
      </c>
      <c r="F4" s="277" t="s">
        <v>191</v>
      </c>
      <c r="G4" s="279" t="s">
        <v>149</v>
      </c>
      <c r="H4" s="283" t="s">
        <v>88</v>
      </c>
      <c r="J4" s="278">
        <v>2</v>
      </c>
      <c r="K4" s="278" t="s">
        <v>189</v>
      </c>
      <c r="L4" s="278" t="s">
        <v>204</v>
      </c>
      <c r="M4" s="282">
        <v>45509</v>
      </c>
      <c r="N4" s="290">
        <v>5050000</v>
      </c>
      <c r="O4" s="288" t="s">
        <v>203</v>
      </c>
      <c r="P4" s="292" t="str">
        <f t="shared" ref="P4:P8" si="0">VLOOKUP(K4,$B$2:$H$6,7,0)</f>
        <v>Kerohanian</v>
      </c>
    </row>
    <row r="5" spans="1:16" x14ac:dyDescent="0.35">
      <c r="A5" s="278">
        <v>3</v>
      </c>
      <c r="B5" s="278" t="s">
        <v>194</v>
      </c>
      <c r="C5" s="282">
        <v>45504</v>
      </c>
      <c r="D5" s="277" t="s">
        <v>195</v>
      </c>
      <c r="E5" s="286">
        <v>10800000</v>
      </c>
      <c r="F5" s="277" t="s">
        <v>191</v>
      </c>
      <c r="G5" s="279" t="s">
        <v>149</v>
      </c>
      <c r="H5" s="283" t="s">
        <v>90</v>
      </c>
      <c r="J5" s="278">
        <v>3</v>
      </c>
      <c r="K5" s="278" t="s">
        <v>192</v>
      </c>
      <c r="L5" s="278" t="s">
        <v>205</v>
      </c>
      <c r="M5" s="282">
        <v>45504</v>
      </c>
      <c r="N5" s="290">
        <v>10500000</v>
      </c>
      <c r="O5" s="288" t="s">
        <v>203</v>
      </c>
      <c r="P5" s="292" t="str">
        <f t="shared" si="0"/>
        <v>Sosial</v>
      </c>
    </row>
    <row r="6" spans="1:16" x14ac:dyDescent="0.35">
      <c r="A6" s="278">
        <v>4</v>
      </c>
      <c r="B6" s="278" t="s">
        <v>196</v>
      </c>
      <c r="C6" s="282">
        <v>45484</v>
      </c>
      <c r="D6" s="277" t="s">
        <v>197</v>
      </c>
      <c r="E6" s="286">
        <v>20000000</v>
      </c>
      <c r="F6" s="277" t="s">
        <v>191</v>
      </c>
      <c r="G6" s="279" t="s">
        <v>149</v>
      </c>
      <c r="H6" s="283" t="s">
        <v>87</v>
      </c>
      <c r="J6" s="278">
        <v>4</v>
      </c>
      <c r="K6" s="278" t="s">
        <v>194</v>
      </c>
      <c r="L6" s="278" t="s">
        <v>206</v>
      </c>
      <c r="M6" s="282">
        <v>45504</v>
      </c>
      <c r="N6" s="290">
        <v>7700000</v>
      </c>
      <c r="O6" s="288" t="s">
        <v>203</v>
      </c>
      <c r="P6" s="292" t="str">
        <f t="shared" si="0"/>
        <v>Gaji</v>
      </c>
    </row>
    <row r="7" spans="1:16" x14ac:dyDescent="0.35">
      <c r="E7" s="306">
        <f>SUM(E3:E6)</f>
        <v>48800000</v>
      </c>
      <c r="J7" s="278">
        <v>5</v>
      </c>
      <c r="K7" s="278" t="s">
        <v>194</v>
      </c>
      <c r="L7" s="278" t="s">
        <v>207</v>
      </c>
      <c r="M7" s="282">
        <v>45505</v>
      </c>
      <c r="N7" s="290">
        <v>197580</v>
      </c>
      <c r="O7" s="288" t="s">
        <v>203</v>
      </c>
      <c r="P7" s="292" t="str">
        <f t="shared" si="0"/>
        <v>Gaji</v>
      </c>
    </row>
    <row r="8" spans="1:16" x14ac:dyDescent="0.35">
      <c r="J8" s="278">
        <v>6</v>
      </c>
      <c r="K8" s="278" t="s">
        <v>194</v>
      </c>
      <c r="L8" s="278" t="s">
        <v>208</v>
      </c>
      <c r="M8" s="282">
        <v>45532</v>
      </c>
      <c r="N8" s="290">
        <v>69500</v>
      </c>
      <c r="O8" s="288" t="s">
        <v>203</v>
      </c>
      <c r="P8" s="292" t="str">
        <f t="shared" si="0"/>
        <v>Gaji</v>
      </c>
    </row>
    <row r="9" spans="1:16" x14ac:dyDescent="0.35">
      <c r="D9" s="284" t="s">
        <v>86</v>
      </c>
      <c r="E9" s="287">
        <f>SUMIF($H$3:$H$6,D9,$E$3:$E$6)</f>
        <v>7500000</v>
      </c>
      <c r="J9" s="527" t="s">
        <v>209</v>
      </c>
      <c r="K9" s="528"/>
      <c r="L9" s="528"/>
      <c r="M9" s="529"/>
      <c r="N9" s="307">
        <v>25567080</v>
      </c>
      <c r="O9" s="291"/>
      <c r="P9" s="281"/>
    </row>
    <row r="10" spans="1:16" x14ac:dyDescent="0.35">
      <c r="D10" s="284" t="s">
        <v>88</v>
      </c>
      <c r="E10" s="287">
        <f t="shared" ref="E10:E12" si="1">SUMIF($H$3:$H$6,D10,$E$3:$E$6)</f>
        <v>10500000</v>
      </c>
    </row>
    <row r="11" spans="1:16" x14ac:dyDescent="0.35">
      <c r="D11" s="284" t="s">
        <v>90</v>
      </c>
      <c r="E11" s="287">
        <f t="shared" si="1"/>
        <v>10800000</v>
      </c>
      <c r="L11" s="284" t="s">
        <v>86</v>
      </c>
      <c r="M11" s="293">
        <f>SUMIF($P$3:$P$8,L11,$N$3:$N$8)</f>
        <v>7100000</v>
      </c>
    </row>
    <row r="12" spans="1:16" x14ac:dyDescent="0.35">
      <c r="D12" s="284" t="s">
        <v>87</v>
      </c>
      <c r="E12" s="287">
        <f t="shared" si="1"/>
        <v>20000000</v>
      </c>
      <c r="L12" s="284" t="s">
        <v>88</v>
      </c>
      <c r="M12" s="293">
        <f t="shared" ref="M12:M14" si="2">SUMIF($P$3:$P$8,L12,$N$3:$N$8)</f>
        <v>10500000</v>
      </c>
    </row>
    <row r="13" spans="1:16" x14ac:dyDescent="0.35">
      <c r="D13" s="285"/>
      <c r="E13" s="289">
        <f>SUM(E9:E12)</f>
        <v>48800000</v>
      </c>
      <c r="L13" s="284" t="s">
        <v>90</v>
      </c>
      <c r="M13" s="293">
        <f t="shared" si="2"/>
        <v>7967080</v>
      </c>
    </row>
    <row r="14" spans="1:16" x14ac:dyDescent="0.35">
      <c r="L14" s="284" t="s">
        <v>87</v>
      </c>
      <c r="M14" s="293">
        <f t="shared" si="2"/>
        <v>0</v>
      </c>
    </row>
    <row r="15" spans="1:16" x14ac:dyDescent="0.35">
      <c r="L15" s="285"/>
      <c r="M15" s="289">
        <f>SUM(M11:M14)</f>
        <v>25567080</v>
      </c>
    </row>
  </sheetData>
  <mergeCells count="1">
    <mergeCell ref="J9:M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D902-DA85-4014-A9B2-D655C97E7C03}">
  <dimension ref="A1:P15"/>
  <sheetViews>
    <sheetView topLeftCell="D1" workbookViewId="0">
      <selection activeCell="K6" sqref="K6"/>
    </sheetView>
  </sheetViews>
  <sheetFormatPr defaultRowHeight="14.5" x14ac:dyDescent="0.35"/>
  <cols>
    <col min="1" max="1" width="4.1796875" customWidth="1"/>
    <col min="2" max="2" width="27" customWidth="1"/>
    <col min="3" max="3" width="13.54296875" customWidth="1"/>
    <col min="4" max="4" width="27.54296875" customWidth="1"/>
    <col min="5" max="5" width="14.26953125" bestFit="1" customWidth="1"/>
    <col min="6" max="6" width="13.54296875" customWidth="1"/>
    <col min="7" max="7" width="20.1796875" customWidth="1"/>
    <col min="8" max="8" width="18.1796875" customWidth="1"/>
    <col min="10" max="10" width="5.81640625" customWidth="1"/>
    <col min="11" max="11" width="23" customWidth="1"/>
    <col min="12" max="12" width="23.26953125" customWidth="1"/>
    <col min="13" max="13" width="17.1796875" customWidth="1"/>
    <col min="14" max="14" width="16.81640625" customWidth="1"/>
    <col min="15" max="15" width="14" customWidth="1"/>
    <col min="16" max="16" width="13.1796875" customWidth="1"/>
  </cols>
  <sheetData>
    <row r="1" spans="1:16" x14ac:dyDescent="0.35">
      <c r="A1" s="285" t="s">
        <v>198</v>
      </c>
      <c r="J1" s="285" t="s">
        <v>222</v>
      </c>
      <c r="K1" s="285"/>
    </row>
    <row r="2" spans="1:16" x14ac:dyDescent="0.35">
      <c r="A2" s="277" t="s">
        <v>20</v>
      </c>
      <c r="B2" s="277" t="s">
        <v>183</v>
      </c>
      <c r="C2" s="277" t="s">
        <v>184</v>
      </c>
      <c r="D2" s="277" t="s">
        <v>185</v>
      </c>
      <c r="E2" s="277" t="s">
        <v>186</v>
      </c>
      <c r="F2" s="277" t="s">
        <v>187</v>
      </c>
      <c r="G2" s="277" t="s">
        <v>188</v>
      </c>
      <c r="H2" s="280" t="s">
        <v>142</v>
      </c>
      <c r="J2" s="277" t="s">
        <v>20</v>
      </c>
      <c r="K2" s="277" t="s">
        <v>183</v>
      </c>
      <c r="L2" s="277" t="s">
        <v>199</v>
      </c>
      <c r="M2" s="277" t="s">
        <v>200</v>
      </c>
      <c r="N2" s="299" t="s">
        <v>186</v>
      </c>
      <c r="O2" s="299" t="s">
        <v>201</v>
      </c>
      <c r="P2" s="300" t="s">
        <v>142</v>
      </c>
    </row>
    <row r="3" spans="1:16" x14ac:dyDescent="0.35">
      <c r="A3" s="278">
        <v>1</v>
      </c>
      <c r="B3" s="278" t="s">
        <v>210</v>
      </c>
      <c r="C3" s="294">
        <v>45523</v>
      </c>
      <c r="D3" s="278" t="s">
        <v>211</v>
      </c>
      <c r="E3" s="290">
        <v>9000000</v>
      </c>
      <c r="F3" s="278" t="s">
        <v>191</v>
      </c>
      <c r="G3" s="278" t="s">
        <v>149</v>
      </c>
      <c r="H3" s="283" t="s">
        <v>86</v>
      </c>
      <c r="J3" s="278">
        <v>1</v>
      </c>
      <c r="K3" s="278" t="s">
        <v>210</v>
      </c>
      <c r="L3" s="278" t="s">
        <v>216</v>
      </c>
      <c r="M3" s="297">
        <v>45527</v>
      </c>
      <c r="N3" s="301">
        <v>2000000</v>
      </c>
      <c r="O3" s="302" t="s">
        <v>203</v>
      </c>
      <c r="P3" s="292" t="str">
        <f>VLOOKUP(K3,$B$2:$H$5,7,0)</f>
        <v>Kerohanian</v>
      </c>
    </row>
    <row r="4" spans="1:16" ht="15" customHeight="1" x14ac:dyDescent="0.35">
      <c r="A4" s="278">
        <v>2</v>
      </c>
      <c r="B4" s="278" t="s">
        <v>212</v>
      </c>
      <c r="C4" s="294">
        <v>45523</v>
      </c>
      <c r="D4" s="278" t="s">
        <v>213</v>
      </c>
      <c r="E4" s="290">
        <v>8100000</v>
      </c>
      <c r="F4" s="278" t="s">
        <v>191</v>
      </c>
      <c r="G4" s="278" t="s">
        <v>149</v>
      </c>
      <c r="H4" s="283" t="s">
        <v>90</v>
      </c>
      <c r="J4" s="278">
        <v>2</v>
      </c>
      <c r="K4" s="278" t="s">
        <v>210</v>
      </c>
      <c r="L4" s="278" t="s">
        <v>217</v>
      </c>
      <c r="M4" s="297">
        <v>45545</v>
      </c>
      <c r="N4" s="301">
        <v>2250000</v>
      </c>
      <c r="O4" s="302" t="s">
        <v>203</v>
      </c>
      <c r="P4" s="292" t="str">
        <f t="shared" ref="P4:P6" si="0">VLOOKUP(K4,$B$2:$H$5,7,0)</f>
        <v>Kerohanian</v>
      </c>
    </row>
    <row r="5" spans="1:16" x14ac:dyDescent="0.35">
      <c r="A5" s="278">
        <v>3</v>
      </c>
      <c r="B5" s="278" t="s">
        <v>214</v>
      </c>
      <c r="C5" s="294">
        <v>45523</v>
      </c>
      <c r="D5" s="278" t="s">
        <v>215</v>
      </c>
      <c r="E5" s="290">
        <v>15500000</v>
      </c>
      <c r="F5" s="278" t="s">
        <v>191</v>
      </c>
      <c r="G5" s="278" t="s">
        <v>149</v>
      </c>
      <c r="H5" s="283" t="s">
        <v>88</v>
      </c>
      <c r="J5" s="278">
        <v>3</v>
      </c>
      <c r="K5" s="278" t="s">
        <v>212</v>
      </c>
      <c r="L5" s="278" t="s">
        <v>218</v>
      </c>
      <c r="M5" s="297">
        <v>45545</v>
      </c>
      <c r="N5" s="301">
        <v>7700000</v>
      </c>
      <c r="O5" s="302" t="s">
        <v>203</v>
      </c>
      <c r="P5" s="292" t="str">
        <f t="shared" si="0"/>
        <v>Gaji</v>
      </c>
    </row>
    <row r="6" spans="1:16" ht="15" customHeight="1" x14ac:dyDescent="0.35">
      <c r="A6" s="527" t="s">
        <v>209</v>
      </c>
      <c r="B6" s="528"/>
      <c r="C6" s="528"/>
      <c r="D6" s="529"/>
      <c r="E6" s="307">
        <v>32600000</v>
      </c>
      <c r="F6" s="277"/>
      <c r="G6" s="277"/>
      <c r="H6" s="283"/>
      <c r="J6" s="296">
        <v>4</v>
      </c>
      <c r="K6" s="296" t="s">
        <v>214</v>
      </c>
      <c r="L6" s="296" t="s">
        <v>219</v>
      </c>
      <c r="M6" s="298">
        <v>45560</v>
      </c>
      <c r="N6" s="301">
        <v>7500000</v>
      </c>
      <c r="O6" s="302" t="s">
        <v>203</v>
      </c>
      <c r="P6" s="292" t="str">
        <f t="shared" si="0"/>
        <v>Sosial</v>
      </c>
    </row>
    <row r="7" spans="1:16" x14ac:dyDescent="0.35">
      <c r="J7" s="530" t="s">
        <v>13</v>
      </c>
      <c r="K7" s="530"/>
      <c r="L7" s="530"/>
      <c r="M7" s="531"/>
      <c r="N7" s="308">
        <f>SUM(N3:N6)</f>
        <v>19450000</v>
      </c>
      <c r="O7" s="281"/>
      <c r="P7" s="281"/>
    </row>
    <row r="9" spans="1:16" x14ac:dyDescent="0.35">
      <c r="D9" s="284" t="s">
        <v>86</v>
      </c>
      <c r="E9" s="287">
        <f>SUMIF($H$3:$H$5,D9,$E$3:$E$5)</f>
        <v>9000000</v>
      </c>
    </row>
    <row r="10" spans="1:16" x14ac:dyDescent="0.35">
      <c r="D10" s="284" t="s">
        <v>88</v>
      </c>
      <c r="E10" s="287">
        <f t="shared" ref="E10:E12" si="1">SUMIF($H$3:$H$5,D10,$E$3:$E$5)</f>
        <v>15500000</v>
      </c>
    </row>
    <row r="11" spans="1:16" x14ac:dyDescent="0.35">
      <c r="D11" s="284" t="s">
        <v>90</v>
      </c>
      <c r="E11" s="287">
        <f t="shared" si="1"/>
        <v>8100000</v>
      </c>
      <c r="L11" s="284" t="s">
        <v>86</v>
      </c>
      <c r="M11" s="293">
        <f>SUMIF($P$3:$P$6,L11,$N$3:$N$6)</f>
        <v>4250000</v>
      </c>
    </row>
    <row r="12" spans="1:16" x14ac:dyDescent="0.35">
      <c r="D12" s="284" t="s">
        <v>87</v>
      </c>
      <c r="E12" s="287">
        <f t="shared" si="1"/>
        <v>0</v>
      </c>
      <c r="L12" s="284" t="s">
        <v>88</v>
      </c>
      <c r="M12" s="293">
        <f t="shared" ref="M12:M14" si="2">SUMIF($P$3:$P$6,L12,$N$3:$N$6)</f>
        <v>7500000</v>
      </c>
    </row>
    <row r="13" spans="1:16" x14ac:dyDescent="0.35">
      <c r="D13" s="285"/>
      <c r="E13" s="289">
        <f>SUM(E9:E12)</f>
        <v>32600000</v>
      </c>
      <c r="L13" s="284" t="s">
        <v>90</v>
      </c>
      <c r="M13" s="293">
        <f t="shared" si="2"/>
        <v>7700000</v>
      </c>
    </row>
    <row r="14" spans="1:16" x14ac:dyDescent="0.35">
      <c r="L14" s="284" t="s">
        <v>87</v>
      </c>
      <c r="M14" s="293">
        <f t="shared" si="2"/>
        <v>0</v>
      </c>
    </row>
    <row r="15" spans="1:16" x14ac:dyDescent="0.35">
      <c r="L15" s="285"/>
      <c r="M15" s="289">
        <f>SUM(M11:M14)</f>
        <v>19450000</v>
      </c>
    </row>
  </sheetData>
  <mergeCells count="2">
    <mergeCell ref="A6:D6"/>
    <mergeCell ref="J7:M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1DBA-A25B-4826-AB41-36A99019671D}">
  <dimension ref="A1:P15"/>
  <sheetViews>
    <sheetView topLeftCell="D1" workbookViewId="0">
      <selection activeCell="N7" sqref="N7:N8"/>
    </sheetView>
  </sheetViews>
  <sheetFormatPr defaultRowHeight="14.5" x14ac:dyDescent="0.35"/>
  <cols>
    <col min="1" max="1" width="4.1796875" customWidth="1"/>
    <col min="2" max="2" width="27" customWidth="1"/>
    <col min="3" max="3" width="13.54296875" customWidth="1"/>
    <col min="4" max="4" width="29.54296875" customWidth="1"/>
    <col min="5" max="5" width="16.26953125" customWidth="1"/>
    <col min="6" max="6" width="13.54296875" customWidth="1"/>
    <col min="7" max="7" width="20.1796875" customWidth="1"/>
    <col min="8" max="8" width="18.1796875" customWidth="1"/>
    <col min="10" max="10" width="5.81640625" customWidth="1"/>
    <col min="11" max="11" width="23" customWidth="1"/>
    <col min="12" max="12" width="23.26953125" customWidth="1"/>
    <col min="13" max="13" width="17.1796875" customWidth="1"/>
    <col min="14" max="14" width="16.81640625" customWidth="1"/>
    <col min="15" max="15" width="14" customWidth="1"/>
    <col min="16" max="16" width="13.1796875" customWidth="1"/>
  </cols>
  <sheetData>
    <row r="1" spans="1:16" x14ac:dyDescent="0.35">
      <c r="A1" s="285" t="s">
        <v>198</v>
      </c>
      <c r="J1" s="285" t="s">
        <v>222</v>
      </c>
      <c r="K1" s="285"/>
    </row>
    <row r="2" spans="1:16" x14ac:dyDescent="0.35">
      <c r="A2" s="277" t="s">
        <v>20</v>
      </c>
      <c r="B2" s="277" t="s">
        <v>183</v>
      </c>
      <c r="C2" s="277" t="s">
        <v>184</v>
      </c>
      <c r="D2" s="277" t="s">
        <v>185</v>
      </c>
      <c r="E2" s="277" t="s">
        <v>186</v>
      </c>
      <c r="F2" s="277" t="s">
        <v>187</v>
      </c>
      <c r="G2" s="277" t="s">
        <v>188</v>
      </c>
      <c r="H2" s="280" t="s">
        <v>142</v>
      </c>
      <c r="J2" s="277" t="s">
        <v>20</v>
      </c>
      <c r="K2" s="277" t="s">
        <v>183</v>
      </c>
      <c r="L2" s="277" t="s">
        <v>199</v>
      </c>
      <c r="M2" s="277" t="s">
        <v>200</v>
      </c>
      <c r="N2" s="299" t="s">
        <v>186</v>
      </c>
      <c r="O2" s="299" t="s">
        <v>201</v>
      </c>
      <c r="P2" s="300" t="s">
        <v>142</v>
      </c>
    </row>
    <row r="3" spans="1:16" x14ac:dyDescent="0.35">
      <c r="A3" s="278">
        <v>1</v>
      </c>
      <c r="B3" s="278" t="s">
        <v>223</v>
      </c>
      <c r="C3" s="294">
        <v>45545</v>
      </c>
      <c r="D3" s="278" t="s">
        <v>224</v>
      </c>
      <c r="E3" s="290">
        <v>8750000</v>
      </c>
      <c r="F3" s="278" t="s">
        <v>191</v>
      </c>
      <c r="G3" s="278" t="s">
        <v>149</v>
      </c>
      <c r="H3" s="283" t="s">
        <v>86</v>
      </c>
      <c r="J3" s="278">
        <v>1</v>
      </c>
      <c r="K3" s="278" t="s">
        <v>223</v>
      </c>
      <c r="L3" s="278" t="s">
        <v>229</v>
      </c>
      <c r="M3" s="294">
        <v>45548</v>
      </c>
      <c r="N3" s="290">
        <v>4925000</v>
      </c>
      <c r="O3" s="264" t="s">
        <v>203</v>
      </c>
      <c r="P3" s="292" t="str">
        <f>VLOOKUP(K3,$B$2:$H$5,7,0)</f>
        <v>Kerohanian</v>
      </c>
    </row>
    <row r="4" spans="1:16" ht="15" customHeight="1" x14ac:dyDescent="0.35">
      <c r="A4" s="278">
        <v>2</v>
      </c>
      <c r="B4" s="278" t="s">
        <v>225</v>
      </c>
      <c r="C4" s="294">
        <v>45545</v>
      </c>
      <c r="D4" s="278" t="s">
        <v>226</v>
      </c>
      <c r="E4" s="290">
        <v>8100000</v>
      </c>
      <c r="F4" s="278" t="s">
        <v>191</v>
      </c>
      <c r="G4" s="278" t="s">
        <v>149</v>
      </c>
      <c r="H4" s="283" t="s">
        <v>90</v>
      </c>
      <c r="J4" s="278">
        <v>2</v>
      </c>
      <c r="K4" s="278" t="s">
        <v>223</v>
      </c>
      <c r="L4" s="278" t="s">
        <v>230</v>
      </c>
      <c r="M4" s="294">
        <v>45562</v>
      </c>
      <c r="N4" s="290">
        <v>2375000</v>
      </c>
      <c r="O4" s="264" t="s">
        <v>203</v>
      </c>
      <c r="P4" s="292" t="str">
        <f t="shared" ref="P4:P8" si="0">VLOOKUP(K4,$B$2:$H$5,7,0)</f>
        <v>Kerohanian</v>
      </c>
    </row>
    <row r="5" spans="1:16" x14ac:dyDescent="0.35">
      <c r="A5" s="278">
        <v>3</v>
      </c>
      <c r="B5" s="278" t="s">
        <v>227</v>
      </c>
      <c r="C5" s="294">
        <v>45545</v>
      </c>
      <c r="D5" s="278" t="s">
        <v>228</v>
      </c>
      <c r="E5" s="290">
        <v>166500000</v>
      </c>
      <c r="F5" s="278" t="s">
        <v>191</v>
      </c>
      <c r="G5" s="278" t="s">
        <v>149</v>
      </c>
      <c r="H5" s="283" t="s">
        <v>88</v>
      </c>
      <c r="J5" s="278">
        <v>3</v>
      </c>
      <c r="K5" s="278" t="s">
        <v>225</v>
      </c>
      <c r="L5" s="278" t="s">
        <v>231</v>
      </c>
      <c r="M5" s="294">
        <v>45589</v>
      </c>
      <c r="N5" s="290">
        <v>7700000</v>
      </c>
      <c r="O5" s="264" t="s">
        <v>203</v>
      </c>
      <c r="P5" s="292" t="str">
        <f t="shared" si="0"/>
        <v>Gaji</v>
      </c>
    </row>
    <row r="6" spans="1:16" ht="15" customHeight="1" x14ac:dyDescent="0.35">
      <c r="A6" s="527" t="s">
        <v>209</v>
      </c>
      <c r="B6" s="528"/>
      <c r="C6" s="528"/>
      <c r="D6" s="529"/>
      <c r="E6" s="307">
        <f>SUM(E3:E5)</f>
        <v>183350000</v>
      </c>
      <c r="F6" s="277"/>
      <c r="G6" s="277"/>
      <c r="H6" s="283"/>
      <c r="J6" s="278">
        <v>4</v>
      </c>
      <c r="K6" s="278" t="s">
        <v>227</v>
      </c>
      <c r="L6" s="278" t="s">
        <v>232</v>
      </c>
      <c r="M6" s="294">
        <v>45548</v>
      </c>
      <c r="N6" s="290">
        <v>154000000</v>
      </c>
      <c r="O6" s="264" t="s">
        <v>203</v>
      </c>
      <c r="P6" s="292" t="str">
        <f t="shared" si="0"/>
        <v>Sosial</v>
      </c>
    </row>
    <row r="7" spans="1:16" x14ac:dyDescent="0.35">
      <c r="J7" s="278">
        <v>5</v>
      </c>
      <c r="K7" s="278" t="s">
        <v>227</v>
      </c>
      <c r="L7" s="278" t="s">
        <v>233</v>
      </c>
      <c r="M7" s="294">
        <v>45560</v>
      </c>
      <c r="N7" s="290">
        <v>7500000</v>
      </c>
      <c r="O7" s="264" t="s">
        <v>203</v>
      </c>
      <c r="P7" s="292" t="str">
        <f t="shared" si="0"/>
        <v>Sosial</v>
      </c>
    </row>
    <row r="8" spans="1:16" x14ac:dyDescent="0.35">
      <c r="J8" s="278">
        <v>6</v>
      </c>
      <c r="K8" s="278" t="s">
        <v>227</v>
      </c>
      <c r="L8" s="278" t="s">
        <v>234</v>
      </c>
      <c r="M8" s="294">
        <v>45581</v>
      </c>
      <c r="N8" s="290">
        <v>2000000</v>
      </c>
      <c r="O8" s="288" t="s">
        <v>203</v>
      </c>
      <c r="P8" s="292" t="str">
        <f t="shared" si="0"/>
        <v>Sosial</v>
      </c>
    </row>
    <row r="9" spans="1:16" x14ac:dyDescent="0.35">
      <c r="D9" s="284" t="s">
        <v>86</v>
      </c>
      <c r="E9" s="287">
        <f>SUMIF($H$3:$H$5,D9,$E$3:$E$5)</f>
        <v>8750000</v>
      </c>
      <c r="N9" s="310">
        <f>SUM(N3:N8)</f>
        <v>178500000</v>
      </c>
    </row>
    <row r="10" spans="1:16" x14ac:dyDescent="0.35">
      <c r="D10" s="284" t="s">
        <v>88</v>
      </c>
      <c r="E10" s="287">
        <f t="shared" ref="E10:E12" si="1">SUMIF($H$3:$H$5,D10,$E$3:$E$5)</f>
        <v>166500000</v>
      </c>
    </row>
    <row r="11" spans="1:16" x14ac:dyDescent="0.35">
      <c r="D11" s="284" t="s">
        <v>90</v>
      </c>
      <c r="E11" s="287">
        <f t="shared" si="1"/>
        <v>8100000</v>
      </c>
      <c r="L11" s="284" t="s">
        <v>86</v>
      </c>
      <c r="M11" s="293">
        <f>SUMIF($P$3:$P$8,L11,$N$3:$N$8)</f>
        <v>7300000</v>
      </c>
    </row>
    <row r="12" spans="1:16" x14ac:dyDescent="0.35">
      <c r="D12" s="284" t="s">
        <v>87</v>
      </c>
      <c r="E12" s="287">
        <f t="shared" si="1"/>
        <v>0</v>
      </c>
      <c r="L12" s="284" t="s">
        <v>88</v>
      </c>
      <c r="M12" s="293">
        <f t="shared" ref="M12:M14" si="2">SUMIF($P$3:$P$8,L12,$N$3:$N$8)</f>
        <v>163500000</v>
      </c>
      <c r="N12" s="320">
        <v>144659481</v>
      </c>
    </row>
    <row r="13" spans="1:16" x14ac:dyDescent="0.35">
      <c r="D13" s="285"/>
      <c r="E13" s="289">
        <f>SUM(E9:E12)</f>
        <v>183350000</v>
      </c>
      <c r="L13" s="284" t="s">
        <v>90</v>
      </c>
      <c r="M13" s="293">
        <f t="shared" si="2"/>
        <v>7700000</v>
      </c>
    </row>
    <row r="14" spans="1:16" x14ac:dyDescent="0.35">
      <c r="L14" s="284" t="s">
        <v>87</v>
      </c>
      <c r="M14" s="293">
        <f t="shared" si="2"/>
        <v>0</v>
      </c>
    </row>
    <row r="15" spans="1:16" x14ac:dyDescent="0.35">
      <c r="L15" s="285"/>
      <c r="M15" s="309">
        <f>SUM(M11:M14)</f>
        <v>178500000</v>
      </c>
    </row>
  </sheetData>
  <mergeCells count="1"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RAB ALL 24-25</vt:lpstr>
      <vt:lpstr>RAB 2025</vt:lpstr>
      <vt:lpstr>Budget vs Actual 2024</vt:lpstr>
      <vt:lpstr>YPH</vt:lpstr>
      <vt:lpstr>Summary</vt:lpstr>
      <vt:lpstr>Dashboard</vt:lpstr>
      <vt:lpstr>Juli</vt:lpstr>
      <vt:lpstr>Ags</vt:lpstr>
      <vt:lpstr>Sept</vt:lpstr>
      <vt:lpstr>Okt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 sugianto</dc:creator>
  <cp:lastModifiedBy>Roni SOFI</cp:lastModifiedBy>
  <dcterms:created xsi:type="dcterms:W3CDTF">2024-12-20T08:57:04Z</dcterms:created>
  <dcterms:modified xsi:type="dcterms:W3CDTF">2025-02-27T07:05:16Z</dcterms:modified>
</cp:coreProperties>
</file>