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tur\OneDrive\Documents\"/>
    </mc:Choice>
  </mc:AlternateContent>
  <xr:revisionPtr revIDLastSave="0" documentId="13_ncr:1_{96049729-69F4-4E5D-8423-E683441DD939}" xr6:coauthVersionLast="47" xr6:coauthVersionMax="47" xr10:uidLastSave="{00000000-0000-0000-0000-000000000000}"/>
  <bookViews>
    <workbookView xWindow="-120" yWindow="-120" windowWidth="24240" windowHeight="13020" firstSheet="1" activeTab="1" xr2:uid="{CFB4F8DC-F8AE-4AC6-A681-5650E1D00AE6}"/>
  </bookViews>
  <sheets>
    <sheet name="Sheet2" sheetId="2" r:id="rId1"/>
    <sheet name="Sheet4" sheetId="13" r:id="rId2"/>
    <sheet name="Sheet6" sheetId="15" r:id="rId3"/>
    <sheet name="Sheet5" sheetId="16" r:id="rId4"/>
    <sheet name="Sheet1" sheetId="1" r:id="rId5"/>
    <sheet name="Sheet14" sheetId="19" r:id="rId6"/>
    <sheet name="Sheet13" sheetId="18" r:id="rId7"/>
    <sheet name="Sheet3" sheetId="12" r:id="rId8"/>
  </sheets>
  <definedNames>
    <definedName name="ak">INDEX(Sheet13!$G$2:$G$16,MATCH(Sheet13!$E$20,Sheet13!$A$2:$A$16,0))</definedName>
    <definedName name="ASH">INDEX(Sheet13!$G$2:$G$16,MATCH(Sheet14!$L$10,Sheet13!$A$2:$A$16,0))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2" l="1"/>
  <c r="F14" i="12"/>
  <c r="F15" i="12"/>
  <c r="F12" i="12"/>
  <c r="Q11" i="12"/>
  <c r="Q9" i="12"/>
  <c r="Q7" i="12"/>
  <c r="E15" i="19"/>
  <c r="E14" i="19"/>
  <c r="E13" i="19"/>
  <c r="E12" i="19"/>
  <c r="E11" i="19"/>
  <c r="E10" i="19"/>
  <c r="G23" i="15"/>
  <c r="H23" i="15" s="1"/>
  <c r="H24" i="15"/>
  <c r="H22" i="15"/>
  <c r="G20" i="15"/>
  <c r="H20" i="15" s="1"/>
  <c r="G21" i="15"/>
  <c r="H21" i="15" s="1"/>
  <c r="G22" i="15"/>
  <c r="E29" i="13"/>
  <c r="E28" i="13"/>
  <c r="E27" i="13"/>
  <c r="E26" i="13"/>
  <c r="E25" i="13"/>
  <c r="J26" i="13"/>
  <c r="J27" i="13"/>
  <c r="J28" i="13"/>
  <c r="J29" i="13"/>
  <c r="J25" i="13"/>
  <c r="I26" i="13"/>
  <c r="I27" i="13"/>
  <c r="I28" i="13"/>
  <c r="I29" i="13"/>
  <c r="I25" i="13"/>
  <c r="H26" i="13"/>
  <c r="H27" i="13"/>
  <c r="H28" i="13"/>
  <c r="H29" i="13"/>
  <c r="H25" i="13"/>
  <c r="G26" i="13"/>
  <c r="G28" i="13"/>
  <c r="G29" i="13"/>
  <c r="G25" i="13"/>
  <c r="F26" i="13"/>
  <c r="F27" i="13"/>
  <c r="F28" i="13"/>
  <c r="F29" i="13"/>
  <c r="F25" i="13"/>
  <c r="D26" i="13"/>
  <c r="D27" i="13"/>
  <c r="D28" i="13"/>
  <c r="D29" i="13"/>
  <c r="D25" i="13"/>
  <c r="C26" i="13"/>
  <c r="C27" i="13"/>
  <c r="C28" i="13"/>
  <c r="C29" i="13"/>
  <c r="C25" i="13"/>
  <c r="B26" i="13"/>
  <c r="B27" i="13"/>
  <c r="G27" i="13" s="1"/>
  <c r="B28" i="13"/>
  <c r="B29" i="13"/>
  <c r="B25" i="13"/>
  <c r="K69" i="1"/>
  <c r="K70" i="1" s="1"/>
  <c r="K71" i="1" s="1"/>
  <c r="K72" i="1" s="1"/>
  <c r="K73" i="1" s="1"/>
  <c r="K74" i="1" s="1"/>
  <c r="K75" i="1" s="1"/>
  <c r="Q12" i="13"/>
  <c r="Q11" i="13"/>
  <c r="P20" i="13"/>
  <c r="H20" i="13"/>
  <c r="I20" i="13" s="1"/>
  <c r="J20" i="13" s="1"/>
  <c r="K20" i="13" s="1"/>
  <c r="L11" i="13"/>
  <c r="L12" i="13"/>
  <c r="L13" i="13"/>
  <c r="L14" i="13"/>
  <c r="L10" i="13"/>
  <c r="Q96" i="1"/>
  <c r="Q95" i="1"/>
  <c r="S90" i="1"/>
  <c r="R90" i="1"/>
  <c r="Q90" i="1"/>
  <c r="P90" i="1"/>
  <c r="O90" i="1"/>
  <c r="N90" i="1"/>
  <c r="M90" i="1"/>
  <c r="L90" i="1"/>
  <c r="K90" i="1"/>
  <c r="S69" i="1"/>
  <c r="S70" i="1" s="1"/>
  <c r="S71" i="1" s="1"/>
  <c r="S72" i="1" s="1"/>
  <c r="S73" i="1" s="1"/>
  <c r="S74" i="1" s="1"/>
  <c r="S75" i="1" s="1"/>
  <c r="R69" i="1"/>
  <c r="R70" i="1" s="1"/>
  <c r="R71" i="1" s="1"/>
  <c r="R72" i="1" s="1"/>
  <c r="R73" i="1" s="1"/>
  <c r="R74" i="1" s="1"/>
  <c r="R75" i="1" s="1"/>
  <c r="Q69" i="1"/>
  <c r="Q70" i="1" s="1"/>
  <c r="Q71" i="1" s="1"/>
  <c r="Q72" i="1" s="1"/>
  <c r="Q73" i="1" s="1"/>
  <c r="Q74" i="1" s="1"/>
  <c r="Q75" i="1" s="1"/>
  <c r="P69" i="1"/>
  <c r="P70" i="1" s="1"/>
  <c r="P71" i="1" s="1"/>
  <c r="P72" i="1" s="1"/>
  <c r="P73" i="1" s="1"/>
  <c r="P74" i="1" s="1"/>
  <c r="P75" i="1" s="1"/>
  <c r="O69" i="1"/>
  <c r="O70" i="1" s="1"/>
  <c r="O71" i="1" s="1"/>
  <c r="O72" i="1" s="1"/>
  <c r="O73" i="1" s="1"/>
  <c r="O74" i="1" s="1"/>
  <c r="O75" i="1" s="1"/>
  <c r="N69" i="1"/>
  <c r="N70" i="1" s="1"/>
  <c r="N71" i="1" s="1"/>
  <c r="N72" i="1" s="1"/>
  <c r="N73" i="1" s="1"/>
  <c r="N74" i="1" s="1"/>
  <c r="N75" i="1" s="1"/>
  <c r="M69" i="1"/>
  <c r="M70" i="1" s="1"/>
  <c r="M71" i="1" s="1"/>
  <c r="M72" i="1" s="1"/>
  <c r="M73" i="1" s="1"/>
  <c r="M74" i="1" s="1"/>
  <c r="M75" i="1" s="1"/>
  <c r="L69" i="1"/>
  <c r="L70" i="1" s="1"/>
  <c r="L71" i="1" s="1"/>
  <c r="L72" i="1" s="1"/>
  <c r="L73" i="1" s="1"/>
  <c r="L74" i="1" s="1"/>
  <c r="L75" i="1" s="1"/>
  <c r="W43" i="1"/>
  <c r="W44" i="1"/>
  <c r="W45" i="1"/>
  <c r="W46" i="1"/>
  <c r="W47" i="1"/>
  <c r="W48" i="1"/>
  <c r="W49" i="1"/>
  <c r="W50" i="1"/>
  <c r="W51" i="1"/>
  <c r="N44" i="1"/>
  <c r="O44" i="1" s="1"/>
  <c r="P44" i="1" s="1"/>
  <c r="Q44" i="1" s="1"/>
  <c r="R44" i="1" s="1"/>
  <c r="S44" i="1" s="1"/>
  <c r="N45" i="1"/>
  <c r="O45" i="1" s="1"/>
  <c r="P45" i="1" s="1"/>
  <c r="Q45" i="1" s="1"/>
  <c r="R45" i="1" s="1"/>
  <c r="S45" i="1" s="1"/>
  <c r="N46" i="1"/>
  <c r="O46" i="1"/>
  <c r="P46" i="1"/>
  <c r="Q46" i="1"/>
  <c r="R46" i="1"/>
  <c r="S46" i="1" s="1"/>
  <c r="N47" i="1"/>
  <c r="O47" i="1" s="1"/>
  <c r="P47" i="1" s="1"/>
  <c r="Q47" i="1" s="1"/>
  <c r="R47" i="1" s="1"/>
  <c r="S47" i="1" s="1"/>
  <c r="N48" i="1"/>
  <c r="O48" i="1" s="1"/>
  <c r="P48" i="1" s="1"/>
  <c r="Q48" i="1" s="1"/>
  <c r="R48" i="1" s="1"/>
  <c r="S48" i="1" s="1"/>
  <c r="N49" i="1"/>
  <c r="O49" i="1" s="1"/>
  <c r="P49" i="1" s="1"/>
  <c r="Q49" i="1" s="1"/>
  <c r="R49" i="1" s="1"/>
  <c r="S49" i="1" s="1"/>
  <c r="N50" i="1"/>
  <c r="O50" i="1" s="1"/>
  <c r="P50" i="1" s="1"/>
  <c r="Q50" i="1" s="1"/>
  <c r="R50" i="1" s="1"/>
  <c r="S50" i="1" s="1"/>
  <c r="N51" i="1"/>
  <c r="O51" i="1" s="1"/>
  <c r="P51" i="1" s="1"/>
  <c r="Q51" i="1" s="1"/>
  <c r="R51" i="1" s="1"/>
  <c r="S51" i="1" s="1"/>
  <c r="O43" i="1"/>
  <c r="P43" i="1" s="1"/>
  <c r="Q43" i="1" s="1"/>
  <c r="R43" i="1" s="1"/>
  <c r="S43" i="1" s="1"/>
  <c r="N43" i="1"/>
  <c r="H32" i="15" l="1"/>
  <c r="H33" i="15"/>
  <c r="H34" i="15" s="1"/>
  <c r="L20" i="13"/>
  <c r="M20" i="13" s="1"/>
  <c r="T47" i="1"/>
  <c r="T46" i="1"/>
  <c r="T45" i="1"/>
  <c r="T38" i="1"/>
  <c r="T51" i="1" s="1"/>
  <c r="T37" i="1"/>
  <c r="T50" i="1" s="1"/>
  <c r="T36" i="1"/>
  <c r="T49" i="1" s="1"/>
  <c r="T35" i="1"/>
  <c r="T34" i="1"/>
  <c r="T48" i="1" s="1"/>
  <c r="T33" i="1"/>
  <c r="T32" i="1"/>
  <c r="T31" i="1"/>
  <c r="T44" i="1" s="1"/>
  <c r="T30" i="1"/>
  <c r="T43" i="1" s="1"/>
  <c r="H22" i="1"/>
  <c r="H23" i="1"/>
  <c r="H24" i="1"/>
  <c r="H21" i="1"/>
  <c r="J18" i="1"/>
  <c r="J19" i="1"/>
  <c r="J17" i="1"/>
  <c r="S22" i="1"/>
  <c r="V22" i="1" s="1"/>
  <c r="S21" i="1"/>
  <c r="W21" i="1" s="1"/>
  <c r="S20" i="1"/>
  <c r="W20" i="1" s="1"/>
  <c r="S19" i="1"/>
  <c r="V19" i="1" s="1"/>
  <c r="S18" i="1"/>
  <c r="W18" i="1" s="1"/>
  <c r="S17" i="1"/>
  <c r="W17" i="1" s="1"/>
  <c r="S16" i="1"/>
  <c r="V16" i="1" s="1"/>
  <c r="S15" i="1"/>
  <c r="W15" i="1" s="1"/>
  <c r="S14" i="1"/>
  <c r="W14" i="1" s="1"/>
  <c r="T18" i="1" l="1"/>
  <c r="T17" i="1"/>
  <c r="T19" i="1"/>
  <c r="T21" i="1"/>
  <c r="T20" i="1"/>
  <c r="T22" i="1"/>
  <c r="T16" i="1"/>
  <c r="T15" i="1"/>
  <c r="T14" i="1"/>
  <c r="W16" i="1"/>
  <c r="W22" i="1"/>
  <c r="U14" i="1"/>
  <c r="U17" i="1"/>
  <c r="U20" i="1"/>
  <c r="V14" i="1"/>
  <c r="V17" i="1"/>
  <c r="V20" i="1"/>
  <c r="W19" i="1"/>
  <c r="U15" i="1"/>
  <c r="U18" i="1"/>
  <c r="U21" i="1"/>
  <c r="V15" i="1"/>
  <c r="V18" i="1"/>
  <c r="V21" i="1"/>
  <c r="U16" i="1"/>
  <c r="U19" i="1"/>
  <c r="U22" i="1"/>
  <c r="I18" i="1"/>
  <c r="I19" i="1"/>
  <c r="I17" i="1"/>
  <c r="J7" i="1"/>
  <c r="J8" i="1"/>
  <c r="J6" i="1"/>
  <c r="I7" i="1"/>
  <c r="I8" i="1"/>
  <c r="I6" i="1"/>
  <c r="C3" i="1"/>
  <c r="C5" i="1" s="1"/>
  <c r="H7" i="1"/>
  <c r="H8" i="1"/>
  <c r="H6" i="1"/>
  <c r="C4" i="1"/>
  <c r="C7" i="1" l="1"/>
  <c r="C6" i="1"/>
</calcChain>
</file>

<file path=xl/sharedStrings.xml><?xml version="1.0" encoding="utf-8"?>
<sst xmlns="http://schemas.openxmlformats.org/spreadsheetml/2006/main" count="388" uniqueCount="183">
  <si>
    <t>ASD</t>
  </si>
  <si>
    <t>ASES</t>
  </si>
  <si>
    <t>BHG</t>
  </si>
  <si>
    <t>SALESMAN</t>
  </si>
  <si>
    <t>D.O.B</t>
  </si>
  <si>
    <t>YEAR</t>
  </si>
  <si>
    <t>DAYS</t>
  </si>
  <si>
    <t>MONTHS</t>
  </si>
  <si>
    <t xml:space="preserve">   </t>
  </si>
  <si>
    <t>att.</t>
  </si>
  <si>
    <t>sale</t>
  </si>
  <si>
    <t>AND</t>
  </si>
  <si>
    <t>OR</t>
  </si>
  <si>
    <t>roll no.</t>
  </si>
  <si>
    <t>name</t>
  </si>
  <si>
    <t>hindi</t>
  </si>
  <si>
    <t>math</t>
  </si>
  <si>
    <t>science</t>
  </si>
  <si>
    <t>sst</t>
  </si>
  <si>
    <t>english</t>
  </si>
  <si>
    <t>total</t>
  </si>
  <si>
    <t>average</t>
  </si>
  <si>
    <t>result</t>
  </si>
  <si>
    <t>grade</t>
  </si>
  <si>
    <t xml:space="preserve">preeti </t>
  </si>
  <si>
    <t>parul</t>
  </si>
  <si>
    <t>kavita</t>
  </si>
  <si>
    <t>soni</t>
  </si>
  <si>
    <t>anita</t>
  </si>
  <si>
    <t>khushi</t>
  </si>
  <si>
    <t>chanchal</t>
  </si>
  <si>
    <t>khushboo</t>
  </si>
  <si>
    <t>komal</t>
  </si>
  <si>
    <t>Row Labels</t>
  </si>
  <si>
    <t>Grand Total</t>
  </si>
  <si>
    <t>Sum of hindi</t>
  </si>
  <si>
    <t>Sum of math</t>
  </si>
  <si>
    <t>Sum of science</t>
  </si>
  <si>
    <t>Sum of sst</t>
  </si>
  <si>
    <t>Sum of english</t>
  </si>
  <si>
    <t>Sum of total</t>
  </si>
  <si>
    <t>Sum of roll no.</t>
  </si>
  <si>
    <t>Sum of average</t>
  </si>
  <si>
    <t>Count of result</t>
  </si>
  <si>
    <t>Count of grade</t>
  </si>
  <si>
    <t>%</t>
  </si>
  <si>
    <t>marksheet</t>
  </si>
  <si>
    <t>red</t>
  </si>
  <si>
    <t>blue</t>
  </si>
  <si>
    <t>pink</t>
  </si>
  <si>
    <t>green</t>
  </si>
  <si>
    <t xml:space="preserve"> </t>
  </si>
  <si>
    <t>roll.no</t>
  </si>
  <si>
    <t>marks</t>
  </si>
  <si>
    <t>preeti</t>
  </si>
  <si>
    <t>aditya</t>
  </si>
  <si>
    <t>ORDER.NO</t>
  </si>
  <si>
    <t>BAYER NAME</t>
  </si>
  <si>
    <t>PRODUCT</t>
  </si>
  <si>
    <t>QUANITITY</t>
  </si>
  <si>
    <t>PRICE</t>
  </si>
  <si>
    <t>TOTAL SELLS</t>
  </si>
  <si>
    <t>CITY</t>
  </si>
  <si>
    <t>RAHUL</t>
  </si>
  <si>
    <t>AMAN</t>
  </si>
  <si>
    <t>HARSH</t>
  </si>
  <si>
    <t>RAJ</t>
  </si>
  <si>
    <t>PIYUSH</t>
  </si>
  <si>
    <t>SUMSUNG</t>
  </si>
  <si>
    <t>XOIMI</t>
  </si>
  <si>
    <t>REALME</t>
  </si>
  <si>
    <t>POCO</t>
  </si>
  <si>
    <t>NOKIA</t>
  </si>
  <si>
    <t>RAJKOT</t>
  </si>
  <si>
    <t>INDORE</t>
  </si>
  <si>
    <t>DELHI</t>
  </si>
  <si>
    <t>MUMBAI</t>
  </si>
  <si>
    <t>JAMMU</t>
  </si>
  <si>
    <t>ORDER NO</t>
  </si>
  <si>
    <t>REGISTRATION NO.</t>
  </si>
  <si>
    <t>STUDENT'S NAME</t>
  </si>
  <si>
    <t>RESULT</t>
  </si>
  <si>
    <t>GRADE</t>
  </si>
  <si>
    <t>HAPPY</t>
  </si>
  <si>
    <t>PASS</t>
  </si>
  <si>
    <t>FAIL</t>
  </si>
  <si>
    <t>C</t>
  </si>
  <si>
    <t>B</t>
  </si>
  <si>
    <t>D</t>
  </si>
  <si>
    <t>ENTER REG NO.</t>
  </si>
  <si>
    <t>NAME</t>
  </si>
  <si>
    <t>LEFT</t>
  </si>
  <si>
    <t>RIGHT</t>
  </si>
  <si>
    <t>MID</t>
  </si>
  <si>
    <t>FIND</t>
  </si>
  <si>
    <t>LEN</t>
  </si>
  <si>
    <t>UPPER</t>
  </si>
  <si>
    <t>LOWER</t>
  </si>
  <si>
    <t>PROPER</t>
  </si>
  <si>
    <t>CONCATINATE</t>
  </si>
  <si>
    <t>TEXT TO COLUM</t>
  </si>
  <si>
    <t>VINAY2315YADAV</t>
  </si>
  <si>
    <t>VIJAY6154KUMAR</t>
  </si>
  <si>
    <t>HARSH1254KUMAR</t>
  </si>
  <si>
    <t>HAPPY1254KUMAR</t>
  </si>
  <si>
    <t>ROHAN6548SINGH</t>
  </si>
  <si>
    <t xml:space="preserve"> H.NO208</t>
  </si>
  <si>
    <t>BIJWASAN</t>
  </si>
  <si>
    <r>
      <t xml:space="preserve"> </t>
    </r>
    <r>
      <rPr>
        <b/>
        <i/>
        <sz val="22"/>
        <color theme="1"/>
        <rFont val="Calibri"/>
        <family val="2"/>
        <scheme val="minor"/>
      </rPr>
      <t>Mr. ABC trader &amp; co.</t>
    </r>
  </si>
  <si>
    <t>2/3 South East Road,Delhi West,445569</t>
  </si>
  <si>
    <t>Mobile No. (+91) 9871052756</t>
  </si>
  <si>
    <t>Email id- abctraders&amp;co@gmail.com</t>
  </si>
  <si>
    <t>INVOICE</t>
  </si>
  <si>
    <t>Bill To</t>
  </si>
  <si>
    <t>Address-</t>
  </si>
  <si>
    <t>mobile No.</t>
  </si>
  <si>
    <t>DATE</t>
  </si>
  <si>
    <t>invoice No.</t>
  </si>
  <si>
    <t>SL.No</t>
  </si>
  <si>
    <t>Quantity</t>
  </si>
  <si>
    <t>Unit price</t>
  </si>
  <si>
    <t>Description</t>
  </si>
  <si>
    <t>Amount</t>
  </si>
  <si>
    <t>s</t>
  </si>
  <si>
    <t>Name:</t>
  </si>
  <si>
    <t>Aditya</t>
  </si>
  <si>
    <t>Delhi</t>
  </si>
  <si>
    <t>Vinay</t>
  </si>
  <si>
    <t>आप कौन हैं</t>
  </si>
  <si>
    <t>PRODUCT NAME</t>
  </si>
  <si>
    <t>AMOUNT</t>
  </si>
  <si>
    <t>SUMSANG</t>
  </si>
  <si>
    <t>APPLE</t>
  </si>
  <si>
    <t>MOTOROLA</t>
  </si>
  <si>
    <t>VIVO</t>
  </si>
  <si>
    <t>XIAOMI</t>
  </si>
  <si>
    <t>Total</t>
  </si>
  <si>
    <t>gst18%</t>
  </si>
  <si>
    <t>grand total</t>
  </si>
  <si>
    <t>ID</t>
  </si>
  <si>
    <t>FATHER NAME</t>
  </si>
  <si>
    <t>AGE</t>
  </si>
  <si>
    <t>GENDER</t>
  </si>
  <si>
    <t>PHONE</t>
  </si>
  <si>
    <t>PHOTO</t>
  </si>
  <si>
    <t xml:space="preserve">M.S DHONI </t>
  </si>
  <si>
    <t>VIRAT KHOLI</t>
  </si>
  <si>
    <t>SACHIN</t>
  </si>
  <si>
    <t>HARDIK</t>
  </si>
  <si>
    <t>ROHIT</t>
  </si>
  <si>
    <t>PAN SINGH</t>
  </si>
  <si>
    <t>PREM KHOLI</t>
  </si>
  <si>
    <t>RAMESH</t>
  </si>
  <si>
    <t>ASHOK</t>
  </si>
  <si>
    <t>PUNIT</t>
  </si>
  <si>
    <t>MALE</t>
  </si>
  <si>
    <t>id</t>
  </si>
  <si>
    <t>father name</t>
  </si>
  <si>
    <t>age</t>
  </si>
  <si>
    <t>gender</t>
  </si>
  <si>
    <t>phone</t>
  </si>
  <si>
    <t>automated id card</t>
  </si>
  <si>
    <t>INDIAN CRICKET TEAM</t>
  </si>
  <si>
    <t>vechicle</t>
  </si>
  <si>
    <t>price</t>
  </si>
  <si>
    <t>down payment</t>
  </si>
  <si>
    <t>loan ammount</t>
  </si>
  <si>
    <t>interest rate</t>
  </si>
  <si>
    <t>loan period year</t>
  </si>
  <si>
    <t>H2R</t>
  </si>
  <si>
    <t>YEARLY EMI</t>
  </si>
  <si>
    <t>SEMI YEARLY EMI</t>
  </si>
  <si>
    <t>MONTHLY EMI</t>
  </si>
  <si>
    <t>WEEKLY EMI</t>
  </si>
  <si>
    <t>PMT</t>
  </si>
  <si>
    <t>MONTHLY PAYMENT FOR LOAN</t>
  </si>
  <si>
    <t>IPMT</t>
  </si>
  <si>
    <t>INTERST PAYMENT</t>
  </si>
  <si>
    <t>PPMT</t>
  </si>
  <si>
    <t>PRINCIPAL PAYMENT</t>
  </si>
  <si>
    <t>goal seek</t>
  </si>
  <si>
    <t>sugar</t>
  </si>
  <si>
    <t>ammount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</si>
</sst>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\ &quot;%&quot;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46BA6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14" fontId="0" fillId="0" borderId="0" xfId="0" applyNumberFormat="1"/>
    <xf numFmtId="22" fontId="0" fillId="0" borderId="0" xfId="0" applyNumberFormat="1"/>
    <xf numFmtId="15" fontId="0" fillId="0" borderId="0" xfId="0" applyNumberFormat="1"/>
    <xf numFmtId="15" fontId="0" fillId="0" borderId="4" xfId="0" applyNumberFormat="1" applyBorder="1"/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164" fontId="0" fillId="3" borderId="10" xfId="0" applyNumberFormat="1" applyFill="1" applyBorder="1"/>
    <xf numFmtId="164" fontId="0" fillId="3" borderId="16" xfId="0" applyNumberFormat="1" applyFill="1" applyBorder="1"/>
    <xf numFmtId="0" fontId="0" fillId="2" borderId="15" xfId="0" applyFill="1" applyBorder="1"/>
    <xf numFmtId="0" fontId="0" fillId="3" borderId="17" xfId="0" applyFill="1" applyBorder="1"/>
    <xf numFmtId="0" fontId="0" fillId="3" borderId="16" xfId="0" applyFill="1" applyBorder="1"/>
    <xf numFmtId="0" fontId="0" fillId="3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64" fontId="0" fillId="3" borderId="13" xfId="0" applyNumberFormat="1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2" fillId="5" borderId="0" xfId="0" applyFont="1" applyFill="1"/>
    <xf numFmtId="0" fontId="0" fillId="6" borderId="10" xfId="0" applyFill="1" applyBorder="1"/>
    <xf numFmtId="0" fontId="2" fillId="7" borderId="1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0" xfId="0" applyFont="1" applyFill="1"/>
    <xf numFmtId="0" fontId="0" fillId="8" borderId="10" xfId="0" applyFill="1" applyBorder="1" applyAlignment="1">
      <alignment horizontal="center"/>
    </xf>
    <xf numFmtId="0" fontId="2" fillId="6" borderId="32" xfId="0" applyFont="1" applyFill="1" applyBorder="1"/>
    <xf numFmtId="0" fontId="2" fillId="6" borderId="33" xfId="0" applyFont="1" applyFill="1" applyBorder="1"/>
    <xf numFmtId="0" fontId="2" fillId="6" borderId="34" xfId="0" applyFont="1" applyFill="1" applyBorder="1"/>
    <xf numFmtId="0" fontId="0" fillId="8" borderId="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1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3" fillId="9" borderId="10" xfId="0" applyFont="1" applyFill="1" applyBorder="1"/>
    <xf numFmtId="0" fontId="3" fillId="0" borderId="0" xfId="0" applyFont="1"/>
    <xf numFmtId="22" fontId="3" fillId="0" borderId="5" xfId="0" applyNumberFormat="1" applyFont="1" applyBorder="1"/>
    <xf numFmtId="0" fontId="3" fillId="0" borderId="4" xfId="0" applyFont="1" applyBorder="1"/>
    <xf numFmtId="0" fontId="3" fillId="10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9" borderId="35" xfId="0" applyFont="1" applyFill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22" fontId="3" fillId="0" borderId="0" xfId="0" applyNumberFormat="1" applyFont="1"/>
    <xf numFmtId="0" fontId="3" fillId="0" borderId="5" xfId="0" applyFont="1" applyBorder="1"/>
    <xf numFmtId="0" fontId="0" fillId="0" borderId="0" xfId="0" applyAlignment="1">
      <alignment horizontal="center" vertical="center"/>
    </xf>
    <xf numFmtId="0" fontId="0" fillId="0" borderId="10" xfId="0" applyBorder="1"/>
    <xf numFmtId="14" fontId="0" fillId="0" borderId="5" xfId="0" applyNumberFormat="1" applyBorder="1"/>
    <xf numFmtId="0" fontId="0" fillId="13" borderId="39" xfId="0" applyFill="1" applyBorder="1"/>
    <xf numFmtId="0" fontId="0" fillId="13" borderId="10" xfId="0" applyFill="1" applyBorder="1"/>
    <xf numFmtId="0" fontId="7" fillId="0" borderId="0" xfId="0" applyFont="1"/>
    <xf numFmtId="0" fontId="0" fillId="4" borderId="10" xfId="0" applyFill="1" applyBorder="1"/>
    <xf numFmtId="0" fontId="0" fillId="14" borderId="10" xfId="0" applyFill="1" applyBorder="1"/>
    <xf numFmtId="8" fontId="0" fillId="14" borderId="10" xfId="0" applyNumberForma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9" borderId="35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14" borderId="10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8" fontId="0" fillId="14" borderId="10" xfId="0" applyNumberFormat="1" applyFill="1" applyBorder="1" applyAlignment="1">
      <alignment horizontal="center"/>
    </xf>
    <xf numFmtId="8" fontId="0" fillId="14" borderId="35" xfId="0" applyNumberFormat="1" applyFill="1" applyBorder="1" applyAlignment="1">
      <alignment horizontal="center"/>
    </xf>
    <xf numFmtId="8" fontId="0" fillId="14" borderId="37" xfId="0" applyNumberForma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3" fontId="2" fillId="14" borderId="35" xfId="0" applyNumberFormat="1" applyFont="1" applyFill="1" applyBorder="1" applyAlignment="1">
      <alignment horizontal="center"/>
    </xf>
    <xf numFmtId="0" fontId="2" fillId="14" borderId="37" xfId="0" applyFont="1" applyFill="1" applyBorder="1" applyAlignment="1">
      <alignment horizontal="center"/>
    </xf>
    <xf numFmtId="3" fontId="0" fillId="14" borderId="35" xfId="0" applyNumberFormat="1" applyFill="1" applyBorder="1" applyAlignment="1">
      <alignment horizontal="center"/>
    </xf>
    <xf numFmtId="9" fontId="2" fillId="14" borderId="35" xfId="0" applyNumberFormat="1" applyFont="1" applyFill="1" applyBorder="1" applyAlignment="1">
      <alignment horizontal="center"/>
    </xf>
    <xf numFmtId="0" fontId="0" fillId="14" borderId="36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</dxfs>
  <tableStyles count="0" defaultTableStyle="TableStyleMedium2" defaultPivotStyle="PivotStyleLight16"/>
  <colors>
    <mruColors>
      <color rgb="FFC0C0C0"/>
      <color rgb="FF46BA6D"/>
      <color rgb="FFFF7C8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[ASH.xlsx]Sheet2!PivotTable1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roll no.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F-4F00-971F-C151C1E7903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result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F-4F00-971F-C151C1E7903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hindi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9"/>
                <c:pt idx="0">
                  <c:v>62</c:v>
                </c:pt>
                <c:pt idx="1">
                  <c:v>82</c:v>
                </c:pt>
                <c:pt idx="2">
                  <c:v>61</c:v>
                </c:pt>
                <c:pt idx="3">
                  <c:v>80</c:v>
                </c:pt>
                <c:pt idx="4">
                  <c:v>25</c:v>
                </c:pt>
                <c:pt idx="5">
                  <c:v>82</c:v>
                </c:pt>
                <c:pt idx="6">
                  <c:v>82</c:v>
                </c:pt>
                <c:pt idx="7">
                  <c:v>79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F-4F00-971F-C151C1E79033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math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9"/>
                <c:pt idx="0">
                  <c:v>74</c:v>
                </c:pt>
                <c:pt idx="1">
                  <c:v>32</c:v>
                </c:pt>
                <c:pt idx="2">
                  <c:v>56</c:v>
                </c:pt>
                <c:pt idx="3">
                  <c:v>58</c:v>
                </c:pt>
                <c:pt idx="4">
                  <c:v>68</c:v>
                </c:pt>
                <c:pt idx="5">
                  <c:v>68</c:v>
                </c:pt>
                <c:pt idx="6">
                  <c:v>74</c:v>
                </c:pt>
                <c:pt idx="7">
                  <c:v>42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F-4F00-971F-C151C1E79033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science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Sheet2!$F$4:$F$13</c:f>
              <c:numCache>
                <c:formatCode>General</c:formatCode>
                <c:ptCount val="9"/>
                <c:pt idx="0">
                  <c:v>53</c:v>
                </c:pt>
                <c:pt idx="1">
                  <c:v>60</c:v>
                </c:pt>
                <c:pt idx="2">
                  <c:v>54</c:v>
                </c:pt>
                <c:pt idx="3">
                  <c:v>80</c:v>
                </c:pt>
                <c:pt idx="4">
                  <c:v>85</c:v>
                </c:pt>
                <c:pt idx="5">
                  <c:v>76</c:v>
                </c:pt>
                <c:pt idx="6">
                  <c:v>43</c:v>
                </c:pt>
                <c:pt idx="7">
                  <c:v>24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F-4F00-971F-C151C1E79033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sst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Sheet2!$G$4:$G$13</c:f>
              <c:numCache>
                <c:formatCode>General</c:formatCode>
                <c:ptCount val="9"/>
                <c:pt idx="0">
                  <c:v>53</c:v>
                </c:pt>
                <c:pt idx="1">
                  <c:v>81</c:v>
                </c:pt>
                <c:pt idx="2">
                  <c:v>41</c:v>
                </c:pt>
                <c:pt idx="3">
                  <c:v>50</c:v>
                </c:pt>
                <c:pt idx="4">
                  <c:v>65</c:v>
                </c:pt>
                <c:pt idx="5">
                  <c:v>47</c:v>
                </c:pt>
                <c:pt idx="6">
                  <c:v>48</c:v>
                </c:pt>
                <c:pt idx="7">
                  <c:v>43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2F-4F00-971F-C151C1E79033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english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Sheet2!$H$4:$H$13</c:f>
              <c:numCache>
                <c:formatCode>General</c:formatCode>
                <c:ptCount val="9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73</c:v>
                </c:pt>
                <c:pt idx="4">
                  <c:v>56</c:v>
                </c:pt>
                <c:pt idx="5">
                  <c:v>82</c:v>
                </c:pt>
                <c:pt idx="6">
                  <c:v>35</c:v>
                </c:pt>
                <c:pt idx="7">
                  <c:v>35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2F-4F00-971F-C151C1E79033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F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1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3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5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7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9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B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D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8F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Sheet2!$I$4:$I$13</c:f>
              <c:numCache>
                <c:formatCode>General</c:formatCode>
                <c:ptCount val="9"/>
                <c:pt idx="0">
                  <c:v>302</c:v>
                </c:pt>
                <c:pt idx="1">
                  <c:v>307</c:v>
                </c:pt>
                <c:pt idx="2">
                  <c:v>301</c:v>
                </c:pt>
                <c:pt idx="3">
                  <c:v>341</c:v>
                </c:pt>
                <c:pt idx="4">
                  <c:v>299</c:v>
                </c:pt>
                <c:pt idx="5">
                  <c:v>355</c:v>
                </c:pt>
                <c:pt idx="6">
                  <c:v>282</c:v>
                </c:pt>
                <c:pt idx="7">
                  <c:v>223</c:v>
                </c:pt>
                <c:pt idx="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2F-4F00-971F-C151C1E79033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average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1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3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5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7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9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B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D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1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Sheet2!$J$4:$J$13</c:f>
              <c:numCache>
                <c:formatCode>General</c:formatCode>
                <c:ptCount val="9"/>
                <c:pt idx="0">
                  <c:v>60.4</c:v>
                </c:pt>
                <c:pt idx="1">
                  <c:v>61.4</c:v>
                </c:pt>
                <c:pt idx="2">
                  <c:v>60.2</c:v>
                </c:pt>
                <c:pt idx="3">
                  <c:v>68.2</c:v>
                </c:pt>
                <c:pt idx="4">
                  <c:v>59.8</c:v>
                </c:pt>
                <c:pt idx="5">
                  <c:v>71</c:v>
                </c:pt>
                <c:pt idx="6">
                  <c:v>56.4</c:v>
                </c:pt>
                <c:pt idx="7">
                  <c:v>44.6</c:v>
                </c:pt>
                <c:pt idx="8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2F-4F00-971F-C151C1E79033}"/>
            </c:ext>
          </c:extLst>
        </c:ser>
        <c:ser>
          <c:idx val="9"/>
          <c:order val="9"/>
          <c:tx>
            <c:strRef>
              <c:f>Sheet2!$K$3</c:f>
              <c:strCache>
                <c:ptCount val="1"/>
                <c:pt idx="0">
                  <c:v>Count of grade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3-9151-411D-A61C-E2F103DF3C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5-9151-411D-A61C-E2F103DF3C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7-9151-411D-A61C-E2F103DF3CA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9-9151-411D-A61C-E2F103DF3CA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B-9151-411D-A61C-E2F103DF3CA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D-9151-411D-A61C-E2F103DF3CA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AF-9151-411D-A61C-E2F103DF3CA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1-9151-411D-A61C-E2F103DF3CA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B3-9151-411D-A61C-E2F103DF3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Sheet2!$K$4:$K$13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F-4F00-971F-C151C1E790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[ASH.xlsx]Sheet2!PivotTable1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roll 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C-4CEC-8F4F-6EA8F048545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result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C-4CEC-8F4F-6EA8F048545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9"/>
                <c:pt idx="0">
                  <c:v>62</c:v>
                </c:pt>
                <c:pt idx="1">
                  <c:v>82</c:v>
                </c:pt>
                <c:pt idx="2">
                  <c:v>61</c:v>
                </c:pt>
                <c:pt idx="3">
                  <c:v>80</c:v>
                </c:pt>
                <c:pt idx="4">
                  <c:v>25</c:v>
                </c:pt>
                <c:pt idx="5">
                  <c:v>82</c:v>
                </c:pt>
                <c:pt idx="6">
                  <c:v>82</c:v>
                </c:pt>
                <c:pt idx="7">
                  <c:v>79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C-4CEC-8F4F-6EA8F048545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math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9"/>
                <c:pt idx="0">
                  <c:v>74</c:v>
                </c:pt>
                <c:pt idx="1">
                  <c:v>32</c:v>
                </c:pt>
                <c:pt idx="2">
                  <c:v>56</c:v>
                </c:pt>
                <c:pt idx="3">
                  <c:v>58</c:v>
                </c:pt>
                <c:pt idx="4">
                  <c:v>68</c:v>
                </c:pt>
                <c:pt idx="5">
                  <c:v>68</c:v>
                </c:pt>
                <c:pt idx="6">
                  <c:v>74</c:v>
                </c:pt>
                <c:pt idx="7">
                  <c:v>42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9C-4CEC-8F4F-6EA8F048545F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science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Sheet2!$F$4:$F$13</c:f>
              <c:numCache>
                <c:formatCode>General</c:formatCode>
                <c:ptCount val="9"/>
                <c:pt idx="0">
                  <c:v>53</c:v>
                </c:pt>
                <c:pt idx="1">
                  <c:v>60</c:v>
                </c:pt>
                <c:pt idx="2">
                  <c:v>54</c:v>
                </c:pt>
                <c:pt idx="3">
                  <c:v>80</c:v>
                </c:pt>
                <c:pt idx="4">
                  <c:v>85</c:v>
                </c:pt>
                <c:pt idx="5">
                  <c:v>76</c:v>
                </c:pt>
                <c:pt idx="6">
                  <c:v>43</c:v>
                </c:pt>
                <c:pt idx="7">
                  <c:v>24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C-4CEC-8F4F-6EA8F048545F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sst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Sheet2!$G$4:$G$13</c:f>
              <c:numCache>
                <c:formatCode>General</c:formatCode>
                <c:ptCount val="9"/>
                <c:pt idx="0">
                  <c:v>53</c:v>
                </c:pt>
                <c:pt idx="1">
                  <c:v>81</c:v>
                </c:pt>
                <c:pt idx="2">
                  <c:v>41</c:v>
                </c:pt>
                <c:pt idx="3">
                  <c:v>50</c:v>
                </c:pt>
                <c:pt idx="4">
                  <c:v>65</c:v>
                </c:pt>
                <c:pt idx="5">
                  <c:v>47</c:v>
                </c:pt>
                <c:pt idx="6">
                  <c:v>48</c:v>
                </c:pt>
                <c:pt idx="7">
                  <c:v>43</c:v>
                </c:pt>
                <c:pt idx="8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9C-4CEC-8F4F-6EA8F048545F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english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Sheet2!$H$4:$H$13</c:f>
              <c:numCache>
                <c:formatCode>General</c:formatCode>
                <c:ptCount val="9"/>
                <c:pt idx="0">
                  <c:v>60</c:v>
                </c:pt>
                <c:pt idx="1">
                  <c:v>52</c:v>
                </c:pt>
                <c:pt idx="2">
                  <c:v>89</c:v>
                </c:pt>
                <c:pt idx="3">
                  <c:v>73</c:v>
                </c:pt>
                <c:pt idx="4">
                  <c:v>56</c:v>
                </c:pt>
                <c:pt idx="5">
                  <c:v>82</c:v>
                </c:pt>
                <c:pt idx="6">
                  <c:v>35</c:v>
                </c:pt>
                <c:pt idx="7">
                  <c:v>35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9C-4CEC-8F4F-6EA8F048545F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Sheet2!$I$4:$I$13</c:f>
              <c:numCache>
                <c:formatCode>General</c:formatCode>
                <c:ptCount val="9"/>
                <c:pt idx="0">
                  <c:v>302</c:v>
                </c:pt>
                <c:pt idx="1">
                  <c:v>307</c:v>
                </c:pt>
                <c:pt idx="2">
                  <c:v>301</c:v>
                </c:pt>
                <c:pt idx="3">
                  <c:v>341</c:v>
                </c:pt>
                <c:pt idx="4">
                  <c:v>299</c:v>
                </c:pt>
                <c:pt idx="5">
                  <c:v>355</c:v>
                </c:pt>
                <c:pt idx="6">
                  <c:v>282</c:v>
                </c:pt>
                <c:pt idx="7">
                  <c:v>223</c:v>
                </c:pt>
                <c:pt idx="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9C-4CEC-8F4F-6EA8F048545F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average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Sheet2!$J$4:$J$13</c:f>
              <c:numCache>
                <c:formatCode>General</c:formatCode>
                <c:ptCount val="9"/>
                <c:pt idx="0">
                  <c:v>60.4</c:v>
                </c:pt>
                <c:pt idx="1">
                  <c:v>61.4</c:v>
                </c:pt>
                <c:pt idx="2">
                  <c:v>60.2</c:v>
                </c:pt>
                <c:pt idx="3">
                  <c:v>68.2</c:v>
                </c:pt>
                <c:pt idx="4">
                  <c:v>59.8</c:v>
                </c:pt>
                <c:pt idx="5">
                  <c:v>71</c:v>
                </c:pt>
                <c:pt idx="6">
                  <c:v>56.4</c:v>
                </c:pt>
                <c:pt idx="7">
                  <c:v>44.6</c:v>
                </c:pt>
                <c:pt idx="8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9C-4CEC-8F4F-6EA8F048545F}"/>
            </c:ext>
          </c:extLst>
        </c:ser>
        <c:ser>
          <c:idx val="9"/>
          <c:order val="9"/>
          <c:tx>
            <c:strRef>
              <c:f>Sheet2!$K$3</c:f>
              <c:strCache>
                <c:ptCount val="1"/>
                <c:pt idx="0">
                  <c:v>Count of grade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soni</c:v>
                </c:pt>
                <c:pt idx="1">
                  <c:v>preeti </c:v>
                </c:pt>
                <c:pt idx="2">
                  <c:v>parul</c:v>
                </c:pt>
                <c:pt idx="3">
                  <c:v>komal</c:v>
                </c:pt>
                <c:pt idx="4">
                  <c:v>khushi</c:v>
                </c:pt>
                <c:pt idx="5">
                  <c:v>khushboo</c:v>
                </c:pt>
                <c:pt idx="6">
                  <c:v>kavita</c:v>
                </c:pt>
                <c:pt idx="7">
                  <c:v>chanchal</c:v>
                </c:pt>
                <c:pt idx="8">
                  <c:v>anita</c:v>
                </c:pt>
              </c:strCache>
            </c:strRef>
          </c:cat>
          <c:val>
            <c:numRef>
              <c:f>Sheet2!$K$4:$K$13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9C-4CEC-8F4F-6EA8F048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490192"/>
        <c:axId val="959276160"/>
      </c:barChart>
      <c:catAx>
        <c:axId val="18074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76160"/>
        <c:crosses val="autoZero"/>
        <c:auto val="1"/>
        <c:lblAlgn val="ctr"/>
        <c:lblOffset val="100"/>
        <c:noMultiLvlLbl val="0"/>
      </c:catAx>
      <c:valAx>
        <c:axId val="9592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hyperlink" Target="https://quotewit.blogspot.com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11.emf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hyperlink" Target="https://quotewit.blogspot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</xdr:row>
      <xdr:rowOff>161925</xdr:rowOff>
    </xdr:from>
    <xdr:to>
      <xdr:col>3</xdr:col>
      <xdr:colOff>6371</xdr:colOff>
      <xdr:row>19</xdr:row>
      <xdr:rowOff>9525</xdr:rowOff>
    </xdr:to>
    <xdr:sp macro="" textlink="">
      <xdr:nvSpPr>
        <xdr:cNvPr id="3" name="B43B9E99-EEEB-43E0-84A8-B82E90D6F7D8">
          <a:extLst>
            <a:ext uri="{FF2B5EF4-FFF2-40B4-BE49-F238E27FC236}">
              <a16:creationId xmlns:a16="http://schemas.microsoft.com/office/drawing/2014/main" id="{D276C5AC-600C-955D-97E9-9B5B5E7E3C6B}"/>
            </a:ext>
          </a:extLst>
        </xdr:cNvPr>
        <xdr:cNvSpPr txBox="1"/>
      </xdr:nvSpPr>
      <xdr:spPr>
        <a:xfrm>
          <a:off x="127000" y="2828925"/>
          <a:ext cx="2641621" cy="800100"/>
        </a:xfrm>
        <a:prstGeom prst="rect">
          <a:avLst/>
        </a:prstGeom>
        <a:solidFill>
          <a:srgbClr val="FF0000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noAutofit/>
        </a:bodyPr>
        <a:lstStyle/>
        <a:p>
          <a:r>
            <a:rPr lang="en-IN" sz="1300" b="1"/>
            <a:t>3D Maps Tours
</a:t>
          </a:r>
          <a:r>
            <a:rPr lang="en-IN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1</xdr:col>
      <xdr:colOff>904875</xdr:colOff>
      <xdr:row>52</xdr:row>
      <xdr:rowOff>9525</xdr:rowOff>
    </xdr:from>
    <xdr:to>
      <xdr:col>8</xdr:col>
      <xdr:colOff>323850</xdr:colOff>
      <xdr:row>73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48927-CE19-14E2-E040-0CF60000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9526</xdr:rowOff>
    </xdr:from>
    <xdr:to>
      <xdr:col>11</xdr:col>
      <xdr:colOff>19050</xdr:colOff>
      <xdr:row>50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B14DE-6F77-8DDB-C02D-057D09C88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215660</xdr:colOff>
      <xdr:row>101</xdr:row>
      <xdr:rowOff>35943</xdr:rowOff>
    </xdr:from>
    <xdr:to>
      <xdr:col>17</xdr:col>
      <xdr:colOff>826698</xdr:colOff>
      <xdr:row>102</xdr:row>
      <xdr:rowOff>415145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AA90D-8281-FE0C-BB56-AC8EE3CE9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8419" y="19436391"/>
          <a:ext cx="611038" cy="567905"/>
        </a:xfrm>
        <a:prstGeom prst="rect">
          <a:avLst/>
        </a:prstGeom>
      </xdr:spPr>
    </xdr:pic>
    <xdr:clientData/>
  </xdr:twoCellAnchor>
  <xdr:twoCellAnchor editAs="oneCell">
    <xdr:from>
      <xdr:col>17</xdr:col>
      <xdr:colOff>205751</xdr:colOff>
      <xdr:row>103</xdr:row>
      <xdr:rowOff>138190</xdr:rowOff>
    </xdr:from>
    <xdr:to>
      <xdr:col>17</xdr:col>
      <xdr:colOff>817712</xdr:colOff>
      <xdr:row>105</xdr:row>
      <xdr:rowOff>340498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AC7378-079F-D603-AC6B-692E9D16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8510" y="20374322"/>
          <a:ext cx="611961" cy="579714"/>
        </a:xfrm>
        <a:prstGeom prst="rect">
          <a:avLst/>
        </a:prstGeom>
      </xdr:spPr>
    </xdr:pic>
    <xdr:clientData/>
  </xdr:twoCellAnchor>
  <xdr:twoCellAnchor editAs="oneCell">
    <xdr:from>
      <xdr:col>17</xdr:col>
      <xdr:colOff>179717</xdr:colOff>
      <xdr:row>106</xdr:row>
      <xdr:rowOff>187378</xdr:rowOff>
    </xdr:from>
    <xdr:to>
      <xdr:col>17</xdr:col>
      <xdr:colOff>802466</xdr:colOff>
      <xdr:row>108</xdr:row>
      <xdr:rowOff>376081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841154-FCA3-DF93-3308-9F154AC32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1762476" y="21241222"/>
          <a:ext cx="622749" cy="566109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114</xdr:row>
      <xdr:rowOff>101496</xdr:rowOff>
    </xdr:from>
    <xdr:ext cx="5915025" cy="142094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614AEB-FABE-AAC7-940B-1AD69E747E6E}"/>
            </a:ext>
          </a:extLst>
        </xdr:cNvPr>
        <xdr:cNvSpPr txBox="1"/>
      </xdr:nvSpPr>
      <xdr:spPr>
        <a:xfrm>
          <a:off x="11566629" y="22204180"/>
          <a:ext cx="5915025" cy="1420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900"/>
        </a:p>
      </xdr:txBody>
    </xdr:sp>
    <xdr:clientData/>
  </xdr:oneCellAnchor>
  <xdr:twoCellAnchor editAs="oneCell">
    <xdr:from>
      <xdr:col>17</xdr:col>
      <xdr:colOff>161745</xdr:colOff>
      <xdr:row>110</xdr:row>
      <xdr:rowOff>35944</xdr:rowOff>
    </xdr:from>
    <xdr:to>
      <xdr:col>17</xdr:col>
      <xdr:colOff>880613</xdr:colOff>
      <xdr:row>111</xdr:row>
      <xdr:rowOff>397828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00A5B6-E787-F50B-7097-4E69F0378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4504" y="22186062"/>
          <a:ext cx="718868" cy="550587"/>
        </a:xfrm>
        <a:prstGeom prst="rect">
          <a:avLst/>
        </a:prstGeom>
      </xdr:spPr>
    </xdr:pic>
    <xdr:clientData/>
  </xdr:twoCellAnchor>
  <xdr:twoCellAnchor editAs="oneCell">
    <xdr:from>
      <xdr:col>17</xdr:col>
      <xdr:colOff>215661</xdr:colOff>
      <xdr:row>113</xdr:row>
      <xdr:rowOff>1</xdr:rowOff>
    </xdr:from>
    <xdr:to>
      <xdr:col>17</xdr:col>
      <xdr:colOff>826699</xdr:colOff>
      <xdr:row>114</xdr:row>
      <xdr:rowOff>377407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F16C8D-3AA4-289F-B8CE-21AB63AD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8420" y="23129576"/>
          <a:ext cx="611038" cy="566109"/>
        </a:xfrm>
        <a:prstGeom prst="rect">
          <a:avLst/>
        </a:prstGeom>
      </xdr:spPr>
    </xdr:pic>
    <xdr:clientData/>
  </xdr:twoCellAnchor>
  <xdr:oneCellAnchor>
    <xdr:from>
      <xdr:col>12</xdr:col>
      <xdr:colOff>224646</xdr:colOff>
      <xdr:row>118</xdr:row>
      <xdr:rowOff>377405</xdr:rowOff>
    </xdr:from>
    <xdr:ext cx="611038" cy="567905"/>
    <xdr:pic>
      <xdr:nvPicPr>
        <xdr:cNvPr id="13" name="Picture 12">
          <a:extLst>
            <a:ext uri="{FF2B5EF4-FFF2-40B4-BE49-F238E27FC236}">
              <a16:creationId xmlns:a16="http://schemas.microsoft.com/office/drawing/2014/main" id="{89C0DCEF-078F-41BD-B543-16143A86D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7995" y="24899787"/>
          <a:ext cx="611038" cy="567905"/>
        </a:xfrm>
        <a:prstGeom prst="rect">
          <a:avLst/>
        </a:prstGeom>
      </xdr:spPr>
    </xdr:pic>
    <xdr:clientData/>
  </xdr:oneCellAnchor>
  <xdr:twoCellAnchor editAs="oneCell">
    <xdr:from>
      <xdr:col>106</xdr:col>
      <xdr:colOff>95250</xdr:colOff>
      <xdr:row>26</xdr:row>
      <xdr:rowOff>95250</xdr:rowOff>
    </xdr:from>
    <xdr:to>
      <xdr:col>182</xdr:col>
      <xdr:colOff>95250</xdr:colOff>
      <xdr:row>245</xdr:row>
      <xdr:rowOff>185552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837F02F-292B-07A3-C311-C5CFD35AF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0" y="5048250"/>
          <a:ext cx="43434000" cy="454342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216477</xdr:colOff>
          <xdr:row>121</xdr:row>
          <xdr:rowOff>66868</xdr:rowOff>
        </xdr:from>
        <xdr:ext cx="1755741" cy="964870"/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491ED909-8E17-4B19-9058-F7AC3B814B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op" spid="_x0000_s2195"/>
                </a:ext>
              </a:extLst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248409" y="26217323"/>
              <a:ext cx="1755741" cy="964870"/>
            </a:xfrm>
            <a:prstGeom prst="rect">
              <a:avLst/>
            </a:prstGeom>
          </xdr:spPr>
        </xdr:pic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3</xdr:row>
          <xdr:rowOff>0</xdr:rowOff>
        </xdr:from>
        <xdr:to>
          <xdr:col>6</xdr:col>
          <xdr:colOff>0</xdr:colOff>
          <xdr:row>9</xdr:row>
          <xdr:rowOff>28575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7195B558-1ADF-FA31-27D9-3216FB5A8F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SH" spid="_x0000_s62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00325" y="571500"/>
              <a:ext cx="1238250" cy="1171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152399</xdr:colOff>
      <xdr:row>1</xdr:row>
      <xdr:rowOff>171451</xdr:rowOff>
    </xdr:from>
    <xdr:to>
      <xdr:col>6</xdr:col>
      <xdr:colOff>981074</xdr:colOff>
      <xdr:row>3</xdr:row>
      <xdr:rowOff>581025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AE9CF-7DCA-4294-9FDC-488B14BB6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4" y="361951"/>
          <a:ext cx="828675" cy="790574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6</xdr:row>
      <xdr:rowOff>161925</xdr:rowOff>
    </xdr:from>
    <xdr:to>
      <xdr:col>6</xdr:col>
      <xdr:colOff>971550</xdr:colOff>
      <xdr:row>6</xdr:row>
      <xdr:rowOff>969148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642CB-EF4C-4A3A-9785-249481C3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1838325"/>
          <a:ext cx="742950" cy="80722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228601</xdr:colOff>
      <xdr:row>9</xdr:row>
      <xdr:rowOff>95250</xdr:rowOff>
    </xdr:from>
    <xdr:to>
      <xdr:col>6</xdr:col>
      <xdr:colOff>1028701</xdr:colOff>
      <xdr:row>9</xdr:row>
      <xdr:rowOff>947581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6F84AE-FF17-4806-8161-9CA858F6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4962526" y="3143250"/>
          <a:ext cx="800100" cy="852331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161924</xdr:colOff>
      <xdr:row>10</xdr:row>
      <xdr:rowOff>152400</xdr:rowOff>
    </xdr:from>
    <xdr:to>
      <xdr:col>6</xdr:col>
      <xdr:colOff>1142999</xdr:colOff>
      <xdr:row>12</xdr:row>
      <xdr:rowOff>750253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2A6713-BDCA-4EF6-B2A1-32ECDE677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49" y="4171950"/>
          <a:ext cx="981075" cy="978853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14</xdr:row>
      <xdr:rowOff>47625</xdr:rowOff>
    </xdr:from>
    <xdr:to>
      <xdr:col>6</xdr:col>
      <xdr:colOff>1057274</xdr:colOff>
      <xdr:row>15</xdr:row>
      <xdr:rowOff>825082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E54BAC-D752-4FA1-8B11-68EC621A0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5419725"/>
          <a:ext cx="857249" cy="9679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19051</xdr:rowOff>
        </xdr:from>
        <xdr:to>
          <xdr:col>6</xdr:col>
          <xdr:colOff>1219200</xdr:colOff>
          <xdr:row>19</xdr:row>
          <xdr:rowOff>1209675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63E73F76-F77A-7185-D085-8555ABF014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k" spid="_x0000_s425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4733925" y="7038976"/>
              <a:ext cx="1219200" cy="11906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teracy India" refreshedDate="45212.435837268516" createdVersion="8" refreshedVersion="8" minRefreshableVersion="3" recordCount="9" xr:uid="{B30CF13A-540E-4D97-819A-A7B7894D2776}">
  <cacheSource type="worksheet">
    <worksheetSource ref="L13:V22" sheet="Sheet1"/>
  </cacheSource>
  <cacheFields count="11">
    <cacheField name="roll no.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name" numFmtId="0">
      <sharedItems count="9">
        <s v="preeti "/>
        <s v="parul"/>
        <s v="kavita"/>
        <s v="soni"/>
        <s v="anita"/>
        <s v="khushi"/>
        <s v="chanchal"/>
        <s v="khushboo"/>
        <s v="komal"/>
      </sharedItems>
    </cacheField>
    <cacheField name="hindi" numFmtId="0">
      <sharedItems containsSemiMixedTypes="0" containsString="0" containsNumber="1" containsInteger="1" minValue="23" maxValue="82"/>
    </cacheField>
    <cacheField name="math" numFmtId="0">
      <sharedItems containsSemiMixedTypes="0" containsString="0" containsNumber="1" containsInteger="1" minValue="32" maxValue="74"/>
    </cacheField>
    <cacheField name="science" numFmtId="0">
      <sharedItems containsSemiMixedTypes="0" containsString="0" containsNumber="1" containsInteger="1" minValue="24" maxValue="85"/>
    </cacheField>
    <cacheField name="sst" numFmtId="0">
      <sharedItems containsSemiMixedTypes="0" containsString="0" containsNumber="1" containsInteger="1" minValue="41" maxValue="81"/>
    </cacheField>
    <cacheField name="english" numFmtId="0">
      <sharedItems containsSemiMixedTypes="0" containsString="0" containsNumber="1" containsInteger="1" minValue="35" maxValue="89"/>
    </cacheField>
    <cacheField name="total" numFmtId="0">
      <sharedItems containsSemiMixedTypes="0" containsString="0" containsNumber="1" containsInteger="1" minValue="223" maxValue="355"/>
    </cacheField>
    <cacheField name="average" numFmtId="0">
      <sharedItems containsSemiMixedTypes="0" containsString="0" containsNumber="1" minValue="44.6" maxValue="71"/>
    </cacheField>
    <cacheField name="result" numFmtId="0">
      <sharedItems count="2">
        <s v="pass"/>
        <s v="fail"/>
      </sharedItems>
    </cacheField>
    <cacheField name="grade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82"/>
    <n v="32"/>
    <n v="60"/>
    <n v="81"/>
    <n v="52"/>
    <n v="307"/>
    <n v="61.4"/>
    <x v="0"/>
    <x v="0"/>
  </r>
  <r>
    <x v="1"/>
    <x v="1"/>
    <n v="61"/>
    <n v="56"/>
    <n v="54"/>
    <n v="41"/>
    <n v="89"/>
    <n v="301"/>
    <n v="60.2"/>
    <x v="0"/>
    <x v="0"/>
  </r>
  <r>
    <x v="2"/>
    <x v="2"/>
    <n v="82"/>
    <n v="74"/>
    <n v="43"/>
    <n v="48"/>
    <n v="35"/>
    <n v="282"/>
    <n v="56.4"/>
    <x v="0"/>
    <x v="1"/>
  </r>
  <r>
    <x v="3"/>
    <x v="3"/>
    <n v="62"/>
    <n v="74"/>
    <n v="53"/>
    <n v="53"/>
    <n v="60"/>
    <n v="302"/>
    <n v="60.4"/>
    <x v="0"/>
    <x v="0"/>
  </r>
  <r>
    <x v="4"/>
    <x v="4"/>
    <n v="23"/>
    <n v="72"/>
    <n v="40"/>
    <n v="65"/>
    <n v="64"/>
    <n v="264"/>
    <n v="52.8"/>
    <x v="0"/>
    <x v="1"/>
  </r>
  <r>
    <x v="5"/>
    <x v="5"/>
    <n v="25"/>
    <n v="68"/>
    <n v="85"/>
    <n v="65"/>
    <n v="56"/>
    <n v="299"/>
    <n v="59.8"/>
    <x v="0"/>
    <x v="1"/>
  </r>
  <r>
    <x v="6"/>
    <x v="6"/>
    <n v="79"/>
    <n v="42"/>
    <n v="24"/>
    <n v="43"/>
    <n v="35"/>
    <n v="223"/>
    <n v="44.6"/>
    <x v="1"/>
    <x v="2"/>
  </r>
  <r>
    <x v="7"/>
    <x v="7"/>
    <n v="82"/>
    <n v="68"/>
    <n v="76"/>
    <n v="47"/>
    <n v="82"/>
    <n v="355"/>
    <n v="71"/>
    <x v="0"/>
    <x v="0"/>
  </r>
  <r>
    <x v="8"/>
    <x v="8"/>
    <n v="80"/>
    <n v="58"/>
    <n v="80"/>
    <n v="50"/>
    <n v="73"/>
    <n v="341"/>
    <n v="68.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81B02-C84A-4EAD-8969-ABD995A35E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K13" firstHeaderRow="0" firstDataRow="1" firstDataCol="1"/>
  <pivotFields count="11"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 sortType="descending">
      <items count="10">
        <item x="3"/>
        <item x="0"/>
        <item x="1"/>
        <item x="8"/>
        <item x="5"/>
        <item x="7"/>
        <item x="2"/>
        <item x="6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roll no." fld="0" baseField="0" baseItem="0"/>
    <dataField name="Count of result" fld="9" subtotal="count" baseField="0" baseItem="0"/>
    <dataField name="Sum of hindi" fld="2" baseField="0" baseItem="0"/>
    <dataField name="Sum of math" fld="3" baseField="0" baseItem="0"/>
    <dataField name="Sum of science" fld="4" baseField="0" baseItem="0"/>
    <dataField name="Sum of sst" fld="5" baseField="0" baseItem="0"/>
    <dataField name="Sum of english" fld="6" baseField="0" baseItem="0"/>
    <dataField name="Sum of total" fld="7" baseField="0" baseItem="0"/>
    <dataField name="Sum of average" fld="8" baseField="0" baseItem="0"/>
    <dataField name="Count of grade" fld="10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hartFormats count="120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4"/>
          </reference>
          <reference field="1" count="1" selected="0">
            <x v="3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4"/>
          </reference>
          <reference field="1" count="1" selected="0">
            <x v="4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4"/>
          </reference>
          <reference field="1" count="1" selected="0">
            <x v="5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4"/>
          </reference>
          <reference field="1" count="1" selected="0">
            <x v="6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4"/>
          </reference>
          <reference field="1" count="1" selected="0">
            <x v="7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4"/>
          </reference>
          <reference field="1" count="1" selected="0">
            <x v="8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5"/>
          </reference>
          <reference field="1" count="1" selected="0">
            <x v="3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5"/>
          </reference>
          <reference field="1" count="1" selected="0">
            <x v="4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5"/>
          </reference>
          <reference field="1" count="1" selected="0">
            <x v="5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5"/>
          </reference>
          <reference field="1" count="1" selected="0">
            <x v="6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5"/>
          </reference>
          <reference field="1" count="1" selected="0">
            <x v="7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5"/>
          </reference>
          <reference field="1" count="1" selected="0">
            <x v="8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6"/>
          </reference>
          <reference field="1" count="1" selected="0">
            <x v="0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6"/>
          </reference>
          <reference field="1" count="1" selected="0">
            <x v="1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6"/>
          </reference>
          <reference field="1" count="1" selected="0">
            <x v="2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6"/>
          </reference>
          <reference field="1" count="1" selected="0">
            <x v="3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6"/>
          </reference>
          <reference field="1" count="1" selected="0">
            <x v="4"/>
          </reference>
        </references>
      </pivotArea>
    </chartFormat>
    <chartFormat chart="9" format="69">
      <pivotArea type="data" outline="0" fieldPosition="0">
        <references count="2">
          <reference field="4294967294" count="1" selected="0">
            <x v="6"/>
          </reference>
          <reference field="1" count="1" selected="0">
            <x v="5"/>
          </reference>
        </references>
      </pivotArea>
    </chartFormat>
    <chartFormat chart="9" format="70">
      <pivotArea type="data" outline="0" fieldPosition="0">
        <references count="2">
          <reference field="4294967294" count="1" selected="0">
            <x v="6"/>
          </reference>
          <reference field="1" count="1" selected="0">
            <x v="6"/>
          </reference>
        </references>
      </pivotArea>
    </chartFormat>
    <chartFormat chart="9" format="71">
      <pivotArea type="data" outline="0" fieldPosition="0">
        <references count="2">
          <reference field="4294967294" count="1" selected="0">
            <x v="6"/>
          </reference>
          <reference field="1" count="1" selected="0">
            <x v="7"/>
          </reference>
        </references>
      </pivotArea>
    </chartFormat>
    <chartFormat chart="9" format="72">
      <pivotArea type="data" outline="0" fieldPosition="0">
        <references count="2">
          <reference field="4294967294" count="1" selected="0">
            <x v="6"/>
          </reference>
          <reference field="1" count="1" selected="0">
            <x v="8"/>
          </reference>
        </references>
      </pivotArea>
    </chartFormat>
    <chartFormat chart="9" format="73">
      <pivotArea type="data" outline="0" fieldPosition="0">
        <references count="2">
          <reference field="4294967294" count="1" selected="0">
            <x v="7"/>
          </reference>
          <reference field="1" count="1" selected="0">
            <x v="0"/>
          </reference>
        </references>
      </pivotArea>
    </chartFormat>
    <chartFormat chart="9" format="74">
      <pivotArea type="data" outline="0" fieldPosition="0">
        <references count="2">
          <reference field="4294967294" count="1" selected="0">
            <x v="7"/>
          </reference>
          <reference field="1" count="1" selected="0">
            <x v="1"/>
          </reference>
        </references>
      </pivotArea>
    </chartFormat>
    <chartFormat chart="9" format="75">
      <pivotArea type="data" outline="0" fieldPosition="0">
        <references count="2">
          <reference field="4294967294" count="1" selected="0">
            <x v="7"/>
          </reference>
          <reference field="1" count="1" selected="0">
            <x v="2"/>
          </reference>
        </references>
      </pivotArea>
    </chartFormat>
    <chartFormat chart="9" format="76">
      <pivotArea type="data" outline="0" fieldPosition="0">
        <references count="2">
          <reference field="4294967294" count="1" selected="0">
            <x v="7"/>
          </reference>
          <reference field="1" count="1" selected="0">
            <x v="3"/>
          </reference>
        </references>
      </pivotArea>
    </chartFormat>
    <chartFormat chart="9" format="77">
      <pivotArea type="data" outline="0" fieldPosition="0">
        <references count="2">
          <reference field="4294967294" count="1" selected="0">
            <x v="7"/>
          </reference>
          <reference field="1" count="1" selected="0">
            <x v="4"/>
          </reference>
        </references>
      </pivotArea>
    </chartFormat>
    <chartFormat chart="9" format="78">
      <pivotArea type="data" outline="0" fieldPosition="0">
        <references count="2">
          <reference field="4294967294" count="1" selected="0">
            <x v="7"/>
          </reference>
          <reference field="1" count="1" selected="0">
            <x v="5"/>
          </reference>
        </references>
      </pivotArea>
    </chartFormat>
    <chartFormat chart="9" format="79">
      <pivotArea type="data" outline="0" fieldPosition="0">
        <references count="2">
          <reference field="4294967294" count="1" selected="0">
            <x v="7"/>
          </reference>
          <reference field="1" count="1" selected="0">
            <x v="6"/>
          </reference>
        </references>
      </pivotArea>
    </chartFormat>
    <chartFormat chart="9" format="80">
      <pivotArea type="data" outline="0" fieldPosition="0">
        <references count="2">
          <reference field="4294967294" count="1" selected="0">
            <x v="7"/>
          </reference>
          <reference field="1" count="1" selected="0">
            <x v="7"/>
          </reference>
        </references>
      </pivotArea>
    </chartFormat>
    <chartFormat chart="9" format="81">
      <pivotArea type="data" outline="0" fieldPosition="0">
        <references count="2">
          <reference field="4294967294" count="1" selected="0">
            <x v="7"/>
          </reference>
          <reference field="1" count="1" selected="0">
            <x v="8"/>
          </reference>
        </references>
      </pivotArea>
    </chartFormat>
    <chartFormat chart="9" format="82">
      <pivotArea type="data" outline="0" fieldPosition="0">
        <references count="2">
          <reference field="4294967294" count="1" selected="0">
            <x v="8"/>
          </reference>
          <reference field="1" count="1" selected="0">
            <x v="0"/>
          </reference>
        </references>
      </pivotArea>
    </chartFormat>
    <chartFormat chart="9" format="83">
      <pivotArea type="data" outline="0" fieldPosition="0">
        <references count="2">
          <reference field="4294967294" count="1" selected="0">
            <x v="8"/>
          </reference>
          <reference field="1" count="1" selected="0">
            <x v="1"/>
          </reference>
        </references>
      </pivotArea>
    </chartFormat>
    <chartFormat chart="9" format="84">
      <pivotArea type="data" outline="0" fieldPosition="0">
        <references count="2">
          <reference field="4294967294" count="1" selected="0">
            <x v="8"/>
          </reference>
          <reference field="1" count="1" selected="0">
            <x v="2"/>
          </reference>
        </references>
      </pivotArea>
    </chartFormat>
    <chartFormat chart="9" format="85">
      <pivotArea type="data" outline="0" fieldPosition="0">
        <references count="2">
          <reference field="4294967294" count="1" selected="0">
            <x v="8"/>
          </reference>
          <reference field="1" count="1" selected="0">
            <x v="3"/>
          </reference>
        </references>
      </pivotArea>
    </chartFormat>
    <chartFormat chart="9" format="86">
      <pivotArea type="data" outline="0" fieldPosition="0">
        <references count="2">
          <reference field="4294967294" count="1" selected="0">
            <x v="8"/>
          </reference>
          <reference field="1" count="1" selected="0">
            <x v="4"/>
          </reference>
        </references>
      </pivotArea>
    </chartFormat>
    <chartFormat chart="9" format="87">
      <pivotArea type="data" outline="0" fieldPosition="0">
        <references count="2">
          <reference field="4294967294" count="1" selected="0">
            <x v="8"/>
          </reference>
          <reference field="1" count="1" selected="0">
            <x v="5"/>
          </reference>
        </references>
      </pivotArea>
    </chartFormat>
    <chartFormat chart="9" format="88">
      <pivotArea type="data" outline="0" fieldPosition="0">
        <references count="2">
          <reference field="4294967294" count="1" selected="0">
            <x v="8"/>
          </reference>
          <reference field="1" count="1" selected="0">
            <x v="6"/>
          </reference>
        </references>
      </pivotArea>
    </chartFormat>
    <chartFormat chart="9" format="89">
      <pivotArea type="data" outline="0" fieldPosition="0">
        <references count="2">
          <reference field="4294967294" count="1" selected="0">
            <x v="8"/>
          </reference>
          <reference field="1" count="1" selected="0">
            <x v="7"/>
          </reference>
        </references>
      </pivotArea>
    </chartFormat>
    <chartFormat chart="9" format="90">
      <pivotArea type="data" outline="0" fieldPosition="0">
        <references count="2">
          <reference field="4294967294" count="1" selected="0">
            <x v="8"/>
          </reference>
          <reference field="1" count="1" selected="0">
            <x v="8"/>
          </reference>
        </references>
      </pivotArea>
    </chartFormat>
    <chartFormat chart="9" format="91">
      <pivotArea type="data" outline="0" fieldPosition="0">
        <references count="2">
          <reference field="4294967294" count="1" selected="0">
            <x v="9"/>
          </reference>
          <reference field="1" count="1" selected="0">
            <x v="0"/>
          </reference>
        </references>
      </pivotArea>
    </chartFormat>
    <chartFormat chart="9" format="92">
      <pivotArea type="data" outline="0" fieldPosition="0">
        <references count="2">
          <reference field="4294967294" count="1" selected="0">
            <x v="9"/>
          </reference>
          <reference field="1" count="1" selected="0">
            <x v="1"/>
          </reference>
        </references>
      </pivotArea>
    </chartFormat>
    <chartFormat chart="9" format="93">
      <pivotArea type="data" outline="0" fieldPosition="0">
        <references count="2">
          <reference field="4294967294" count="1" selected="0">
            <x v="9"/>
          </reference>
          <reference field="1" count="1" selected="0">
            <x v="2"/>
          </reference>
        </references>
      </pivotArea>
    </chartFormat>
    <chartFormat chart="9" format="94">
      <pivotArea type="data" outline="0" fieldPosition="0">
        <references count="2">
          <reference field="4294967294" count="1" selected="0">
            <x v="9"/>
          </reference>
          <reference field="1" count="1" selected="0">
            <x v="3"/>
          </reference>
        </references>
      </pivotArea>
    </chartFormat>
    <chartFormat chart="9" format="95">
      <pivotArea type="data" outline="0" fieldPosition="0">
        <references count="2">
          <reference field="4294967294" count="1" selected="0">
            <x v="9"/>
          </reference>
          <reference field="1" count="1" selected="0">
            <x v="4"/>
          </reference>
        </references>
      </pivotArea>
    </chartFormat>
    <chartFormat chart="9" format="96">
      <pivotArea type="data" outline="0" fieldPosition="0">
        <references count="2">
          <reference field="4294967294" count="1" selected="0">
            <x v="9"/>
          </reference>
          <reference field="1" count="1" selected="0">
            <x v="5"/>
          </reference>
        </references>
      </pivotArea>
    </chartFormat>
    <chartFormat chart="9" format="97">
      <pivotArea type="data" outline="0" fieldPosition="0">
        <references count="2">
          <reference field="4294967294" count="1" selected="0">
            <x v="9"/>
          </reference>
          <reference field="1" count="1" selected="0">
            <x v="6"/>
          </reference>
        </references>
      </pivotArea>
    </chartFormat>
    <chartFormat chart="9" format="98">
      <pivotArea type="data" outline="0" fieldPosition="0">
        <references count="2">
          <reference field="4294967294" count="1" selected="0">
            <x v="9"/>
          </reference>
          <reference field="1" count="1" selected="0">
            <x v="7"/>
          </reference>
        </references>
      </pivotArea>
    </chartFormat>
    <chartFormat chart="9" format="99">
      <pivotArea type="data" outline="0" fieldPosition="0">
        <references count="2">
          <reference field="4294967294" count="1" selected="0">
            <x v="9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38EE-11A0-4E8B-9895-B0513DC566B9}">
  <sheetPr codeName="Sheet1"/>
  <dimension ref="A3:R24"/>
  <sheetViews>
    <sheetView topLeftCell="A22" workbookViewId="0">
      <selection activeCell="N2" sqref="N2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4.28515625" bestFit="1" customWidth="1"/>
    <col min="4" max="5" width="12.140625" bestFit="1" customWidth="1"/>
    <col min="6" max="6" width="14.28515625" bestFit="1" customWidth="1"/>
    <col min="7" max="7" width="10" bestFit="1" customWidth="1"/>
    <col min="8" max="8" width="14.140625" bestFit="1" customWidth="1"/>
    <col min="9" max="9" width="11.7109375" bestFit="1" customWidth="1"/>
    <col min="10" max="10" width="14.7109375" bestFit="1" customWidth="1"/>
    <col min="11" max="11" width="14.140625" bestFit="1" customWidth="1"/>
  </cols>
  <sheetData>
    <row r="3" spans="1:18" x14ac:dyDescent="0.25">
      <c r="A3" s="30" t="s">
        <v>33</v>
      </c>
      <c r="B3" s="30" t="s">
        <v>41</v>
      </c>
      <c r="C3" s="30" t="s">
        <v>43</v>
      </c>
      <c r="D3" s="30" t="s">
        <v>35</v>
      </c>
      <c r="E3" s="30" t="s">
        <v>36</v>
      </c>
      <c r="F3" s="30" t="s">
        <v>37</v>
      </c>
      <c r="G3" s="30" t="s">
        <v>38</v>
      </c>
      <c r="H3" s="30" t="s">
        <v>39</v>
      </c>
      <c r="I3" s="30" t="s">
        <v>40</v>
      </c>
      <c r="J3" s="30" t="s">
        <v>42</v>
      </c>
      <c r="K3" s="30" t="s">
        <v>44</v>
      </c>
    </row>
    <row r="4" spans="1:18" x14ac:dyDescent="0.25">
      <c r="A4" s="31" t="s">
        <v>27</v>
      </c>
      <c r="B4" s="30">
        <v>4</v>
      </c>
      <c r="C4" s="30">
        <v>1</v>
      </c>
      <c r="D4" s="30">
        <v>62</v>
      </c>
      <c r="E4" s="30">
        <v>74</v>
      </c>
      <c r="F4" s="30">
        <v>53</v>
      </c>
      <c r="G4" s="30">
        <v>53</v>
      </c>
      <c r="H4" s="30">
        <v>60</v>
      </c>
      <c r="I4" s="30">
        <v>302</v>
      </c>
      <c r="J4" s="30">
        <v>60.4</v>
      </c>
      <c r="K4" s="30">
        <v>1</v>
      </c>
    </row>
    <row r="5" spans="1:18" x14ac:dyDescent="0.25">
      <c r="A5" s="31" t="s">
        <v>24</v>
      </c>
      <c r="B5" s="30">
        <v>1</v>
      </c>
      <c r="C5" s="30">
        <v>1</v>
      </c>
      <c r="D5" s="30">
        <v>82</v>
      </c>
      <c r="E5" s="30">
        <v>32</v>
      </c>
      <c r="F5" s="30">
        <v>60</v>
      </c>
      <c r="G5" s="30">
        <v>81</v>
      </c>
      <c r="H5" s="30">
        <v>52</v>
      </c>
      <c r="I5" s="30">
        <v>307</v>
      </c>
      <c r="J5" s="30">
        <v>61.4</v>
      </c>
      <c r="K5" s="30">
        <v>1</v>
      </c>
    </row>
    <row r="6" spans="1:18" x14ac:dyDescent="0.25">
      <c r="A6" s="31" t="s">
        <v>25</v>
      </c>
      <c r="B6" s="30">
        <v>2</v>
      </c>
      <c r="C6" s="30">
        <v>1</v>
      </c>
      <c r="D6" s="30">
        <v>61</v>
      </c>
      <c r="E6" s="30">
        <v>56</v>
      </c>
      <c r="F6" s="30">
        <v>54</v>
      </c>
      <c r="G6" s="30">
        <v>41</v>
      </c>
      <c r="H6" s="30">
        <v>89</v>
      </c>
      <c r="I6" s="30">
        <v>301</v>
      </c>
      <c r="J6" s="30">
        <v>60.2</v>
      </c>
      <c r="K6" s="30">
        <v>1</v>
      </c>
    </row>
    <row r="7" spans="1:18" x14ac:dyDescent="0.25">
      <c r="A7" s="31" t="s">
        <v>32</v>
      </c>
      <c r="B7" s="30">
        <v>9</v>
      </c>
      <c r="C7" s="30">
        <v>1</v>
      </c>
      <c r="D7" s="30">
        <v>80</v>
      </c>
      <c r="E7" s="30">
        <v>58</v>
      </c>
      <c r="F7" s="30">
        <v>80</v>
      </c>
      <c r="G7" s="30">
        <v>50</v>
      </c>
      <c r="H7" s="30">
        <v>73</v>
      </c>
      <c r="I7" s="30">
        <v>341</v>
      </c>
      <c r="J7" s="30">
        <v>68.2</v>
      </c>
      <c r="K7" s="30">
        <v>1</v>
      </c>
    </row>
    <row r="8" spans="1:18" x14ac:dyDescent="0.25">
      <c r="A8" s="31" t="s">
        <v>29</v>
      </c>
      <c r="B8" s="30">
        <v>6</v>
      </c>
      <c r="C8" s="30">
        <v>1</v>
      </c>
      <c r="D8" s="30">
        <v>25</v>
      </c>
      <c r="E8" s="30">
        <v>68</v>
      </c>
      <c r="F8" s="30">
        <v>85</v>
      </c>
      <c r="G8" s="30">
        <v>65</v>
      </c>
      <c r="H8" s="30">
        <v>56</v>
      </c>
      <c r="I8" s="30">
        <v>299</v>
      </c>
      <c r="J8" s="30">
        <v>59.8</v>
      </c>
      <c r="K8" s="30">
        <v>1</v>
      </c>
    </row>
    <row r="9" spans="1:18" x14ac:dyDescent="0.25">
      <c r="A9" s="31" t="s">
        <v>31</v>
      </c>
      <c r="B9" s="30">
        <v>8</v>
      </c>
      <c r="C9" s="30">
        <v>1</v>
      </c>
      <c r="D9" s="30">
        <v>82</v>
      </c>
      <c r="E9" s="30">
        <v>68</v>
      </c>
      <c r="F9" s="30">
        <v>76</v>
      </c>
      <c r="G9" s="30">
        <v>47</v>
      </c>
      <c r="H9" s="30">
        <v>82</v>
      </c>
      <c r="I9" s="30">
        <v>355</v>
      </c>
      <c r="J9" s="30">
        <v>71</v>
      </c>
      <c r="K9" s="30">
        <v>1</v>
      </c>
    </row>
    <row r="10" spans="1:18" x14ac:dyDescent="0.25">
      <c r="A10" s="31" t="s">
        <v>26</v>
      </c>
      <c r="B10" s="30">
        <v>3</v>
      </c>
      <c r="C10" s="30">
        <v>1</v>
      </c>
      <c r="D10" s="30">
        <v>82</v>
      </c>
      <c r="E10" s="30">
        <v>74</v>
      </c>
      <c r="F10" s="30">
        <v>43</v>
      </c>
      <c r="G10" s="30">
        <v>48</v>
      </c>
      <c r="H10" s="30">
        <v>35</v>
      </c>
      <c r="I10" s="30">
        <v>282</v>
      </c>
      <c r="J10" s="30">
        <v>56.4</v>
      </c>
      <c r="K10" s="30">
        <v>1</v>
      </c>
    </row>
    <row r="11" spans="1:18" x14ac:dyDescent="0.25">
      <c r="A11" s="31" t="s">
        <v>30</v>
      </c>
      <c r="B11" s="30">
        <v>7</v>
      </c>
      <c r="C11" s="30">
        <v>1</v>
      </c>
      <c r="D11" s="30">
        <v>79</v>
      </c>
      <c r="E11" s="30">
        <v>42</v>
      </c>
      <c r="F11" s="30">
        <v>24</v>
      </c>
      <c r="G11" s="30">
        <v>43</v>
      </c>
      <c r="H11" s="30">
        <v>35</v>
      </c>
      <c r="I11" s="30">
        <v>223</v>
      </c>
      <c r="J11" s="30">
        <v>44.6</v>
      </c>
      <c r="K11" s="30">
        <v>1</v>
      </c>
    </row>
    <row r="12" spans="1:18" x14ac:dyDescent="0.25">
      <c r="A12" s="31" t="s">
        <v>28</v>
      </c>
      <c r="B12" s="30">
        <v>5</v>
      </c>
      <c r="C12" s="30">
        <v>1</v>
      </c>
      <c r="D12" s="30">
        <v>23</v>
      </c>
      <c r="E12" s="30">
        <v>72</v>
      </c>
      <c r="F12" s="30">
        <v>40</v>
      </c>
      <c r="G12" s="30">
        <v>65</v>
      </c>
      <c r="H12" s="30">
        <v>64</v>
      </c>
      <c r="I12" s="30">
        <v>264</v>
      </c>
      <c r="J12" s="30">
        <v>52.8</v>
      </c>
      <c r="K12" s="30">
        <v>1</v>
      </c>
    </row>
    <row r="13" spans="1:18" x14ac:dyDescent="0.25">
      <c r="A13" s="31" t="s">
        <v>34</v>
      </c>
      <c r="B13" s="30">
        <v>45</v>
      </c>
      <c r="C13" s="30">
        <v>9</v>
      </c>
      <c r="D13" s="30">
        <v>576</v>
      </c>
      <c r="E13" s="30">
        <v>544</v>
      </c>
      <c r="F13" s="30">
        <v>515</v>
      </c>
      <c r="G13" s="30">
        <v>493</v>
      </c>
      <c r="H13" s="30">
        <v>546</v>
      </c>
      <c r="I13" s="30">
        <v>2674</v>
      </c>
      <c r="J13" s="30">
        <v>534.79999999999995</v>
      </c>
      <c r="K13" s="30">
        <v>9</v>
      </c>
    </row>
    <row r="14" spans="1:18" x14ac:dyDescent="0.25">
      <c r="R14" t="s">
        <v>51</v>
      </c>
    </row>
    <row r="24" spans="2:2" x14ac:dyDescent="0.25">
      <c r="B24" s="3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2A16-94E0-42E0-B0F2-3F5100651C97}">
  <sheetPr codeName="Sheet2"/>
  <dimension ref="A1:W32"/>
  <sheetViews>
    <sheetView tabSelected="1" topLeftCell="D7" zoomScale="172" zoomScaleNormal="172" workbookViewId="0">
      <selection activeCell="F7" sqref="F7"/>
    </sheetView>
  </sheetViews>
  <sheetFormatPr defaultRowHeight="15" x14ac:dyDescent="0.25"/>
  <cols>
    <col min="1" max="1" width="21.7109375" bestFit="1" customWidth="1"/>
    <col min="2" max="2" width="12.28515625" customWidth="1"/>
    <col min="4" max="4" width="10.28515625" customWidth="1"/>
    <col min="6" max="6" width="11.7109375" customWidth="1"/>
    <col min="7" max="7" width="10.28515625" customWidth="1"/>
    <col min="8" max="8" width="13.140625" customWidth="1"/>
    <col min="9" max="9" width="16.42578125" bestFit="1" customWidth="1"/>
    <col min="10" max="10" width="13.85546875" bestFit="1" customWidth="1"/>
    <col min="11" max="11" width="25" bestFit="1" customWidth="1"/>
    <col min="12" max="12" width="11.140625" customWidth="1"/>
    <col min="15" max="15" width="10.140625" customWidth="1"/>
    <col min="16" max="16" width="14.5703125" bestFit="1" customWidth="1"/>
    <col min="18" max="18" width="17.42578125" bestFit="1" customWidth="1"/>
    <col min="19" max="19" width="16.5703125" bestFit="1" customWidth="1"/>
    <col min="21" max="21" width="16.5703125" bestFit="1" customWidth="1"/>
  </cols>
  <sheetData>
    <row r="1" spans="7:23" x14ac:dyDescent="0.25">
      <c r="R1" s="33" t="s">
        <v>79</v>
      </c>
      <c r="S1" s="33" t="s">
        <v>80</v>
      </c>
      <c r="U1" s="33" t="s">
        <v>80</v>
      </c>
      <c r="V1" s="33" t="s">
        <v>81</v>
      </c>
      <c r="W1" s="33" t="s">
        <v>82</v>
      </c>
    </row>
    <row r="2" spans="7:23" x14ac:dyDescent="0.25">
      <c r="R2" s="34">
        <v>101</v>
      </c>
      <c r="S2" s="34" t="s">
        <v>83</v>
      </c>
      <c r="U2" s="35" t="s">
        <v>83</v>
      </c>
      <c r="V2" s="36" t="s">
        <v>84</v>
      </c>
      <c r="W2" s="36" t="s">
        <v>86</v>
      </c>
    </row>
    <row r="3" spans="7:23" x14ac:dyDescent="0.25">
      <c r="R3" s="34">
        <v>102</v>
      </c>
      <c r="S3" s="34" t="s">
        <v>63</v>
      </c>
      <c r="U3" s="34" t="s">
        <v>63</v>
      </c>
      <c r="V3" s="36" t="s">
        <v>85</v>
      </c>
      <c r="W3" s="36" t="s">
        <v>88</v>
      </c>
    </row>
    <row r="4" spans="7:23" x14ac:dyDescent="0.25">
      <c r="R4" s="34">
        <v>103</v>
      </c>
      <c r="S4" s="34" t="s">
        <v>64</v>
      </c>
      <c r="U4" s="34" t="s">
        <v>64</v>
      </c>
      <c r="V4" s="36" t="s">
        <v>85</v>
      </c>
      <c r="W4" s="36" t="s">
        <v>88</v>
      </c>
    </row>
    <row r="5" spans="7:23" x14ac:dyDescent="0.25">
      <c r="R5" s="34">
        <v>104</v>
      </c>
      <c r="S5" s="34" t="s">
        <v>66</v>
      </c>
      <c r="U5" s="34" t="s">
        <v>66</v>
      </c>
      <c r="V5" s="36" t="s">
        <v>84</v>
      </c>
      <c r="W5" s="36" t="s">
        <v>87</v>
      </c>
    </row>
    <row r="6" spans="7:23" x14ac:dyDescent="0.25">
      <c r="R6" s="34">
        <v>105</v>
      </c>
      <c r="S6" s="34" t="s">
        <v>67</v>
      </c>
      <c r="U6" s="34" t="s">
        <v>67</v>
      </c>
      <c r="V6" s="36" t="s">
        <v>84</v>
      </c>
      <c r="W6" s="36" t="s">
        <v>87</v>
      </c>
    </row>
    <row r="9" spans="7:23" x14ac:dyDescent="0.25">
      <c r="G9" s="32" t="s">
        <v>56</v>
      </c>
      <c r="H9" s="32" t="s">
        <v>57</v>
      </c>
      <c r="I9" s="32" t="s">
        <v>58</v>
      </c>
      <c r="J9" s="32" t="s">
        <v>59</v>
      </c>
      <c r="K9" s="32" t="s">
        <v>60</v>
      </c>
      <c r="L9" s="32" t="s">
        <v>61</v>
      </c>
      <c r="M9" s="32" t="s">
        <v>62</v>
      </c>
    </row>
    <row r="10" spans="7:23" x14ac:dyDescent="0.25">
      <c r="G10">
        <v>101</v>
      </c>
      <c r="H10" t="s">
        <v>63</v>
      </c>
      <c r="I10" t="s">
        <v>68</v>
      </c>
      <c r="J10">
        <v>600</v>
      </c>
      <c r="K10">
        <v>50000</v>
      </c>
      <c r="L10">
        <f>J10*K10</f>
        <v>30000000</v>
      </c>
      <c r="M10" t="s">
        <v>73</v>
      </c>
      <c r="P10" s="37" t="s">
        <v>89</v>
      </c>
      <c r="Q10" s="37">
        <v>104</v>
      </c>
    </row>
    <row r="11" spans="7:23" x14ac:dyDescent="0.25">
      <c r="G11">
        <v>102</v>
      </c>
      <c r="H11" t="s">
        <v>64</v>
      </c>
      <c r="I11" t="s">
        <v>69</v>
      </c>
      <c r="J11">
        <v>550</v>
      </c>
      <c r="K11">
        <v>30000</v>
      </c>
      <c r="L11">
        <f t="shared" ref="L11:L14" si="0">J11*K11</f>
        <v>16500000</v>
      </c>
      <c r="M11" t="s">
        <v>74</v>
      </c>
      <c r="P11" s="36" t="s">
        <v>81</v>
      </c>
      <c r="Q11" s="36" t="str">
        <f>VLOOKUP(VLOOKUP($Q$10,$R$1:$S$6,2,0),$U$1:$W$6,2,0)</f>
        <v>PASS</v>
      </c>
    </row>
    <row r="12" spans="7:23" x14ac:dyDescent="0.25">
      <c r="G12">
        <v>103</v>
      </c>
      <c r="H12" t="s">
        <v>65</v>
      </c>
      <c r="I12" t="s">
        <v>70</v>
      </c>
      <c r="J12">
        <v>502</v>
      </c>
      <c r="K12">
        <v>25000</v>
      </c>
      <c r="L12">
        <f t="shared" si="0"/>
        <v>12550000</v>
      </c>
      <c r="M12" t="s">
        <v>75</v>
      </c>
      <c r="P12" s="36" t="s">
        <v>82</v>
      </c>
      <c r="Q12" s="36" t="str">
        <f>VLOOKUP(VLOOKUP($Q$10,$R$1:$S$6,2,0),$U$1:$W$6,3,0)</f>
        <v>B</v>
      </c>
    </row>
    <row r="13" spans="7:23" x14ac:dyDescent="0.25">
      <c r="G13">
        <v>104</v>
      </c>
      <c r="H13" t="s">
        <v>66</v>
      </c>
      <c r="I13" t="s">
        <v>71</v>
      </c>
      <c r="J13">
        <v>520</v>
      </c>
      <c r="K13">
        <v>20000</v>
      </c>
      <c r="L13">
        <f t="shared" si="0"/>
        <v>10400000</v>
      </c>
      <c r="M13" t="s">
        <v>77</v>
      </c>
    </row>
    <row r="14" spans="7:23" x14ac:dyDescent="0.25">
      <c r="G14">
        <v>105</v>
      </c>
      <c r="H14" t="s">
        <v>67</v>
      </c>
      <c r="I14" t="s">
        <v>72</v>
      </c>
      <c r="J14">
        <v>600</v>
      </c>
      <c r="K14">
        <v>2000</v>
      </c>
      <c r="L14">
        <f t="shared" si="0"/>
        <v>1200000</v>
      </c>
      <c r="M14" t="s">
        <v>76</v>
      </c>
    </row>
    <row r="19" spans="1:16" x14ac:dyDescent="0.25">
      <c r="G19" s="32" t="s">
        <v>56</v>
      </c>
      <c r="H19" s="32" t="s">
        <v>57</v>
      </c>
      <c r="I19" s="32" t="s">
        <v>58</v>
      </c>
      <c r="J19" s="32" t="s">
        <v>59</v>
      </c>
      <c r="K19" s="32" t="s">
        <v>60</v>
      </c>
      <c r="L19" s="32" t="s">
        <v>61</v>
      </c>
      <c r="M19" s="32" t="s">
        <v>62</v>
      </c>
      <c r="O19" s="32" t="s">
        <v>78</v>
      </c>
      <c r="P19" s="32" t="s">
        <v>58</v>
      </c>
    </row>
    <row r="20" spans="1:16" x14ac:dyDescent="0.25">
      <c r="D20">
        <v>5</v>
      </c>
      <c r="G20">
        <v>102</v>
      </c>
      <c r="H20" t="str">
        <f>_xlfn.XLOOKUP(G20,G9:G14,H9:H14,0)</f>
        <v>AMAN</v>
      </c>
      <c r="I20" t="str">
        <f>_xlfn.XLOOKUP(H20,H9:H14,I9:I14,0)</f>
        <v>XOIMI</v>
      </c>
      <c r="J20">
        <f>_xlfn.XLOOKUP(I20,I9:I14,J9:J14,0)</f>
        <v>550</v>
      </c>
      <c r="K20">
        <f t="shared" ref="K20:M20" si="1">_xlfn.XLOOKUP(J20,J9:J14,K9:K14,0)</f>
        <v>30000</v>
      </c>
      <c r="L20">
        <f t="shared" si="1"/>
        <v>16500000</v>
      </c>
      <c r="M20" t="str">
        <f t="shared" si="1"/>
        <v>INDORE</v>
      </c>
      <c r="O20">
        <v>102</v>
      </c>
      <c r="P20" t="str">
        <f>INDEX(G9:M14,MATCH(O20,G9:G14,0),MATCH(P19,G9:M9,0))</f>
        <v>XOIMI</v>
      </c>
    </row>
    <row r="23" spans="1:16" ht="15.75" thickBot="1" x14ac:dyDescent="0.3"/>
    <row r="24" spans="1:16" x14ac:dyDescent="0.25">
      <c r="A24" s="40" t="s">
        <v>90</v>
      </c>
      <c r="B24" s="41" t="s">
        <v>91</v>
      </c>
      <c r="C24" s="41" t="s">
        <v>92</v>
      </c>
      <c r="D24" s="41" t="s">
        <v>93</v>
      </c>
      <c r="E24" s="41" t="s">
        <v>94</v>
      </c>
      <c r="F24" s="41" t="s">
        <v>95</v>
      </c>
      <c r="G24" s="41" t="s">
        <v>96</v>
      </c>
      <c r="H24" s="41" t="s">
        <v>97</v>
      </c>
      <c r="I24" s="41" t="s">
        <v>98</v>
      </c>
      <c r="J24" s="42" t="s">
        <v>99</v>
      </c>
      <c r="K24" s="38" t="s">
        <v>100</v>
      </c>
    </row>
    <row r="25" spans="1:16" x14ac:dyDescent="0.25">
      <c r="A25" s="43" t="s">
        <v>103</v>
      </c>
      <c r="B25" s="39" t="str">
        <f>LEFT(A25,5)</f>
        <v>HARSH</v>
      </c>
      <c r="C25" s="39" t="str">
        <f>RIGHT(A25,5)</f>
        <v>KUMAR</v>
      </c>
      <c r="D25" s="39" t="str">
        <f>MID(A25,6,5)</f>
        <v>1254K</v>
      </c>
      <c r="E25" s="39">
        <f>FIND(D32,A25)</f>
        <v>8</v>
      </c>
      <c r="F25" s="39">
        <f>LEN(A25)</f>
        <v>14</v>
      </c>
      <c r="G25" s="39" t="str">
        <f>UPPER(B25)</f>
        <v>HARSH</v>
      </c>
      <c r="H25" s="39" t="str">
        <f>LOWER(B25)</f>
        <v>harsh</v>
      </c>
      <c r="I25" s="39" t="str">
        <f>PROPER(A25)</f>
        <v>Harsh1254Kumar</v>
      </c>
      <c r="J25" s="44" t="str">
        <f>CONCATENATE(B25," ",C25)</f>
        <v>HARSH KUMAR</v>
      </c>
      <c r="K25" t="s">
        <v>106</v>
      </c>
      <c r="L25" t="s">
        <v>107</v>
      </c>
      <c r="M25" t="s">
        <v>75</v>
      </c>
    </row>
    <row r="26" spans="1:16" x14ac:dyDescent="0.25">
      <c r="A26" s="43" t="s">
        <v>104</v>
      </c>
      <c r="B26" s="39" t="str">
        <f t="shared" ref="B26:B29" si="2">LEFT(A26,5)</f>
        <v>HAPPY</v>
      </c>
      <c r="C26" s="39" t="str">
        <f t="shared" ref="C26:C29" si="3">RIGHT(A26,5)</f>
        <v>KUMAR</v>
      </c>
      <c r="D26" s="39" t="str">
        <f t="shared" ref="D26:D27" si="4">MID(A26,6,5)</f>
        <v>1254K</v>
      </c>
      <c r="E26" s="39">
        <f>FIND(D32,A26)</f>
        <v>8</v>
      </c>
      <c r="F26" s="39">
        <f t="shared" ref="F26:F29" si="5">LEN(A26)</f>
        <v>14</v>
      </c>
      <c r="G26" s="39" t="str">
        <f t="shared" ref="G26:G29" si="6">UPPER(B26)</f>
        <v>HAPPY</v>
      </c>
      <c r="H26" s="39" t="str">
        <f t="shared" ref="H26:H29" si="7">LOWER(B26)</f>
        <v>happy</v>
      </c>
      <c r="I26" s="39" t="str">
        <f t="shared" ref="I26:I29" si="8">PROPER(A26)</f>
        <v>Happy1254Kumar</v>
      </c>
      <c r="J26" s="44" t="str">
        <f t="shared" ref="J26:J29" si="9">CONCATENATE(B26," ",C26)</f>
        <v>HAPPY KUMAR</v>
      </c>
    </row>
    <row r="27" spans="1:16" x14ac:dyDescent="0.25">
      <c r="A27" s="43" t="s">
        <v>105</v>
      </c>
      <c r="B27" s="39" t="str">
        <f t="shared" si="2"/>
        <v>ROHAN</v>
      </c>
      <c r="C27" s="39" t="str">
        <f t="shared" si="3"/>
        <v>SINGH</v>
      </c>
      <c r="D27" s="39" t="str">
        <f t="shared" si="4"/>
        <v>6548S</v>
      </c>
      <c r="E27" s="39">
        <f>FIND(D32,A27)</f>
        <v>7</v>
      </c>
      <c r="F27" s="39">
        <f t="shared" si="5"/>
        <v>14</v>
      </c>
      <c r="G27" s="39" t="str">
        <f t="shared" si="6"/>
        <v>ROHAN</v>
      </c>
      <c r="H27" s="39" t="str">
        <f t="shared" si="7"/>
        <v>rohan</v>
      </c>
      <c r="I27" s="39" t="str">
        <f t="shared" si="8"/>
        <v>Rohan6548Singh</v>
      </c>
      <c r="J27" s="44" t="str">
        <f t="shared" si="9"/>
        <v>ROHAN SINGH</v>
      </c>
    </row>
    <row r="28" spans="1:16" x14ac:dyDescent="0.25">
      <c r="A28" s="43" t="s">
        <v>101</v>
      </c>
      <c r="B28" s="39" t="str">
        <f t="shared" si="2"/>
        <v>VINAY</v>
      </c>
      <c r="C28" s="39" t="str">
        <f t="shared" si="3"/>
        <v>YADAV</v>
      </c>
      <c r="D28" s="39" t="str">
        <f t="shared" ref="D28:D29" si="10">MID(A28,6,5)</f>
        <v>2315Y</v>
      </c>
      <c r="E28" s="39">
        <f>FIND(D32,A28)</f>
        <v>9</v>
      </c>
      <c r="F28" s="39">
        <f t="shared" si="5"/>
        <v>14</v>
      </c>
      <c r="G28" s="39" t="str">
        <f t="shared" si="6"/>
        <v>VINAY</v>
      </c>
      <c r="H28" s="39" t="str">
        <f t="shared" si="7"/>
        <v>vinay</v>
      </c>
      <c r="I28" s="39" t="str">
        <f t="shared" si="8"/>
        <v>Vinay2315Yadav</v>
      </c>
      <c r="J28" s="44" t="str">
        <f t="shared" si="9"/>
        <v>VINAY YADAV</v>
      </c>
    </row>
    <row r="29" spans="1:16" ht="15.75" thickBot="1" x14ac:dyDescent="0.3">
      <c r="A29" s="45" t="s">
        <v>102</v>
      </c>
      <c r="B29" s="46" t="str">
        <f t="shared" si="2"/>
        <v>VIJAY</v>
      </c>
      <c r="C29" s="46" t="str">
        <f t="shared" si="3"/>
        <v>KUMAR</v>
      </c>
      <c r="D29" s="46" t="str">
        <f t="shared" si="10"/>
        <v>6154K</v>
      </c>
      <c r="E29" s="46">
        <f>FIND(D32,A29)</f>
        <v>8</v>
      </c>
      <c r="F29" s="46">
        <f t="shared" si="5"/>
        <v>14</v>
      </c>
      <c r="G29" s="46" t="str">
        <f t="shared" si="6"/>
        <v>VIJAY</v>
      </c>
      <c r="H29" s="46" t="str">
        <f t="shared" si="7"/>
        <v>vijay</v>
      </c>
      <c r="I29" s="46" t="str">
        <f t="shared" si="8"/>
        <v>Vijay6154Kumar</v>
      </c>
      <c r="J29" s="47" t="str">
        <f t="shared" si="9"/>
        <v>VIJAY KUMAR</v>
      </c>
    </row>
    <row r="32" spans="1:16" x14ac:dyDescent="0.25">
      <c r="D32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5DAA-4845-4A8C-9A19-08BA43169A65}">
  <sheetPr codeName="Sheet6"/>
  <dimension ref="B1:AM51"/>
  <sheetViews>
    <sheetView showGridLines="0" topLeftCell="A16" zoomScale="106" zoomScaleNormal="106" workbookViewId="0">
      <selection activeCell="C28" sqref="C28:E28"/>
    </sheetView>
  </sheetViews>
  <sheetFormatPr defaultRowHeight="15" x14ac:dyDescent="0.25"/>
  <cols>
    <col min="4" max="4" width="12.140625" customWidth="1"/>
    <col min="6" max="6" width="10.85546875" bestFit="1" customWidth="1"/>
    <col min="7" max="7" width="11" bestFit="1" customWidth="1"/>
    <col min="8" max="8" width="10.42578125" bestFit="1" customWidth="1"/>
    <col min="9" max="9" width="6.85546875" bestFit="1" customWidth="1"/>
    <col min="10" max="10" width="8" customWidth="1"/>
    <col min="12" max="12" width="10.85546875" bestFit="1" customWidth="1"/>
    <col min="13" max="13" width="11" bestFit="1" customWidth="1"/>
    <col min="14" max="14" width="15.5703125" bestFit="1" customWidth="1"/>
    <col min="15" max="15" width="11" bestFit="1" customWidth="1"/>
    <col min="16" max="16" width="10.42578125" bestFit="1" customWidth="1"/>
    <col min="18" max="18" width="15.5703125" bestFit="1" customWidth="1"/>
    <col min="33" max="33" width="11" bestFit="1" customWidth="1"/>
    <col min="35" max="35" width="15.5703125" bestFit="1" customWidth="1"/>
  </cols>
  <sheetData>
    <row r="1" spans="2:39" ht="15" customHeight="1" x14ac:dyDescent="0.25">
      <c r="B1" s="93" t="s">
        <v>108</v>
      </c>
      <c r="C1" s="94"/>
      <c r="D1" s="94"/>
      <c r="E1" s="94"/>
      <c r="F1" s="94"/>
      <c r="G1" s="94"/>
      <c r="H1" s="95"/>
      <c r="Q1" s="65"/>
      <c r="R1" s="66"/>
    </row>
    <row r="2" spans="2:39" x14ac:dyDescent="0.25">
      <c r="B2" s="96"/>
      <c r="C2" s="97"/>
      <c r="D2" s="97"/>
      <c r="E2" s="97"/>
      <c r="F2" s="97"/>
      <c r="G2" s="97"/>
      <c r="H2" s="98"/>
      <c r="Q2" s="66"/>
      <c r="R2" s="66"/>
    </row>
    <row r="3" spans="2:39" x14ac:dyDescent="0.25">
      <c r="B3" s="99" t="s">
        <v>109</v>
      </c>
      <c r="C3" s="100"/>
      <c r="D3" s="100"/>
      <c r="E3" s="100"/>
      <c r="F3" s="100"/>
      <c r="G3" s="100"/>
      <c r="H3" s="101"/>
      <c r="Q3" s="66"/>
      <c r="R3" s="66"/>
    </row>
    <row r="4" spans="2:39" x14ac:dyDescent="0.25">
      <c r="B4" s="102" t="s">
        <v>110</v>
      </c>
      <c r="C4" s="103"/>
      <c r="D4" s="103"/>
      <c r="E4" s="103"/>
      <c r="F4" s="103"/>
      <c r="G4" s="103"/>
      <c r="H4" s="104"/>
      <c r="Q4" s="62"/>
      <c r="R4" s="62"/>
    </row>
    <row r="5" spans="2:39" x14ac:dyDescent="0.25">
      <c r="B5" s="102" t="s">
        <v>111</v>
      </c>
      <c r="C5" s="103"/>
      <c r="D5" s="103"/>
      <c r="E5" s="103"/>
      <c r="F5" s="103"/>
      <c r="G5" s="103"/>
      <c r="H5" s="104"/>
      <c r="Q5" s="62"/>
      <c r="R5" s="62"/>
    </row>
    <row r="6" spans="2:39" x14ac:dyDescent="0.25">
      <c r="B6" s="54"/>
      <c r="H6" s="5"/>
    </row>
    <row r="7" spans="2:39" x14ac:dyDescent="0.25">
      <c r="B7" s="54"/>
      <c r="H7" s="5"/>
    </row>
    <row r="8" spans="2:39" ht="15" customHeight="1" x14ac:dyDescent="0.25">
      <c r="B8" s="105" t="s">
        <v>112</v>
      </c>
      <c r="C8" s="109"/>
      <c r="D8" s="109"/>
      <c r="E8" s="109"/>
      <c r="F8" s="109"/>
      <c r="G8" s="109"/>
      <c r="H8" s="110"/>
      <c r="Q8" s="63"/>
      <c r="R8" s="63"/>
    </row>
    <row r="9" spans="2:39" x14ac:dyDescent="0.25">
      <c r="B9" s="105"/>
      <c r="C9" s="109"/>
      <c r="D9" s="109"/>
      <c r="E9" s="109"/>
      <c r="F9" s="109"/>
      <c r="G9" s="109"/>
      <c r="H9" s="110"/>
      <c r="Q9" s="63"/>
      <c r="R9" s="63"/>
    </row>
    <row r="10" spans="2:39" x14ac:dyDescent="0.25">
      <c r="B10" s="54"/>
      <c r="H10" s="5"/>
    </row>
    <row r="11" spans="2:39" x14ac:dyDescent="0.25">
      <c r="B11" s="54"/>
      <c r="H11" s="5"/>
    </row>
    <row r="12" spans="2:39" x14ac:dyDescent="0.25">
      <c r="B12" s="60" t="s">
        <v>113</v>
      </c>
      <c r="C12" s="61"/>
      <c r="D12" s="61"/>
      <c r="E12" s="61"/>
      <c r="F12" s="62"/>
      <c r="G12" s="57" t="s">
        <v>116</v>
      </c>
      <c r="H12" s="71"/>
      <c r="Q12" s="57"/>
      <c r="R12" s="67"/>
    </row>
    <row r="13" spans="2:39" x14ac:dyDescent="0.25">
      <c r="B13" s="54"/>
      <c r="H13" s="5"/>
    </row>
    <row r="14" spans="2:39" x14ac:dyDescent="0.25">
      <c r="B14" s="59" t="s">
        <v>124</v>
      </c>
      <c r="D14" s="57" t="s">
        <v>127</v>
      </c>
      <c r="G14" s="57" t="s">
        <v>117</v>
      </c>
      <c r="H14" s="68">
        <v>542441</v>
      </c>
      <c r="Q14" s="57"/>
    </row>
    <row r="15" spans="2:39" x14ac:dyDescent="0.25">
      <c r="B15" s="54"/>
      <c r="H15" s="5"/>
    </row>
    <row r="16" spans="2:39" x14ac:dyDescent="0.25">
      <c r="B16" s="59" t="s">
        <v>114</v>
      </c>
      <c r="D16" s="57" t="s">
        <v>126</v>
      </c>
      <c r="H16" s="5"/>
      <c r="AE16" s="93" t="s">
        <v>108</v>
      </c>
      <c r="AF16" s="94"/>
      <c r="AG16" s="94"/>
      <c r="AH16" s="94"/>
      <c r="AI16" s="94"/>
      <c r="AJ16" s="94"/>
      <c r="AK16" s="94"/>
      <c r="AL16" s="94"/>
      <c r="AM16" s="95"/>
    </row>
    <row r="17" spans="2:39" x14ac:dyDescent="0.25">
      <c r="B17" s="59" t="s">
        <v>115</v>
      </c>
      <c r="D17" s="57">
        <v>9871052756</v>
      </c>
      <c r="H17" s="5"/>
      <c r="AE17" s="96"/>
      <c r="AF17" s="97"/>
      <c r="AG17" s="97"/>
      <c r="AH17" s="97"/>
      <c r="AI17" s="97"/>
      <c r="AJ17" s="97"/>
      <c r="AK17" s="97"/>
      <c r="AL17" s="97"/>
      <c r="AM17" s="98"/>
    </row>
    <row r="18" spans="2:39" x14ac:dyDescent="0.25">
      <c r="B18" s="54"/>
      <c r="H18" s="5"/>
      <c r="AE18" s="99" t="s">
        <v>109</v>
      </c>
      <c r="AF18" s="100"/>
      <c r="AG18" s="100"/>
      <c r="AH18" s="100"/>
      <c r="AI18" s="100"/>
      <c r="AJ18" s="100"/>
      <c r="AK18" s="100"/>
      <c r="AL18" s="100"/>
      <c r="AM18" s="101"/>
    </row>
    <row r="19" spans="2:39" x14ac:dyDescent="0.25">
      <c r="B19" s="56" t="s">
        <v>118</v>
      </c>
      <c r="C19" s="82" t="s">
        <v>121</v>
      </c>
      <c r="D19" s="83"/>
      <c r="E19" s="84"/>
      <c r="F19" s="64" t="s">
        <v>119</v>
      </c>
      <c r="G19" s="56" t="s">
        <v>120</v>
      </c>
      <c r="H19" s="56" t="s">
        <v>122</v>
      </c>
      <c r="Q19" s="57"/>
      <c r="R19" s="57"/>
      <c r="AE19" s="102" t="s">
        <v>110</v>
      </c>
      <c r="AF19" s="103"/>
      <c r="AG19" s="103"/>
      <c r="AH19" s="103"/>
      <c r="AI19" s="103"/>
      <c r="AJ19" s="103"/>
      <c r="AK19" s="103"/>
      <c r="AL19" s="103"/>
      <c r="AM19" s="104"/>
    </row>
    <row r="20" spans="2:39" x14ac:dyDescent="0.25">
      <c r="B20" s="73">
        <v>1</v>
      </c>
      <c r="C20" s="85" t="s">
        <v>133</v>
      </c>
      <c r="D20" s="86"/>
      <c r="E20" s="87"/>
      <c r="F20">
        <v>50</v>
      </c>
      <c r="G20" s="49">
        <f>IFERROR(VLOOKUP(C20,Sheet5!A2:B6,2,0),"")</f>
        <v>35000</v>
      </c>
      <c r="H20" s="49">
        <f>IFERROR(G20*F20,"")</f>
        <v>1750000</v>
      </c>
      <c r="AE20" s="102" t="s">
        <v>111</v>
      </c>
      <c r="AF20" s="103"/>
      <c r="AG20" s="103"/>
      <c r="AH20" s="103"/>
      <c r="AI20" s="103"/>
      <c r="AJ20" s="103"/>
      <c r="AK20" s="103"/>
      <c r="AL20" s="103"/>
      <c r="AM20" s="104"/>
    </row>
    <row r="21" spans="2:39" x14ac:dyDescent="0.25">
      <c r="B21" s="73">
        <v>2</v>
      </c>
      <c r="C21" s="85" t="s">
        <v>132</v>
      </c>
      <c r="D21" s="86"/>
      <c r="E21" s="87"/>
      <c r="F21">
        <v>40</v>
      </c>
      <c r="G21" s="49">
        <f>VLOOKUP(C21,Sheet5!A3:B7,2,0)</f>
        <v>150000</v>
      </c>
      <c r="H21" s="49">
        <f t="shared" ref="H21:H24" si="0">IFERROR(G21*F21,"")</f>
        <v>6000000</v>
      </c>
      <c r="AE21" s="54"/>
      <c r="AM21" s="5"/>
    </row>
    <row r="22" spans="2:39" x14ac:dyDescent="0.25">
      <c r="B22" s="73">
        <v>3</v>
      </c>
      <c r="C22" s="85" t="s">
        <v>134</v>
      </c>
      <c r="D22" s="86"/>
      <c r="E22" s="87"/>
      <c r="F22">
        <v>30</v>
      </c>
      <c r="G22" s="49">
        <f>VLOOKUP(C22,Sheet5!A4:B8,2,0)</f>
        <v>30000</v>
      </c>
      <c r="H22" s="49">
        <f t="shared" si="0"/>
        <v>900000</v>
      </c>
      <c r="AE22" s="54"/>
      <c r="AM22" s="5"/>
    </row>
    <row r="23" spans="2:39" x14ac:dyDescent="0.25">
      <c r="B23" s="72">
        <v>4</v>
      </c>
      <c r="C23" s="85" t="s">
        <v>135</v>
      </c>
      <c r="D23" s="86"/>
      <c r="E23" s="87"/>
      <c r="F23">
        <v>30</v>
      </c>
      <c r="G23" s="49">
        <f>VLOOKUP(C23,Sheet5!A5:B9,2,0)</f>
        <v>20000</v>
      </c>
      <c r="H23" s="49">
        <f t="shared" si="0"/>
        <v>600000</v>
      </c>
      <c r="AE23" s="105" t="s">
        <v>112</v>
      </c>
      <c r="AF23" s="106"/>
      <c r="AG23" s="106"/>
      <c r="AH23" s="106"/>
      <c r="AI23" s="106"/>
      <c r="AJ23" s="106"/>
      <c r="AK23" s="106"/>
      <c r="AL23" s="106"/>
      <c r="AM23" s="107"/>
    </row>
    <row r="24" spans="2:39" x14ac:dyDescent="0.25">
      <c r="B24" s="73">
        <v>5</v>
      </c>
      <c r="C24" s="88" t="s">
        <v>131</v>
      </c>
      <c r="D24" s="88"/>
      <c r="E24" s="88"/>
      <c r="F24">
        <v>30</v>
      </c>
      <c r="G24" s="49">
        <v>20000</v>
      </c>
      <c r="H24" s="49">
        <f t="shared" si="0"/>
        <v>600000</v>
      </c>
      <c r="AE24" s="108"/>
      <c r="AF24" s="106"/>
      <c r="AG24" s="106"/>
      <c r="AH24" s="106"/>
      <c r="AI24" s="106"/>
      <c r="AJ24" s="106"/>
      <c r="AK24" s="106"/>
      <c r="AL24" s="106"/>
      <c r="AM24" s="107"/>
    </row>
    <row r="25" spans="2:39" x14ac:dyDescent="0.25">
      <c r="B25" s="49"/>
      <c r="C25" s="78"/>
      <c r="D25" s="89"/>
      <c r="E25" s="79"/>
      <c r="G25" s="49"/>
      <c r="H25" s="49"/>
      <c r="AE25" s="54"/>
      <c r="AM25" s="5"/>
    </row>
    <row r="26" spans="2:39" x14ac:dyDescent="0.25">
      <c r="B26" s="49"/>
      <c r="C26" s="78"/>
      <c r="D26" s="89"/>
      <c r="E26" s="79"/>
      <c r="G26" s="49"/>
      <c r="H26" s="49"/>
      <c r="AE26" s="54"/>
      <c r="AM26" s="5"/>
    </row>
    <row r="27" spans="2:39" x14ac:dyDescent="0.25">
      <c r="B27" s="49"/>
      <c r="C27" s="78"/>
      <c r="D27" s="89"/>
      <c r="E27" s="79"/>
      <c r="G27" s="49"/>
      <c r="H27" s="49"/>
      <c r="AE27" s="91" t="s">
        <v>113</v>
      </c>
      <c r="AF27" s="92"/>
      <c r="AG27" s="92"/>
      <c r="AH27" s="92"/>
      <c r="AI27" s="92"/>
      <c r="AJ27" s="92"/>
      <c r="AL27" s="57" t="s">
        <v>116</v>
      </c>
      <c r="AM27" s="58"/>
    </row>
    <row r="28" spans="2:39" x14ac:dyDescent="0.25">
      <c r="B28" s="49"/>
      <c r="C28" s="78"/>
      <c r="D28" s="89"/>
      <c r="E28" s="79"/>
      <c r="G28" s="49"/>
      <c r="H28" s="49"/>
      <c r="AE28" s="54"/>
      <c r="AM28" s="5"/>
    </row>
    <row r="29" spans="2:39" x14ac:dyDescent="0.25">
      <c r="B29" s="49"/>
      <c r="C29" s="78"/>
      <c r="D29" s="89"/>
      <c r="E29" s="79"/>
      <c r="G29" s="49"/>
      <c r="H29" s="49"/>
      <c r="AE29" s="59" t="s">
        <v>124</v>
      </c>
      <c r="AG29" s="57" t="s">
        <v>125</v>
      </c>
      <c r="AL29" s="57" t="s">
        <v>117</v>
      </c>
      <c r="AM29" s="5">
        <v>465852</v>
      </c>
    </row>
    <row r="30" spans="2:39" x14ac:dyDescent="0.25">
      <c r="B30" s="49"/>
      <c r="C30" s="78"/>
      <c r="D30" s="89"/>
      <c r="E30" s="79"/>
      <c r="G30" s="49"/>
      <c r="H30" s="49"/>
      <c r="AE30" s="54"/>
      <c r="AM30" s="5"/>
    </row>
    <row r="31" spans="2:39" x14ac:dyDescent="0.25">
      <c r="B31" s="50"/>
      <c r="C31" s="80"/>
      <c r="D31" s="90"/>
      <c r="E31" s="81"/>
      <c r="F31" s="7"/>
      <c r="G31" s="50"/>
      <c r="H31" s="50"/>
      <c r="AE31" s="59" t="s">
        <v>114</v>
      </c>
      <c r="AG31" t="s">
        <v>126</v>
      </c>
      <c r="AM31" s="5"/>
    </row>
    <row r="32" spans="2:39" x14ac:dyDescent="0.25">
      <c r="G32" s="70" t="s">
        <v>136</v>
      </c>
      <c r="H32" s="70">
        <f>SUM(H20:H24,)</f>
        <v>9850000</v>
      </c>
      <c r="P32" s="89"/>
      <c r="Q32" s="89"/>
      <c r="AE32" s="59" t="s">
        <v>115</v>
      </c>
      <c r="AG32">
        <v>9871052756</v>
      </c>
      <c r="AM32" s="5"/>
    </row>
    <row r="33" spans="7:39" x14ac:dyDescent="0.25">
      <c r="G33" s="70" t="s">
        <v>137</v>
      </c>
      <c r="H33" s="70">
        <f>H32*18%</f>
        <v>1773000</v>
      </c>
      <c r="P33" s="89"/>
      <c r="Q33" s="89"/>
      <c r="AE33" s="54"/>
      <c r="AM33" s="5"/>
    </row>
    <row r="34" spans="7:39" x14ac:dyDescent="0.25">
      <c r="G34" s="70" t="s">
        <v>138</v>
      </c>
      <c r="H34" s="70">
        <f>H32+H33</f>
        <v>11623000</v>
      </c>
      <c r="P34" s="89"/>
      <c r="Q34" s="89"/>
      <c r="AE34" s="56" t="s">
        <v>118</v>
      </c>
      <c r="AF34" s="82" t="s">
        <v>121</v>
      </c>
      <c r="AG34" s="83"/>
      <c r="AH34" s="83"/>
      <c r="AI34" s="83"/>
      <c r="AJ34" s="84"/>
      <c r="AK34" s="56" t="s">
        <v>119</v>
      </c>
      <c r="AL34" s="56" t="s">
        <v>120</v>
      </c>
      <c r="AM34" s="56" t="s">
        <v>122</v>
      </c>
    </row>
    <row r="35" spans="7:39" x14ac:dyDescent="0.25">
      <c r="P35" s="89"/>
      <c r="Q35" s="89"/>
      <c r="AE35" s="48"/>
      <c r="AF35" s="51"/>
      <c r="AG35" s="52" t="s">
        <v>128</v>
      </c>
      <c r="AH35" s="52"/>
      <c r="AI35" s="52"/>
      <c r="AJ35" s="53"/>
      <c r="AK35" s="48"/>
      <c r="AL35" s="48"/>
      <c r="AM35" s="48"/>
    </row>
    <row r="36" spans="7:39" x14ac:dyDescent="0.25">
      <c r="P36" s="89"/>
      <c r="Q36" s="89"/>
      <c r="AE36" s="49"/>
      <c r="AF36" s="54"/>
      <c r="AJ36" s="5"/>
      <c r="AK36" s="49"/>
      <c r="AL36" s="49"/>
      <c r="AM36" s="49"/>
    </row>
    <row r="37" spans="7:39" x14ac:dyDescent="0.25">
      <c r="AE37" s="49"/>
      <c r="AF37" s="54"/>
      <c r="AJ37" s="5"/>
      <c r="AK37" s="49"/>
      <c r="AL37" s="49"/>
      <c r="AM37" s="49"/>
    </row>
    <row r="38" spans="7:39" x14ac:dyDescent="0.25">
      <c r="AE38" s="49"/>
      <c r="AF38" s="54"/>
      <c r="AJ38" s="5"/>
      <c r="AK38" s="49"/>
      <c r="AL38" s="49"/>
      <c r="AM38" s="49"/>
    </row>
    <row r="39" spans="7:39" x14ac:dyDescent="0.25">
      <c r="AE39" s="49"/>
      <c r="AF39" s="54"/>
      <c r="AJ39" s="5"/>
      <c r="AK39" s="49"/>
      <c r="AL39" s="49"/>
      <c r="AM39" s="49"/>
    </row>
    <row r="40" spans="7:39" x14ac:dyDescent="0.25">
      <c r="AE40" s="49"/>
      <c r="AF40" s="54"/>
      <c r="AJ40" s="5"/>
      <c r="AK40" s="49"/>
      <c r="AL40" s="49"/>
      <c r="AM40" s="49"/>
    </row>
    <row r="41" spans="7:39" x14ac:dyDescent="0.25">
      <c r="AE41" s="49"/>
      <c r="AF41" s="54"/>
      <c r="AJ41" s="5"/>
      <c r="AK41" s="49"/>
      <c r="AL41" s="49"/>
      <c r="AM41" s="49"/>
    </row>
    <row r="42" spans="7:39" x14ac:dyDescent="0.25">
      <c r="AE42" s="49"/>
      <c r="AF42" s="54"/>
      <c r="AJ42" s="5"/>
      <c r="AK42" s="49"/>
      <c r="AL42" s="49"/>
      <c r="AM42" s="49"/>
    </row>
    <row r="43" spans="7:39" x14ac:dyDescent="0.25">
      <c r="AE43" s="49"/>
      <c r="AF43" s="54"/>
      <c r="AJ43" s="5"/>
      <c r="AK43" s="49"/>
      <c r="AL43" s="49"/>
      <c r="AM43" s="49"/>
    </row>
    <row r="44" spans="7:39" x14ac:dyDescent="0.25">
      <c r="AE44" s="49"/>
      <c r="AF44" s="54"/>
      <c r="AJ44" s="5"/>
      <c r="AK44" s="49"/>
      <c r="AL44" s="49"/>
      <c r="AM44" s="49"/>
    </row>
    <row r="45" spans="7:39" x14ac:dyDescent="0.25">
      <c r="AE45" s="49"/>
      <c r="AF45" s="54"/>
      <c r="AJ45" s="5"/>
      <c r="AK45" s="49"/>
      <c r="AL45" s="49"/>
      <c r="AM45" s="49"/>
    </row>
    <row r="46" spans="7:39" x14ac:dyDescent="0.25">
      <c r="AE46" s="50"/>
      <c r="AF46" s="55"/>
      <c r="AG46" s="7"/>
      <c r="AH46" s="7"/>
      <c r="AI46" s="7"/>
      <c r="AJ46" s="8"/>
      <c r="AK46" s="50"/>
      <c r="AL46" s="50"/>
      <c r="AM46" s="50"/>
    </row>
    <row r="47" spans="7:39" x14ac:dyDescent="0.25">
      <c r="AE47" s="54"/>
      <c r="AK47" s="85"/>
      <c r="AL47" s="87"/>
      <c r="AM47" s="5" t="s">
        <v>123</v>
      </c>
    </row>
    <row r="48" spans="7:39" x14ac:dyDescent="0.25">
      <c r="AE48" s="54"/>
      <c r="AK48" s="78"/>
      <c r="AL48" s="79"/>
      <c r="AM48" s="5"/>
    </row>
    <row r="49" spans="31:39" x14ac:dyDescent="0.25">
      <c r="AE49" s="54"/>
      <c r="AK49" s="78"/>
      <c r="AL49" s="79"/>
      <c r="AM49" s="5"/>
    </row>
    <row r="50" spans="31:39" x14ac:dyDescent="0.25">
      <c r="AE50" s="54"/>
      <c r="AK50" s="78"/>
      <c r="AL50" s="79"/>
      <c r="AM50" s="5"/>
    </row>
    <row r="51" spans="31:39" x14ac:dyDescent="0.25">
      <c r="AE51" s="55"/>
      <c r="AF51" s="7"/>
      <c r="AG51" s="7"/>
      <c r="AH51" s="7"/>
      <c r="AI51" s="7"/>
      <c r="AJ51" s="7"/>
      <c r="AK51" s="80"/>
      <c r="AL51" s="81"/>
      <c r="AM51" s="8"/>
    </row>
  </sheetData>
  <mergeCells count="35">
    <mergeCell ref="B1:H2"/>
    <mergeCell ref="B3:H3"/>
    <mergeCell ref="B4:H4"/>
    <mergeCell ref="B5:H5"/>
    <mergeCell ref="P36:Q36"/>
    <mergeCell ref="P32:Q32"/>
    <mergeCell ref="P33:Q33"/>
    <mergeCell ref="P34:Q34"/>
    <mergeCell ref="P35:Q35"/>
    <mergeCell ref="B8:H9"/>
    <mergeCell ref="AF34:AJ34"/>
    <mergeCell ref="AK47:AL47"/>
    <mergeCell ref="AK48:AL48"/>
    <mergeCell ref="AK49:AL49"/>
    <mergeCell ref="AE16:AM17"/>
    <mergeCell ref="AE18:AM18"/>
    <mergeCell ref="AE19:AM19"/>
    <mergeCell ref="AE20:AM20"/>
    <mergeCell ref="AE23:AM24"/>
    <mergeCell ref="AK50:AL50"/>
    <mergeCell ref="AK51:AL51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AE27:AJ27"/>
  </mergeCells>
  <dataValidations count="1">
    <dataValidation type="list" allowBlank="1" showInputMessage="1" showErrorMessage="1" sqref="G20:G24" xr:uid="{329013F9-2C44-45B2-97BE-B7EBE612DE75}">
      <formula1>$G$20:$G$27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B9E3BD-5DCA-4F32-BDED-6698DA2644A7}">
          <x14:formula1>
            <xm:f>Sheet5!$A$2:$A$6</xm:f>
          </x14:formula1>
          <xm:sqref>C20:E24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6FE4-B1CF-4A3D-9779-9813BD5123B9}">
  <sheetPr codeName="Sheet7"/>
  <dimension ref="A1:B6"/>
  <sheetViews>
    <sheetView workbookViewId="0">
      <selection activeCell="B27" sqref="B27"/>
    </sheetView>
  </sheetViews>
  <sheetFormatPr defaultRowHeight="15" x14ac:dyDescent="0.25"/>
  <cols>
    <col min="1" max="1" width="15.42578125" bestFit="1" customWidth="1"/>
    <col min="2" max="2" width="15.140625" bestFit="1" customWidth="1"/>
  </cols>
  <sheetData>
    <row r="1" spans="1:2" x14ac:dyDescent="0.25">
      <c r="A1" s="69" t="s">
        <v>129</v>
      </c>
      <c r="B1" s="69" t="s">
        <v>130</v>
      </c>
    </row>
    <row r="2" spans="1:2" x14ac:dyDescent="0.25">
      <c r="A2" s="69" t="s">
        <v>131</v>
      </c>
      <c r="B2" s="69">
        <v>30000</v>
      </c>
    </row>
    <row r="3" spans="1:2" x14ac:dyDescent="0.25">
      <c r="A3" s="69" t="s">
        <v>132</v>
      </c>
      <c r="B3" s="69">
        <v>150000</v>
      </c>
    </row>
    <row r="4" spans="1:2" x14ac:dyDescent="0.25">
      <c r="A4" s="69" t="s">
        <v>133</v>
      </c>
      <c r="B4" s="69">
        <v>35000</v>
      </c>
    </row>
    <row r="5" spans="1:2" x14ac:dyDescent="0.25">
      <c r="A5" s="69" t="s">
        <v>134</v>
      </c>
      <c r="B5" s="69">
        <v>30000</v>
      </c>
    </row>
    <row r="6" spans="1:2" x14ac:dyDescent="0.25">
      <c r="A6" s="69" t="s">
        <v>135</v>
      </c>
      <c r="B6" s="69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BB72-430F-4E9F-8712-C0870936992B}">
  <sheetPr codeName="Sheet8"/>
  <dimension ref="B3:AC124"/>
  <sheetViews>
    <sheetView topLeftCell="F89" zoomScaleNormal="100" workbookViewId="0">
      <selection activeCell="T119" sqref="T119"/>
    </sheetView>
  </sheetViews>
  <sheetFormatPr defaultRowHeight="15" x14ac:dyDescent="0.25"/>
  <cols>
    <col min="2" max="2" width="10.42578125" bestFit="1" customWidth="1"/>
    <col min="3" max="3" width="15.5703125" bestFit="1" customWidth="1"/>
    <col min="6" max="7" width="10" bestFit="1" customWidth="1"/>
    <col min="9" max="9" width="10.42578125" customWidth="1"/>
    <col min="13" max="13" width="16.85546875" customWidth="1"/>
    <col min="14" max="14" width="13.7109375" bestFit="1" customWidth="1"/>
    <col min="18" max="18" width="16.5703125" customWidth="1"/>
  </cols>
  <sheetData>
    <row r="3" spans="2:23" x14ac:dyDescent="0.25">
      <c r="B3" s="1"/>
      <c r="C3" s="2">
        <f ca="1">NOW()</f>
        <v>45247.419410300929</v>
      </c>
    </row>
    <row r="4" spans="2:23" x14ac:dyDescent="0.25">
      <c r="C4" s="1">
        <f ca="1">TODAY()</f>
        <v>45247</v>
      </c>
    </row>
    <row r="5" spans="2:23" x14ac:dyDescent="0.25">
      <c r="C5">
        <f ca="1">HOUR(C3)</f>
        <v>10</v>
      </c>
      <c r="G5" s="9" t="s">
        <v>4</v>
      </c>
      <c r="H5" s="10" t="s">
        <v>5</v>
      </c>
      <c r="I5" s="10" t="s">
        <v>7</v>
      </c>
      <c r="J5" s="11" t="s">
        <v>6</v>
      </c>
    </row>
    <row r="6" spans="2:23" x14ac:dyDescent="0.25">
      <c r="C6">
        <f ca="1">MINUTE(C3)</f>
        <v>3</v>
      </c>
      <c r="F6" s="3"/>
      <c r="G6" s="4">
        <v>38674</v>
      </c>
      <c r="H6">
        <f ca="1">DATEDIF(G6,TODAY(),"Y")</f>
        <v>17</v>
      </c>
      <c r="I6">
        <f ca="1">DATEDIF(G6,TODAY(),"M")</f>
        <v>215</v>
      </c>
      <c r="J6" s="5">
        <f ca="1">DATEDIF(G6,TODAY(),"D")</f>
        <v>6573</v>
      </c>
    </row>
    <row r="7" spans="2:23" x14ac:dyDescent="0.25">
      <c r="C7">
        <f ca="1">SECOND(C3)</f>
        <v>57</v>
      </c>
      <c r="F7" s="3"/>
      <c r="G7" s="4">
        <v>39043</v>
      </c>
      <c r="H7">
        <f t="shared" ref="H7:H8" ca="1" si="0">DATEDIF(G7,TODAY(),"Y")</f>
        <v>16</v>
      </c>
      <c r="I7">
        <f t="shared" ref="I7:I8" ca="1" si="1">DATEDIF(G7,TODAY(),"M")</f>
        <v>203</v>
      </c>
      <c r="J7" s="5">
        <f t="shared" ref="J7:J8" ca="1" si="2">DATEDIF(G7,TODAY(),"D")</f>
        <v>6204</v>
      </c>
    </row>
    <row r="8" spans="2:23" x14ac:dyDescent="0.25">
      <c r="F8" s="3"/>
      <c r="G8" s="6">
        <v>38376</v>
      </c>
      <c r="H8" s="7">
        <f t="shared" ca="1" si="0"/>
        <v>18</v>
      </c>
      <c r="I8" s="7">
        <f t="shared" ca="1" si="1"/>
        <v>225</v>
      </c>
      <c r="J8" s="8">
        <f t="shared" ca="1" si="2"/>
        <v>6871</v>
      </c>
      <c r="O8" t="s">
        <v>8</v>
      </c>
    </row>
    <row r="9" spans="2:23" ht="15.75" thickBot="1" x14ac:dyDescent="0.3"/>
    <row r="10" spans="2:23" x14ac:dyDescent="0.25">
      <c r="O10" s="111" t="s">
        <v>46</v>
      </c>
      <c r="P10" s="112"/>
      <c r="Q10" s="112"/>
      <c r="R10" s="112"/>
      <c r="S10" s="112"/>
      <c r="T10" s="113"/>
    </row>
    <row r="11" spans="2:23" x14ac:dyDescent="0.25">
      <c r="O11" s="114"/>
      <c r="P11" s="115"/>
      <c r="Q11" s="115"/>
      <c r="R11" s="115"/>
      <c r="S11" s="115"/>
      <c r="T11" s="116"/>
    </row>
    <row r="12" spans="2:23" ht="15.75" thickBot="1" x14ac:dyDescent="0.3">
      <c r="O12" s="117"/>
      <c r="P12" s="118"/>
      <c r="Q12" s="118"/>
      <c r="R12" s="118"/>
      <c r="S12" s="118"/>
      <c r="T12" s="119"/>
    </row>
    <row r="13" spans="2:23" ht="15.75" thickBot="1" x14ac:dyDescent="0.3">
      <c r="L13" s="24" t="s">
        <v>13</v>
      </c>
      <c r="M13" s="25" t="s">
        <v>14</v>
      </c>
      <c r="N13" s="25" t="s">
        <v>15</v>
      </c>
      <c r="O13" s="25" t="s">
        <v>16</v>
      </c>
      <c r="P13" s="25" t="s">
        <v>17</v>
      </c>
      <c r="Q13" s="25" t="s">
        <v>18</v>
      </c>
      <c r="R13" s="25" t="s">
        <v>19</v>
      </c>
      <c r="S13" s="26" t="s">
        <v>20</v>
      </c>
      <c r="T13" s="20" t="s">
        <v>45</v>
      </c>
      <c r="U13" s="27" t="s">
        <v>21</v>
      </c>
      <c r="V13" s="25" t="s">
        <v>22</v>
      </c>
      <c r="W13" s="28" t="s">
        <v>23</v>
      </c>
    </row>
    <row r="14" spans="2:23" x14ac:dyDescent="0.25">
      <c r="L14" s="21">
        <v>1</v>
      </c>
      <c r="M14" s="22" t="s">
        <v>24</v>
      </c>
      <c r="N14" s="22">
        <v>82</v>
      </c>
      <c r="O14" s="22">
        <v>32</v>
      </c>
      <c r="P14" s="22">
        <v>60</v>
      </c>
      <c r="Q14" s="22">
        <v>81</v>
      </c>
      <c r="R14" s="22">
        <v>52</v>
      </c>
      <c r="S14" s="22">
        <f>SUM(N14:R14)</f>
        <v>307</v>
      </c>
      <c r="T14" s="19">
        <f t="shared" ref="T14:T22" si="3">S14/500*100</f>
        <v>61.4</v>
      </c>
      <c r="U14" s="22">
        <f t="shared" ref="U14:U22" si="4">S14*100/500</f>
        <v>61.4</v>
      </c>
      <c r="V14" s="22" t="str">
        <f t="shared" ref="V14:V22" si="5">IF(S14&gt;250,"pass","fail")</f>
        <v>pass</v>
      </c>
      <c r="W14" s="23" t="str">
        <f t="shared" ref="W14:W22" si="6">IF(S14&gt;300,"A", IF(S14&gt;250,"B", IF(S14&gt;200,"C","FAIL")))</f>
        <v>A</v>
      </c>
    </row>
    <row r="15" spans="2:23" x14ac:dyDescent="0.25">
      <c r="L15" s="12">
        <v>2</v>
      </c>
      <c r="M15" s="13" t="s">
        <v>25</v>
      </c>
      <c r="N15" s="13">
        <v>61</v>
      </c>
      <c r="O15" s="13">
        <v>56</v>
      </c>
      <c r="P15" s="13">
        <v>54</v>
      </c>
      <c r="Q15" s="13">
        <v>41</v>
      </c>
      <c r="R15" s="13">
        <v>89</v>
      </c>
      <c r="S15" s="13">
        <f t="shared" ref="S15:S22" si="7">SUM(N15:R15)</f>
        <v>301</v>
      </c>
      <c r="T15" s="18">
        <f t="shared" si="3"/>
        <v>60.199999999999996</v>
      </c>
      <c r="U15" s="13">
        <f t="shared" si="4"/>
        <v>60.2</v>
      </c>
      <c r="V15" s="13" t="str">
        <f t="shared" si="5"/>
        <v>pass</v>
      </c>
      <c r="W15" s="14" t="str">
        <f t="shared" si="6"/>
        <v>A</v>
      </c>
    </row>
    <row r="16" spans="2:23" x14ac:dyDescent="0.25">
      <c r="F16" t="s">
        <v>3</v>
      </c>
      <c r="G16" t="s">
        <v>9</v>
      </c>
      <c r="H16" t="s">
        <v>10</v>
      </c>
      <c r="I16" t="s">
        <v>11</v>
      </c>
      <c r="J16" t="s">
        <v>12</v>
      </c>
      <c r="L16" s="12">
        <v>3</v>
      </c>
      <c r="M16" s="13" t="s">
        <v>26</v>
      </c>
      <c r="N16" s="13">
        <v>82</v>
      </c>
      <c r="O16" s="13">
        <v>74</v>
      </c>
      <c r="P16" s="13">
        <v>43</v>
      </c>
      <c r="Q16" s="13">
        <v>48</v>
      </c>
      <c r="R16" s="13">
        <v>35</v>
      </c>
      <c r="S16" s="13">
        <f t="shared" si="7"/>
        <v>282</v>
      </c>
      <c r="T16" s="18">
        <f t="shared" si="3"/>
        <v>56.399999999999991</v>
      </c>
      <c r="U16" s="13">
        <f t="shared" si="4"/>
        <v>56.4</v>
      </c>
      <c r="V16" s="13" t="str">
        <f t="shared" si="5"/>
        <v>pass</v>
      </c>
      <c r="W16" s="14" t="str">
        <f t="shared" si="6"/>
        <v>B</v>
      </c>
    </row>
    <row r="17" spans="6:23" x14ac:dyDescent="0.25">
      <c r="F17" t="s">
        <v>0</v>
      </c>
      <c r="G17">
        <v>215</v>
      </c>
      <c r="H17">
        <v>220000</v>
      </c>
      <c r="I17" t="str">
        <f>IF(AND(G17&gt;210,H17&gt;210000),"promote","notpomote")</f>
        <v>promote</v>
      </c>
      <c r="J17" t="str">
        <f>IF(OR(G17&gt;200,H17&gt;210000),"promote","notpromote")</f>
        <v>promote</v>
      </c>
      <c r="L17" s="12">
        <v>4</v>
      </c>
      <c r="M17" s="13" t="s">
        <v>27</v>
      </c>
      <c r="N17" s="13">
        <v>62</v>
      </c>
      <c r="O17" s="13">
        <v>74</v>
      </c>
      <c r="P17" s="13">
        <v>53</v>
      </c>
      <c r="Q17" s="13">
        <v>53</v>
      </c>
      <c r="R17" s="13">
        <v>60</v>
      </c>
      <c r="S17" s="13">
        <f t="shared" si="7"/>
        <v>302</v>
      </c>
      <c r="T17" s="18">
        <f t="shared" si="3"/>
        <v>60.4</v>
      </c>
      <c r="U17" s="13">
        <f t="shared" si="4"/>
        <v>60.4</v>
      </c>
      <c r="V17" s="13" t="str">
        <f t="shared" si="5"/>
        <v>pass</v>
      </c>
      <c r="W17" s="14" t="str">
        <f t="shared" si="6"/>
        <v>A</v>
      </c>
    </row>
    <row r="18" spans="6:23" x14ac:dyDescent="0.25">
      <c r="F18" t="s">
        <v>1</v>
      </c>
      <c r="G18">
        <v>251</v>
      </c>
      <c r="H18">
        <v>210000</v>
      </c>
      <c r="I18" t="str">
        <f>IF(AND(G18&gt;210,H18&gt;210000),"promote","notpomote")</f>
        <v>notpomote</v>
      </c>
      <c r="J18" t="str">
        <f>IF(OR(G18&gt;200,H18&gt;210000),"promote","notpromote")</f>
        <v>promote</v>
      </c>
      <c r="L18" s="12">
        <v>5</v>
      </c>
      <c r="M18" s="13" t="s">
        <v>28</v>
      </c>
      <c r="N18" s="13">
        <v>23</v>
      </c>
      <c r="O18" s="13">
        <v>72</v>
      </c>
      <c r="P18" s="13">
        <v>40</v>
      </c>
      <c r="Q18" s="13">
        <v>65</v>
      </c>
      <c r="R18" s="13">
        <v>64</v>
      </c>
      <c r="S18" s="13">
        <f t="shared" si="7"/>
        <v>264</v>
      </c>
      <c r="T18" s="18">
        <f t="shared" si="3"/>
        <v>52.800000000000004</v>
      </c>
      <c r="U18" s="13">
        <f t="shared" si="4"/>
        <v>52.8</v>
      </c>
      <c r="V18" s="13" t="str">
        <f t="shared" si="5"/>
        <v>pass</v>
      </c>
      <c r="W18" s="14" t="str">
        <f t="shared" si="6"/>
        <v>B</v>
      </c>
    </row>
    <row r="19" spans="6:23" x14ac:dyDescent="0.25">
      <c r="F19" t="s">
        <v>2</v>
      </c>
      <c r="G19">
        <v>182</v>
      </c>
      <c r="H19">
        <v>500000</v>
      </c>
      <c r="I19" t="str">
        <f t="shared" ref="I19" si="8">IF(AND(G19&gt;210,H19&gt;210000),"promote","notpomote")</f>
        <v>notpomote</v>
      </c>
      <c r="J19" t="str">
        <f t="shared" ref="J19" si="9">IF(OR(G19&gt;200,H19&gt;210000),"promote","notpromote")</f>
        <v>promote</v>
      </c>
      <c r="L19" s="12">
        <v>6</v>
      </c>
      <c r="M19" s="13" t="s">
        <v>29</v>
      </c>
      <c r="N19" s="13">
        <v>25</v>
      </c>
      <c r="O19" s="13">
        <v>68</v>
      </c>
      <c r="P19" s="13">
        <v>85</v>
      </c>
      <c r="Q19" s="13">
        <v>65</v>
      </c>
      <c r="R19" s="13">
        <v>56</v>
      </c>
      <c r="S19" s="13">
        <f t="shared" si="7"/>
        <v>299</v>
      </c>
      <c r="T19" s="18">
        <f t="shared" si="3"/>
        <v>59.8</v>
      </c>
      <c r="U19" s="13">
        <f t="shared" si="4"/>
        <v>59.8</v>
      </c>
      <c r="V19" s="13" t="str">
        <f t="shared" si="5"/>
        <v>pass</v>
      </c>
      <c r="W19" s="14" t="str">
        <f t="shared" si="6"/>
        <v>B</v>
      </c>
    </row>
    <row r="20" spans="6:23" x14ac:dyDescent="0.25">
      <c r="L20" s="12">
        <v>7</v>
      </c>
      <c r="M20" s="13" t="s">
        <v>30</v>
      </c>
      <c r="N20" s="13">
        <v>79</v>
      </c>
      <c r="O20" s="13">
        <v>42</v>
      </c>
      <c r="P20" s="13">
        <v>24</v>
      </c>
      <c r="Q20" s="13">
        <v>43</v>
      </c>
      <c r="R20" s="13">
        <v>35</v>
      </c>
      <c r="S20" s="13">
        <f t="shared" si="7"/>
        <v>223</v>
      </c>
      <c r="T20" s="18">
        <f t="shared" si="3"/>
        <v>44.6</v>
      </c>
      <c r="U20" s="13">
        <f t="shared" si="4"/>
        <v>44.6</v>
      </c>
      <c r="V20" s="13" t="str">
        <f t="shared" si="5"/>
        <v>fail</v>
      </c>
      <c r="W20" s="14" t="str">
        <f t="shared" si="6"/>
        <v>C</v>
      </c>
    </row>
    <row r="21" spans="6:23" x14ac:dyDescent="0.25">
      <c r="G21" t="s">
        <v>47</v>
      </c>
      <c r="H21" t="b">
        <f>NOT(G21="red")</f>
        <v>0</v>
      </c>
      <c r="L21" s="12">
        <v>8</v>
      </c>
      <c r="M21" s="13" t="s">
        <v>31</v>
      </c>
      <c r="N21" s="13">
        <v>82</v>
      </c>
      <c r="O21" s="13">
        <v>68</v>
      </c>
      <c r="P21" s="13">
        <v>76</v>
      </c>
      <c r="Q21" s="13">
        <v>47</v>
      </c>
      <c r="R21" s="13">
        <v>82</v>
      </c>
      <c r="S21" s="13">
        <f t="shared" si="7"/>
        <v>355</v>
      </c>
      <c r="T21" s="18">
        <f t="shared" si="3"/>
        <v>71</v>
      </c>
      <c r="U21" s="13">
        <f t="shared" si="4"/>
        <v>71</v>
      </c>
      <c r="V21" s="13" t="str">
        <f t="shared" si="5"/>
        <v>pass</v>
      </c>
      <c r="W21" s="14" t="str">
        <f t="shared" si="6"/>
        <v>A</v>
      </c>
    </row>
    <row r="22" spans="6:23" ht="15.75" thickBot="1" x14ac:dyDescent="0.3">
      <c r="G22" t="s">
        <v>48</v>
      </c>
      <c r="H22" t="b">
        <f t="shared" ref="H22:H24" si="10">NOT(G22="red")</f>
        <v>1</v>
      </c>
      <c r="L22" s="15">
        <v>9</v>
      </c>
      <c r="M22" s="16" t="s">
        <v>32</v>
      </c>
      <c r="N22" s="16">
        <v>80</v>
      </c>
      <c r="O22" s="16">
        <v>58</v>
      </c>
      <c r="P22" s="16">
        <v>80</v>
      </c>
      <c r="Q22" s="16">
        <v>50</v>
      </c>
      <c r="R22" s="16">
        <v>73</v>
      </c>
      <c r="S22" s="16">
        <f t="shared" si="7"/>
        <v>341</v>
      </c>
      <c r="T22" s="29">
        <f t="shared" si="3"/>
        <v>68.2</v>
      </c>
      <c r="U22" s="16">
        <f t="shared" si="4"/>
        <v>68.2</v>
      </c>
      <c r="V22" s="16" t="str">
        <f t="shared" si="5"/>
        <v>pass</v>
      </c>
      <c r="W22" s="17" t="str">
        <f t="shared" si="6"/>
        <v>A</v>
      </c>
    </row>
    <row r="23" spans="6:23" x14ac:dyDescent="0.25">
      <c r="G23" t="s">
        <v>49</v>
      </c>
      <c r="H23" t="b">
        <f t="shared" si="10"/>
        <v>1</v>
      </c>
    </row>
    <row r="24" spans="6:23" x14ac:dyDescent="0.25">
      <c r="G24" t="s">
        <v>50</v>
      </c>
      <c r="H24" t="b">
        <f t="shared" si="10"/>
        <v>1</v>
      </c>
    </row>
    <row r="28" spans="6:23" ht="15.75" thickBot="1" x14ac:dyDescent="0.3"/>
    <row r="29" spans="6:23" ht="15.75" thickBot="1" x14ac:dyDescent="0.3">
      <c r="J29" t="s">
        <v>14</v>
      </c>
      <c r="K29" t="s">
        <v>54</v>
      </c>
      <c r="M29" s="25" t="s">
        <v>14</v>
      </c>
      <c r="N29" s="24" t="s">
        <v>13</v>
      </c>
      <c r="O29" s="25" t="s">
        <v>15</v>
      </c>
      <c r="P29" s="25" t="s">
        <v>16</v>
      </c>
      <c r="Q29" s="25" t="s">
        <v>17</v>
      </c>
      <c r="R29" s="25" t="s">
        <v>18</v>
      </c>
      <c r="S29" s="25" t="s">
        <v>19</v>
      </c>
      <c r="T29" s="26" t="s">
        <v>20</v>
      </c>
    </row>
    <row r="30" spans="6:23" x14ac:dyDescent="0.25">
      <c r="J30" t="s">
        <v>52</v>
      </c>
      <c r="M30" s="22" t="s">
        <v>24</v>
      </c>
      <c r="N30" s="21">
        <v>1</v>
      </c>
      <c r="O30" s="22">
        <v>82</v>
      </c>
      <c r="P30" s="22">
        <v>32</v>
      </c>
      <c r="Q30" s="22">
        <v>60</v>
      </c>
      <c r="R30" s="22">
        <v>81</v>
      </c>
      <c r="S30" s="22">
        <v>52</v>
      </c>
      <c r="T30" s="22">
        <f>SUM(O30:S30)</f>
        <v>307</v>
      </c>
    </row>
    <row r="31" spans="6:23" x14ac:dyDescent="0.25">
      <c r="M31" s="13" t="s">
        <v>25</v>
      </c>
      <c r="N31" s="12">
        <v>2</v>
      </c>
      <c r="O31" s="13">
        <v>61</v>
      </c>
      <c r="P31" s="13">
        <v>56</v>
      </c>
      <c r="Q31" s="13">
        <v>54</v>
      </c>
      <c r="R31" s="13">
        <v>41</v>
      </c>
      <c r="S31" s="13">
        <v>89</v>
      </c>
      <c r="T31" s="13">
        <f t="shared" ref="T31:T38" si="11">SUM(O31:S31)</f>
        <v>301</v>
      </c>
    </row>
    <row r="32" spans="6:23" x14ac:dyDescent="0.25">
      <c r="M32" s="13" t="s">
        <v>26</v>
      </c>
      <c r="N32" s="12">
        <v>3</v>
      </c>
      <c r="O32" s="13">
        <v>82</v>
      </c>
      <c r="P32" s="13">
        <v>74</v>
      </c>
      <c r="Q32" s="13">
        <v>43</v>
      </c>
      <c r="R32" s="13">
        <v>48</v>
      </c>
      <c r="S32" s="13">
        <v>35</v>
      </c>
      <c r="T32" s="13">
        <f t="shared" si="11"/>
        <v>282</v>
      </c>
    </row>
    <row r="33" spans="13:29" x14ac:dyDescent="0.25">
      <c r="M33" s="13" t="s">
        <v>27</v>
      </c>
      <c r="N33" s="12">
        <v>4</v>
      </c>
      <c r="O33" s="13">
        <v>62</v>
      </c>
      <c r="P33" s="13">
        <v>74</v>
      </c>
      <c r="Q33" s="13">
        <v>53</v>
      </c>
      <c r="R33" s="13">
        <v>53</v>
      </c>
      <c r="S33" s="13">
        <v>60</v>
      </c>
      <c r="T33" s="13">
        <f t="shared" si="11"/>
        <v>302</v>
      </c>
    </row>
    <row r="34" spans="13:29" x14ac:dyDescent="0.25">
      <c r="M34" s="13" t="s">
        <v>28</v>
      </c>
      <c r="N34" s="12">
        <v>5</v>
      </c>
      <c r="O34" s="13">
        <v>23</v>
      </c>
      <c r="P34" s="13">
        <v>72</v>
      </c>
      <c r="Q34" s="13">
        <v>40</v>
      </c>
      <c r="R34" s="13">
        <v>65</v>
      </c>
      <c r="S34" s="13">
        <v>64</v>
      </c>
      <c r="T34" s="13">
        <f t="shared" si="11"/>
        <v>264</v>
      </c>
    </row>
    <row r="35" spans="13:29" x14ac:dyDescent="0.25">
      <c r="M35" s="13" t="s">
        <v>29</v>
      </c>
      <c r="N35" s="12">
        <v>6</v>
      </c>
      <c r="O35" s="13">
        <v>25</v>
      </c>
      <c r="P35" s="13">
        <v>68</v>
      </c>
      <c r="Q35" s="13">
        <v>85</v>
      </c>
      <c r="R35" s="13">
        <v>65</v>
      </c>
      <c r="S35" s="13">
        <v>56</v>
      </c>
      <c r="T35" s="13">
        <f t="shared" si="11"/>
        <v>299</v>
      </c>
    </row>
    <row r="36" spans="13:29" x14ac:dyDescent="0.25">
      <c r="M36" s="13" t="s">
        <v>30</v>
      </c>
      <c r="N36" s="12">
        <v>7</v>
      </c>
      <c r="O36" s="13">
        <v>79</v>
      </c>
      <c r="P36" s="13">
        <v>42</v>
      </c>
      <c r="Q36" s="13">
        <v>24</v>
      </c>
      <c r="R36" s="13">
        <v>43</v>
      </c>
      <c r="S36" s="13">
        <v>35</v>
      </c>
      <c r="T36" s="13">
        <f t="shared" si="11"/>
        <v>223</v>
      </c>
    </row>
    <row r="37" spans="13:29" x14ac:dyDescent="0.25">
      <c r="M37" s="13" t="s">
        <v>31</v>
      </c>
      <c r="N37" s="12">
        <v>8</v>
      </c>
      <c r="O37" s="13">
        <v>82</v>
      </c>
      <c r="P37" s="13">
        <v>68</v>
      </c>
      <c r="Q37" s="13">
        <v>76</v>
      </c>
      <c r="R37" s="13">
        <v>47</v>
      </c>
      <c r="S37" s="13">
        <v>82</v>
      </c>
      <c r="T37" s="13">
        <f t="shared" si="11"/>
        <v>355</v>
      </c>
    </row>
    <row r="38" spans="13:29" ht="15.75" thickBot="1" x14ac:dyDescent="0.3">
      <c r="M38" s="16" t="s">
        <v>32</v>
      </c>
      <c r="N38" s="15">
        <v>9</v>
      </c>
      <c r="O38" s="16">
        <v>80</v>
      </c>
      <c r="P38" s="16">
        <v>58</v>
      </c>
      <c r="Q38" s="16">
        <v>80</v>
      </c>
      <c r="R38" s="16">
        <v>50</v>
      </c>
      <c r="S38" s="16">
        <v>73</v>
      </c>
      <c r="T38" s="16">
        <f t="shared" si="11"/>
        <v>341</v>
      </c>
    </row>
    <row r="41" spans="13:29" ht="15.75" thickBot="1" x14ac:dyDescent="0.3"/>
    <row r="42" spans="13:29" ht="15.75" thickBot="1" x14ac:dyDescent="0.3">
      <c r="M42" s="24" t="s">
        <v>14</v>
      </c>
      <c r="N42" s="25" t="s">
        <v>52</v>
      </c>
      <c r="O42" s="25" t="s">
        <v>15</v>
      </c>
      <c r="P42" s="25" t="s">
        <v>16</v>
      </c>
      <c r="Q42" s="25" t="s">
        <v>17</v>
      </c>
      <c r="R42" s="25" t="s">
        <v>18</v>
      </c>
      <c r="S42" s="25" t="s">
        <v>19</v>
      </c>
      <c r="T42" s="26" t="s">
        <v>20</v>
      </c>
      <c r="V42" s="24" t="s">
        <v>14</v>
      </c>
      <c r="W42" s="25" t="s">
        <v>52</v>
      </c>
      <c r="X42" s="25" t="s">
        <v>15</v>
      </c>
      <c r="Y42" s="25" t="s">
        <v>16</v>
      </c>
      <c r="Z42" s="25" t="s">
        <v>17</v>
      </c>
      <c r="AA42" s="25" t="s">
        <v>18</v>
      </c>
      <c r="AB42" s="25" t="s">
        <v>19</v>
      </c>
      <c r="AC42" s="26" t="s">
        <v>20</v>
      </c>
    </row>
    <row r="43" spans="13:29" x14ac:dyDescent="0.25">
      <c r="M43" s="22" t="s">
        <v>24</v>
      </c>
      <c r="N43">
        <f>VLOOKUP(M43,M29:T38,2,0)</f>
        <v>1</v>
      </c>
      <c r="O43">
        <f t="shared" ref="O43:T43" si="12">VLOOKUP(N43,N29:U38,2,0)</f>
        <v>82</v>
      </c>
      <c r="P43">
        <f t="shared" si="12"/>
        <v>32</v>
      </c>
      <c r="Q43">
        <f t="shared" si="12"/>
        <v>60</v>
      </c>
      <c r="R43">
        <f t="shared" si="12"/>
        <v>81</v>
      </c>
      <c r="S43">
        <f t="shared" si="12"/>
        <v>52</v>
      </c>
      <c r="T43">
        <f t="shared" si="12"/>
        <v>307</v>
      </c>
      <c r="V43" s="22" t="s">
        <v>24</v>
      </c>
      <c r="W43" t="e">
        <f>HLOOKUP(W42,M30:S38,2,0)</f>
        <v>#N/A</v>
      </c>
    </row>
    <row r="44" spans="13:29" x14ac:dyDescent="0.25">
      <c r="M44" s="13" t="s">
        <v>25</v>
      </c>
      <c r="N44">
        <f t="shared" ref="N44:N51" si="13">VLOOKUP(M44,M30:T39,2,0)</f>
        <v>2</v>
      </c>
      <c r="O44">
        <f t="shared" ref="O44:O51" si="14">VLOOKUP(N44,N30:U39,2,0)</f>
        <v>61</v>
      </c>
      <c r="P44">
        <f t="shared" ref="P44:P51" si="15">VLOOKUP(O44,O30:V39,2,0)</f>
        <v>56</v>
      </c>
      <c r="Q44">
        <f t="shared" ref="Q44:Q51" si="16">VLOOKUP(P44,P30:W39,2,0)</f>
        <v>54</v>
      </c>
      <c r="R44">
        <f t="shared" ref="R44:R51" si="17">VLOOKUP(Q44,Q30:X39,2,0)</f>
        <v>41</v>
      </c>
      <c r="S44">
        <f t="shared" ref="S44:S51" si="18">VLOOKUP(R44,R30:Y39,2,0)</f>
        <v>89</v>
      </c>
      <c r="T44">
        <f t="shared" ref="T44:T51" si="19">VLOOKUP(S44,S30:Z39,2,0)</f>
        <v>301</v>
      </c>
      <c r="V44" s="13" t="s">
        <v>25</v>
      </c>
      <c r="W44" t="str">
        <f t="shared" ref="W44:W51" si="20">HLOOKUP(V44,M31:T39,2,0)</f>
        <v>kavita</v>
      </c>
    </row>
    <row r="45" spans="13:29" x14ac:dyDescent="0.25">
      <c r="M45" s="13" t="s">
        <v>26</v>
      </c>
      <c r="N45">
        <f t="shared" si="13"/>
        <v>3</v>
      </c>
      <c r="O45">
        <f t="shared" si="14"/>
        <v>82</v>
      </c>
      <c r="P45">
        <f t="shared" si="15"/>
        <v>74</v>
      </c>
      <c r="Q45">
        <f t="shared" si="16"/>
        <v>43</v>
      </c>
      <c r="R45">
        <f t="shared" si="17"/>
        <v>48</v>
      </c>
      <c r="S45">
        <f t="shared" si="18"/>
        <v>35</v>
      </c>
      <c r="T45">
        <f t="shared" si="19"/>
        <v>282</v>
      </c>
      <c r="V45" s="13" t="s">
        <v>26</v>
      </c>
      <c r="W45" t="str">
        <f t="shared" si="20"/>
        <v>soni</v>
      </c>
    </row>
    <row r="46" spans="13:29" x14ac:dyDescent="0.25">
      <c r="M46" s="13" t="s">
        <v>27</v>
      </c>
      <c r="N46">
        <f t="shared" si="13"/>
        <v>4</v>
      </c>
      <c r="O46">
        <f t="shared" si="14"/>
        <v>62</v>
      </c>
      <c r="P46">
        <f t="shared" si="15"/>
        <v>74</v>
      </c>
      <c r="Q46">
        <f t="shared" si="16"/>
        <v>43</v>
      </c>
      <c r="R46">
        <f t="shared" si="17"/>
        <v>48</v>
      </c>
      <c r="S46">
        <f t="shared" si="18"/>
        <v>35</v>
      </c>
      <c r="T46">
        <f t="shared" si="19"/>
        <v>282</v>
      </c>
      <c r="V46" s="13" t="s">
        <v>27</v>
      </c>
      <c r="W46" t="str">
        <f t="shared" si="20"/>
        <v>anita</v>
      </c>
    </row>
    <row r="47" spans="13:29" x14ac:dyDescent="0.25">
      <c r="M47" s="13" t="s">
        <v>28</v>
      </c>
      <c r="N47">
        <f t="shared" si="13"/>
        <v>5</v>
      </c>
      <c r="O47">
        <f t="shared" si="14"/>
        <v>23</v>
      </c>
      <c r="P47">
        <f t="shared" si="15"/>
        <v>72</v>
      </c>
      <c r="Q47">
        <f t="shared" si="16"/>
        <v>40</v>
      </c>
      <c r="R47">
        <f t="shared" si="17"/>
        <v>65</v>
      </c>
      <c r="S47">
        <f t="shared" si="18"/>
        <v>64</v>
      </c>
      <c r="T47">
        <f t="shared" si="19"/>
        <v>264</v>
      </c>
      <c r="V47" s="13" t="s">
        <v>28</v>
      </c>
      <c r="W47" t="str">
        <f t="shared" si="20"/>
        <v>khushi</v>
      </c>
    </row>
    <row r="48" spans="13:29" x14ac:dyDescent="0.25">
      <c r="M48" s="13" t="s">
        <v>29</v>
      </c>
      <c r="N48">
        <f t="shared" si="13"/>
        <v>6</v>
      </c>
      <c r="O48">
        <f t="shared" si="14"/>
        <v>25</v>
      </c>
      <c r="P48">
        <f t="shared" si="15"/>
        <v>68</v>
      </c>
      <c r="Q48">
        <f t="shared" si="16"/>
        <v>85</v>
      </c>
      <c r="R48">
        <f t="shared" si="17"/>
        <v>65</v>
      </c>
      <c r="S48">
        <f t="shared" si="18"/>
        <v>64</v>
      </c>
      <c r="T48">
        <f t="shared" si="19"/>
        <v>264</v>
      </c>
      <c r="V48" s="13" t="s">
        <v>29</v>
      </c>
      <c r="W48" t="str">
        <f t="shared" si="20"/>
        <v>chanchal</v>
      </c>
    </row>
    <row r="49" spans="13:23" x14ac:dyDescent="0.25">
      <c r="M49" s="13" t="s">
        <v>30</v>
      </c>
      <c r="N49">
        <f t="shared" si="13"/>
        <v>7</v>
      </c>
      <c r="O49">
        <f t="shared" si="14"/>
        <v>79</v>
      </c>
      <c r="P49">
        <f t="shared" si="15"/>
        <v>42</v>
      </c>
      <c r="Q49">
        <f t="shared" si="16"/>
        <v>24</v>
      </c>
      <c r="R49">
        <f t="shared" si="17"/>
        <v>43</v>
      </c>
      <c r="S49">
        <f t="shared" si="18"/>
        <v>35</v>
      </c>
      <c r="T49">
        <f t="shared" si="19"/>
        <v>223</v>
      </c>
      <c r="V49" s="13" t="s">
        <v>30</v>
      </c>
      <c r="W49" t="str">
        <f t="shared" si="20"/>
        <v>khushboo</v>
      </c>
    </row>
    <row r="50" spans="13:23" x14ac:dyDescent="0.25">
      <c r="M50" s="13" t="s">
        <v>31</v>
      </c>
      <c r="N50">
        <f t="shared" si="13"/>
        <v>8</v>
      </c>
      <c r="O50">
        <f t="shared" si="14"/>
        <v>82</v>
      </c>
      <c r="P50">
        <f t="shared" si="15"/>
        <v>68</v>
      </c>
      <c r="Q50">
        <f t="shared" si="16"/>
        <v>76</v>
      </c>
      <c r="R50">
        <f t="shared" si="17"/>
        <v>47</v>
      </c>
      <c r="S50">
        <f t="shared" si="18"/>
        <v>82</v>
      </c>
      <c r="T50">
        <f t="shared" si="19"/>
        <v>355</v>
      </c>
      <c r="V50" s="13" t="s">
        <v>31</v>
      </c>
      <c r="W50" t="str">
        <f t="shared" si="20"/>
        <v>komal</v>
      </c>
    </row>
    <row r="51" spans="13:23" ht="15.75" thickBot="1" x14ac:dyDescent="0.3">
      <c r="M51" s="16" t="s">
        <v>32</v>
      </c>
      <c r="N51">
        <f t="shared" si="13"/>
        <v>9</v>
      </c>
      <c r="O51">
        <f t="shared" si="14"/>
        <v>80</v>
      </c>
      <c r="P51">
        <f t="shared" si="15"/>
        <v>58</v>
      </c>
      <c r="Q51">
        <f t="shared" si="16"/>
        <v>80</v>
      </c>
      <c r="R51">
        <f t="shared" si="17"/>
        <v>50</v>
      </c>
      <c r="S51">
        <f t="shared" si="18"/>
        <v>73</v>
      </c>
      <c r="T51">
        <f t="shared" si="19"/>
        <v>341</v>
      </c>
      <c r="V51" s="16" t="s">
        <v>32</v>
      </c>
      <c r="W51">
        <f t="shared" si="20"/>
        <v>0</v>
      </c>
    </row>
    <row r="56" spans="13:23" ht="15.75" thickBot="1" x14ac:dyDescent="0.3"/>
    <row r="57" spans="13:23" ht="15.75" thickBot="1" x14ac:dyDescent="0.3">
      <c r="M57" s="24" t="s">
        <v>14</v>
      </c>
      <c r="N57" s="24" t="s">
        <v>54</v>
      </c>
      <c r="O57" s="24"/>
      <c r="P57" s="24"/>
      <c r="Q57" s="24"/>
      <c r="R57" s="24"/>
      <c r="S57" s="24"/>
      <c r="T57" s="24"/>
    </row>
    <row r="58" spans="13:23" ht="15.75" thickBot="1" x14ac:dyDescent="0.3">
      <c r="M58" s="25" t="s">
        <v>52</v>
      </c>
      <c r="N58" s="25"/>
      <c r="O58" s="25"/>
      <c r="P58" s="25"/>
      <c r="Q58" s="25"/>
      <c r="R58" s="25"/>
      <c r="S58" s="25"/>
      <c r="T58" s="25"/>
    </row>
    <row r="59" spans="13:23" ht="15.75" thickBot="1" x14ac:dyDescent="0.3">
      <c r="M59" s="25" t="s">
        <v>15</v>
      </c>
      <c r="N59" s="25"/>
      <c r="O59" s="25"/>
      <c r="P59" s="25"/>
      <c r="Q59" s="25"/>
      <c r="R59" s="25"/>
      <c r="S59" s="25"/>
      <c r="T59" s="25"/>
    </row>
    <row r="60" spans="13:23" ht="15.75" thickBot="1" x14ac:dyDescent="0.3">
      <c r="M60" s="25" t="s">
        <v>16</v>
      </c>
      <c r="N60" s="25"/>
      <c r="O60" s="25"/>
      <c r="P60" s="25"/>
      <c r="Q60" s="25"/>
      <c r="R60" s="25"/>
      <c r="S60" s="25"/>
      <c r="T60" s="25"/>
    </row>
    <row r="61" spans="13:23" ht="15.75" thickBot="1" x14ac:dyDescent="0.3">
      <c r="M61" s="25" t="s">
        <v>17</v>
      </c>
      <c r="N61" s="25"/>
      <c r="O61" s="25"/>
      <c r="P61" s="25"/>
      <c r="Q61" s="25"/>
      <c r="R61" s="25"/>
      <c r="S61" s="25"/>
      <c r="T61" s="25"/>
    </row>
    <row r="62" spans="13:23" ht="15.75" thickBot="1" x14ac:dyDescent="0.3">
      <c r="M62" s="25" t="s">
        <v>18</v>
      </c>
      <c r="N62" s="25"/>
      <c r="O62" s="25"/>
      <c r="P62" s="25"/>
      <c r="Q62" s="25"/>
      <c r="R62" s="25"/>
      <c r="S62" s="25"/>
      <c r="T62" s="25"/>
    </row>
    <row r="63" spans="13:23" ht="15.75" thickBot="1" x14ac:dyDescent="0.3">
      <c r="M63" s="25" t="s">
        <v>19</v>
      </c>
      <c r="N63" s="25"/>
      <c r="O63" s="25"/>
      <c r="P63" s="25"/>
      <c r="Q63" s="25"/>
      <c r="R63" s="25"/>
      <c r="S63" s="25"/>
      <c r="T63" s="25"/>
    </row>
    <row r="64" spans="13:23" ht="15.75" thickBot="1" x14ac:dyDescent="0.3">
      <c r="M64" s="26" t="s">
        <v>20</v>
      </c>
      <c r="N64" s="26"/>
      <c r="O64" s="26"/>
      <c r="P64" s="26"/>
      <c r="Q64" s="26"/>
      <c r="R64" s="26"/>
      <c r="S64" s="26"/>
      <c r="T64" s="26"/>
    </row>
    <row r="67" spans="10:19" ht="15.75" thickBot="1" x14ac:dyDescent="0.3"/>
    <row r="68" spans="10:19" ht="15.75" thickBot="1" x14ac:dyDescent="0.3">
      <c r="J68" s="24" t="s">
        <v>14</v>
      </c>
      <c r="K68" s="22" t="s">
        <v>24</v>
      </c>
      <c r="L68" s="13" t="s">
        <v>25</v>
      </c>
      <c r="M68" s="13" t="s">
        <v>26</v>
      </c>
      <c r="N68" s="13" t="s">
        <v>27</v>
      </c>
      <c r="O68" s="13" t="s">
        <v>28</v>
      </c>
      <c r="P68" s="13" t="s">
        <v>29</v>
      </c>
      <c r="Q68" s="13" t="s">
        <v>30</v>
      </c>
      <c r="R68" s="13" t="s">
        <v>31</v>
      </c>
      <c r="S68" s="16" t="s">
        <v>32</v>
      </c>
    </row>
    <row r="69" spans="10:19" ht="15.75" thickBot="1" x14ac:dyDescent="0.3">
      <c r="J69" s="25" t="s">
        <v>52</v>
      </c>
      <c r="K69" t="e">
        <f ca="1">M66,N66LOOKUP(K68,#REF!,2,0)</f>
        <v>#NAME?</v>
      </c>
      <c r="L69" t="e">
        <f>VLOOKUP(L68,#REF!,2,0)</f>
        <v>#REF!</v>
      </c>
      <c r="M69" t="e">
        <f>VLOOKUP(M68,#REF!,2,0)</f>
        <v>#REF!</v>
      </c>
      <c r="N69" t="e">
        <f>VLOOKUP(N68,#REF!,2,0)</f>
        <v>#REF!</v>
      </c>
      <c r="O69" t="e">
        <f t="shared" ref="O69:S75" si="21">VLOOKUP(O68,A68:J75,2,0)</f>
        <v>#N/A</v>
      </c>
      <c r="P69" t="e">
        <f t="shared" si="21"/>
        <v>#N/A</v>
      </c>
      <c r="Q69" t="e">
        <f t="shared" si="21"/>
        <v>#N/A</v>
      </c>
      <c r="R69" t="e">
        <f t="shared" si="21"/>
        <v>#N/A</v>
      </c>
      <c r="S69" t="e">
        <f t="shared" si="21"/>
        <v>#N/A</v>
      </c>
    </row>
    <row r="70" spans="10:19" ht="15.75" thickBot="1" x14ac:dyDescent="0.3">
      <c r="J70" s="25" t="s">
        <v>15</v>
      </c>
      <c r="K70" t="e">
        <f ca="1">VLOOKUP(K69,#REF!,2,0)</f>
        <v>#NAME?</v>
      </c>
      <c r="L70" t="e">
        <f>VLOOKUP(L69,#REF!,2,0)</f>
        <v>#REF!</v>
      </c>
      <c r="M70" t="e">
        <f>VLOOKUP(M69,#REF!,2,0)</f>
        <v>#REF!</v>
      </c>
      <c r="N70" t="e">
        <f>VLOOKUP(N69,#REF!,2,0)</f>
        <v>#REF!</v>
      </c>
      <c r="O70" t="e">
        <f t="shared" si="21"/>
        <v>#N/A</v>
      </c>
      <c r="P70" t="e">
        <f t="shared" si="21"/>
        <v>#N/A</v>
      </c>
      <c r="Q70" t="e">
        <f t="shared" si="21"/>
        <v>#N/A</v>
      </c>
      <c r="R70" t="e">
        <f t="shared" si="21"/>
        <v>#N/A</v>
      </c>
      <c r="S70" t="e">
        <f t="shared" si="21"/>
        <v>#N/A</v>
      </c>
    </row>
    <row r="71" spans="10:19" ht="15.75" thickBot="1" x14ac:dyDescent="0.3">
      <c r="J71" s="25" t="s">
        <v>16</v>
      </c>
      <c r="K71" t="e">
        <f ca="1">VLOOKUP(K70,#REF!,2,0)</f>
        <v>#NAME?</v>
      </c>
      <c r="L71" t="e">
        <f>VLOOKUP(L70,#REF!,2,0)</f>
        <v>#REF!</v>
      </c>
      <c r="M71" t="e">
        <f>VLOOKUP(M70,#REF!,2,0)</f>
        <v>#REF!</v>
      </c>
      <c r="N71" t="e">
        <f>VLOOKUP(N70,#REF!,2,0)</f>
        <v>#REF!</v>
      </c>
      <c r="O71" t="e">
        <f t="shared" si="21"/>
        <v>#N/A</v>
      </c>
      <c r="P71" t="e">
        <f t="shared" si="21"/>
        <v>#N/A</v>
      </c>
      <c r="Q71" t="e">
        <f t="shared" si="21"/>
        <v>#N/A</v>
      </c>
      <c r="R71" t="e">
        <f t="shared" si="21"/>
        <v>#N/A</v>
      </c>
      <c r="S71" t="e">
        <f t="shared" si="21"/>
        <v>#N/A</v>
      </c>
    </row>
    <row r="72" spans="10:19" ht="15.75" thickBot="1" x14ac:dyDescent="0.3">
      <c r="J72" s="25" t="s">
        <v>17</v>
      </c>
      <c r="K72" t="e">
        <f ca="1">VLOOKUP(K71,#REF!,2,0)</f>
        <v>#NAME?</v>
      </c>
      <c r="L72" t="e">
        <f>VLOOKUP(L71,#REF!,2,0)</f>
        <v>#REF!</v>
      </c>
      <c r="M72" t="e">
        <f>VLOOKUP(M71,#REF!,2,0)</f>
        <v>#REF!</v>
      </c>
      <c r="N72" t="e">
        <f>VLOOKUP(N71,#REF!,2,0)</f>
        <v>#REF!</v>
      </c>
      <c r="O72" t="e">
        <f t="shared" si="21"/>
        <v>#N/A</v>
      </c>
      <c r="P72" t="e">
        <f t="shared" si="21"/>
        <v>#N/A</v>
      </c>
      <c r="Q72" t="e">
        <f t="shared" si="21"/>
        <v>#N/A</v>
      </c>
      <c r="R72" t="e">
        <f t="shared" si="21"/>
        <v>#N/A</v>
      </c>
      <c r="S72" t="e">
        <f t="shared" si="21"/>
        <v>#N/A</v>
      </c>
    </row>
    <row r="73" spans="10:19" ht="15.75" thickBot="1" x14ac:dyDescent="0.3">
      <c r="J73" s="25" t="s">
        <v>18</v>
      </c>
      <c r="K73" t="e">
        <f ca="1">VLOOKUP(K72,#REF!,2,0)</f>
        <v>#NAME?</v>
      </c>
      <c r="L73" t="e">
        <f>VLOOKUP(L72,#REF!,2,0)</f>
        <v>#REF!</v>
      </c>
      <c r="M73" t="e">
        <f>VLOOKUP(M72,#REF!,2,0)</f>
        <v>#REF!</v>
      </c>
      <c r="N73" t="e">
        <f>VLOOKUP(N72,#REF!,2,0)</f>
        <v>#REF!</v>
      </c>
      <c r="O73" t="e">
        <f t="shared" si="21"/>
        <v>#N/A</v>
      </c>
      <c r="P73" t="e">
        <f t="shared" si="21"/>
        <v>#N/A</v>
      </c>
      <c r="Q73" t="e">
        <f t="shared" si="21"/>
        <v>#N/A</v>
      </c>
      <c r="R73" t="e">
        <f t="shared" si="21"/>
        <v>#N/A</v>
      </c>
      <c r="S73" t="e">
        <f t="shared" si="21"/>
        <v>#N/A</v>
      </c>
    </row>
    <row r="74" spans="10:19" ht="15.75" thickBot="1" x14ac:dyDescent="0.3">
      <c r="J74" s="25" t="s">
        <v>19</v>
      </c>
      <c r="K74" t="e">
        <f ca="1">VLOOKUP(K73,#REF!,2,0)</f>
        <v>#NAME?</v>
      </c>
      <c r="L74" t="e">
        <f>VLOOKUP(L73,#REF!,2,0)</f>
        <v>#REF!</v>
      </c>
      <c r="M74" t="e">
        <f>VLOOKUP(M73,#REF!,2,0)</f>
        <v>#REF!</v>
      </c>
      <c r="N74" t="e">
        <f>VLOOKUP(N73,#REF!,2,0)</f>
        <v>#REF!</v>
      </c>
      <c r="O74" t="e">
        <f t="shared" si="21"/>
        <v>#N/A</v>
      </c>
      <c r="P74" t="e">
        <f t="shared" si="21"/>
        <v>#N/A</v>
      </c>
      <c r="Q74" t="e">
        <f t="shared" si="21"/>
        <v>#N/A</v>
      </c>
      <c r="R74" t="e">
        <f t="shared" si="21"/>
        <v>#N/A</v>
      </c>
      <c r="S74" t="e">
        <f t="shared" si="21"/>
        <v>#N/A</v>
      </c>
    </row>
    <row r="75" spans="10:19" ht="15.75" thickBot="1" x14ac:dyDescent="0.3">
      <c r="J75" s="26" t="s">
        <v>20</v>
      </c>
      <c r="K75" t="e">
        <f ca="1">VLOOKUP(K74,#REF!,2,0)</f>
        <v>#NAME?</v>
      </c>
      <c r="L75" t="e">
        <f>VLOOKUP(L74,#REF!,2,0)</f>
        <v>#REF!</v>
      </c>
      <c r="M75" t="e">
        <f>VLOOKUP(M74,#REF!,2,0)</f>
        <v>#REF!</v>
      </c>
      <c r="N75" t="e">
        <f>VLOOKUP(N74,#REF!,2,0)</f>
        <v>#REF!</v>
      </c>
      <c r="O75" t="e">
        <f t="shared" si="21"/>
        <v>#N/A</v>
      </c>
      <c r="P75" t="e">
        <f t="shared" si="21"/>
        <v>#N/A</v>
      </c>
      <c r="Q75" t="e">
        <f t="shared" si="21"/>
        <v>#N/A</v>
      </c>
      <c r="R75" t="e">
        <f t="shared" si="21"/>
        <v>#N/A</v>
      </c>
      <c r="S75" t="e">
        <f t="shared" si="21"/>
        <v>#N/A</v>
      </c>
    </row>
    <row r="82" spans="10:24" ht="15.75" thickBot="1" x14ac:dyDescent="0.3"/>
    <row r="83" spans="10:24" ht="15.75" thickBot="1" x14ac:dyDescent="0.3">
      <c r="J83" s="25" t="s">
        <v>14</v>
      </c>
      <c r="K83" s="22" t="s">
        <v>24</v>
      </c>
      <c r="L83" s="13" t="s">
        <v>25</v>
      </c>
      <c r="M83" s="13" t="s">
        <v>26</v>
      </c>
      <c r="N83" s="13" t="s">
        <v>27</v>
      </c>
      <c r="O83" s="13" t="s">
        <v>28</v>
      </c>
      <c r="P83" s="13" t="s">
        <v>29</v>
      </c>
      <c r="Q83" s="13" t="s">
        <v>30</v>
      </c>
      <c r="R83" s="13" t="s">
        <v>31</v>
      </c>
      <c r="S83" s="16" t="s">
        <v>32</v>
      </c>
    </row>
    <row r="84" spans="10:24" ht="15.75" thickBot="1" x14ac:dyDescent="0.3">
      <c r="J84" s="24" t="s">
        <v>13</v>
      </c>
      <c r="K84" s="21">
        <v>1</v>
      </c>
      <c r="L84" s="12">
        <v>2</v>
      </c>
      <c r="M84" s="12">
        <v>3</v>
      </c>
      <c r="N84" s="12">
        <v>4</v>
      </c>
      <c r="O84" s="12">
        <v>5</v>
      </c>
      <c r="P84" s="12">
        <v>6</v>
      </c>
      <c r="Q84" s="12">
        <v>7</v>
      </c>
      <c r="R84" s="12">
        <v>8</v>
      </c>
      <c r="S84" s="15">
        <v>9</v>
      </c>
      <c r="W84" s="25" t="s">
        <v>14</v>
      </c>
      <c r="X84" t="s">
        <v>54</v>
      </c>
    </row>
    <row r="85" spans="10:24" ht="15.75" thickBot="1" x14ac:dyDescent="0.3">
      <c r="J85" s="25" t="s">
        <v>15</v>
      </c>
      <c r="K85" s="22">
        <v>82</v>
      </c>
      <c r="L85" s="13">
        <v>61</v>
      </c>
      <c r="M85" s="13">
        <v>82</v>
      </c>
      <c r="N85" s="13">
        <v>62</v>
      </c>
      <c r="O85" s="13">
        <v>23</v>
      </c>
      <c r="P85" s="13">
        <v>25</v>
      </c>
      <c r="Q85" s="13">
        <v>79</v>
      </c>
      <c r="R85" s="13">
        <v>82</v>
      </c>
      <c r="S85" s="16">
        <v>80</v>
      </c>
      <c r="W85" s="24" t="s">
        <v>13</v>
      </c>
      <c r="X85" t="s">
        <v>54</v>
      </c>
    </row>
    <row r="86" spans="10:24" ht="15.75" thickBot="1" x14ac:dyDescent="0.3">
      <c r="J86" s="25" t="s">
        <v>16</v>
      </c>
      <c r="K86" s="22">
        <v>32</v>
      </c>
      <c r="L86" s="13">
        <v>56</v>
      </c>
      <c r="M86" s="13">
        <v>74</v>
      </c>
      <c r="N86" s="13">
        <v>74</v>
      </c>
      <c r="O86" s="13">
        <v>72</v>
      </c>
      <c r="P86" s="13">
        <v>68</v>
      </c>
      <c r="Q86" s="13">
        <v>42</v>
      </c>
      <c r="R86" s="13">
        <v>68</v>
      </c>
      <c r="S86" s="16">
        <v>58</v>
      </c>
      <c r="W86" s="25" t="s">
        <v>15</v>
      </c>
      <c r="X86" t="s">
        <v>54</v>
      </c>
    </row>
    <row r="87" spans="10:24" ht="15.75" thickBot="1" x14ac:dyDescent="0.3">
      <c r="J87" s="25" t="s">
        <v>17</v>
      </c>
      <c r="K87" s="22">
        <v>60</v>
      </c>
      <c r="L87" s="13">
        <v>54</v>
      </c>
      <c r="M87" s="13">
        <v>43</v>
      </c>
      <c r="N87" s="13">
        <v>53</v>
      </c>
      <c r="O87" s="13">
        <v>40</v>
      </c>
      <c r="P87" s="13">
        <v>85</v>
      </c>
      <c r="Q87" s="13">
        <v>24</v>
      </c>
      <c r="R87" s="13">
        <v>76</v>
      </c>
      <c r="S87" s="16">
        <v>80</v>
      </c>
      <c r="W87" s="25" t="s">
        <v>16</v>
      </c>
      <c r="X87" t="s">
        <v>54</v>
      </c>
    </row>
    <row r="88" spans="10:24" ht="15.75" thickBot="1" x14ac:dyDescent="0.3">
      <c r="J88" s="25" t="s">
        <v>18</v>
      </c>
      <c r="K88" s="22">
        <v>81</v>
      </c>
      <c r="L88" s="13">
        <v>41</v>
      </c>
      <c r="M88" s="13">
        <v>48</v>
      </c>
      <c r="N88" s="13">
        <v>53</v>
      </c>
      <c r="O88" s="13">
        <v>65</v>
      </c>
      <c r="P88" s="13">
        <v>65</v>
      </c>
      <c r="Q88" s="13">
        <v>43</v>
      </c>
      <c r="R88" s="13">
        <v>47</v>
      </c>
      <c r="S88" s="16">
        <v>50</v>
      </c>
      <c r="W88" s="25" t="s">
        <v>17</v>
      </c>
      <c r="X88" t="s">
        <v>54</v>
      </c>
    </row>
    <row r="89" spans="10:24" ht="15.75" thickBot="1" x14ac:dyDescent="0.3">
      <c r="J89" s="25" t="s">
        <v>19</v>
      </c>
      <c r="K89" s="22">
        <v>52</v>
      </c>
      <c r="L89" s="13">
        <v>89</v>
      </c>
      <c r="M89" s="13">
        <v>35</v>
      </c>
      <c r="N89" s="13">
        <v>60</v>
      </c>
      <c r="O89" s="13">
        <v>64</v>
      </c>
      <c r="P89" s="13">
        <v>56</v>
      </c>
      <c r="Q89" s="13">
        <v>35</v>
      </c>
      <c r="R89" s="13">
        <v>82</v>
      </c>
      <c r="S89" s="16">
        <v>73</v>
      </c>
      <c r="W89" s="25" t="s">
        <v>18</v>
      </c>
      <c r="X89" t="s">
        <v>54</v>
      </c>
    </row>
    <row r="90" spans="10:24" ht="15.75" thickBot="1" x14ac:dyDescent="0.3">
      <c r="J90" s="26" t="s">
        <v>20</v>
      </c>
      <c r="K90" s="22">
        <f t="shared" ref="K90:S90" si="22">SUM(K85:K89)</f>
        <v>307</v>
      </c>
      <c r="L90" s="13">
        <f t="shared" si="22"/>
        <v>301</v>
      </c>
      <c r="M90" s="13">
        <f t="shared" si="22"/>
        <v>282</v>
      </c>
      <c r="N90" s="13">
        <f t="shared" si="22"/>
        <v>302</v>
      </c>
      <c r="O90" s="13">
        <f t="shared" si="22"/>
        <v>264</v>
      </c>
      <c r="P90" s="13">
        <f t="shared" si="22"/>
        <v>299</v>
      </c>
      <c r="Q90" s="13">
        <f t="shared" si="22"/>
        <v>223</v>
      </c>
      <c r="R90" s="13">
        <f t="shared" si="22"/>
        <v>355</v>
      </c>
      <c r="S90" s="16">
        <f t="shared" si="22"/>
        <v>341</v>
      </c>
      <c r="W90" s="25" t="s">
        <v>19</v>
      </c>
      <c r="X90" t="s">
        <v>54</v>
      </c>
    </row>
    <row r="91" spans="10:24" ht="15.75" thickBot="1" x14ac:dyDescent="0.3">
      <c r="W91" s="26" t="s">
        <v>20</v>
      </c>
      <c r="X91" t="s">
        <v>54</v>
      </c>
    </row>
    <row r="94" spans="10:24" x14ac:dyDescent="0.25">
      <c r="J94" t="s">
        <v>14</v>
      </c>
      <c r="K94" t="s">
        <v>54</v>
      </c>
      <c r="L94" t="s">
        <v>31</v>
      </c>
      <c r="M94" t="s">
        <v>55</v>
      </c>
      <c r="P94" t="s">
        <v>14</v>
      </c>
      <c r="Q94" t="s">
        <v>54</v>
      </c>
    </row>
    <row r="95" spans="10:24" x14ac:dyDescent="0.25">
      <c r="J95" t="s">
        <v>52</v>
      </c>
      <c r="K95">
        <v>101</v>
      </c>
      <c r="L95">
        <v>102</v>
      </c>
      <c r="M95">
        <v>103</v>
      </c>
      <c r="P95" t="s">
        <v>52</v>
      </c>
      <c r="Q95">
        <f>HLOOKUP(Q94,J94:M96,2,0)</f>
        <v>101</v>
      </c>
    </row>
    <row r="96" spans="10:24" x14ac:dyDescent="0.25">
      <c r="J96" t="s">
        <v>53</v>
      </c>
      <c r="K96">
        <v>65</v>
      </c>
      <c r="L96">
        <v>45</v>
      </c>
      <c r="M96">
        <v>41</v>
      </c>
      <c r="P96" t="s">
        <v>53</v>
      </c>
      <c r="Q96">
        <f>HLOOKUP(Q95,J95:M97,2,0)</f>
        <v>65</v>
      </c>
    </row>
    <row r="99" spans="12:18" x14ac:dyDescent="0.25">
      <c r="M99" s="63"/>
    </row>
    <row r="100" spans="12:18" x14ac:dyDescent="0.25">
      <c r="L100" s="70" t="s">
        <v>139</v>
      </c>
      <c r="M100" s="70" t="s">
        <v>90</v>
      </c>
      <c r="N100" s="70" t="s">
        <v>140</v>
      </c>
      <c r="O100" s="70" t="s">
        <v>141</v>
      </c>
      <c r="P100" s="70" t="s">
        <v>142</v>
      </c>
      <c r="Q100" s="70" t="s">
        <v>143</v>
      </c>
      <c r="R100" s="70" t="s">
        <v>144</v>
      </c>
    </row>
    <row r="101" spans="12:18" x14ac:dyDescent="0.25">
      <c r="L101" s="88">
        <v>101</v>
      </c>
      <c r="M101" s="88" t="s">
        <v>145</v>
      </c>
      <c r="N101" s="88" t="s">
        <v>150</v>
      </c>
      <c r="O101" s="88">
        <v>41</v>
      </c>
      <c r="P101" s="88" t="s">
        <v>155</v>
      </c>
      <c r="Q101" s="88">
        <v>98745</v>
      </c>
      <c r="R101" s="88"/>
    </row>
    <row r="102" spans="12:18" x14ac:dyDescent="0.25">
      <c r="L102" s="88"/>
      <c r="M102" s="88"/>
      <c r="N102" s="88"/>
      <c r="O102" s="88"/>
      <c r="P102" s="88"/>
      <c r="Q102" s="88"/>
      <c r="R102" s="88"/>
    </row>
    <row r="103" spans="12:18" ht="51" customHeight="1" x14ac:dyDescent="0.25">
      <c r="L103" s="88"/>
      <c r="M103" s="88"/>
      <c r="N103" s="88"/>
      <c r="O103" s="88"/>
      <c r="P103" s="88"/>
      <c r="Q103" s="88"/>
      <c r="R103" s="88"/>
    </row>
    <row r="104" spans="12:18" x14ac:dyDescent="0.25">
      <c r="L104" s="88">
        <v>102</v>
      </c>
      <c r="M104" s="88" t="s">
        <v>146</v>
      </c>
      <c r="N104" s="88" t="s">
        <v>151</v>
      </c>
      <c r="O104" s="88">
        <v>39</v>
      </c>
      <c r="P104" s="88" t="s">
        <v>155</v>
      </c>
      <c r="Q104" s="88">
        <v>96584</v>
      </c>
      <c r="R104" s="88"/>
    </row>
    <row r="105" spans="12:18" x14ac:dyDescent="0.25">
      <c r="L105" s="88"/>
      <c r="M105" s="88"/>
      <c r="N105" s="88"/>
      <c r="O105" s="88"/>
      <c r="P105" s="88"/>
      <c r="Q105" s="88"/>
      <c r="R105" s="88"/>
    </row>
    <row r="106" spans="12:18" ht="34.5" customHeight="1" x14ac:dyDescent="0.25">
      <c r="L106" s="88"/>
      <c r="M106" s="88"/>
      <c r="N106" s="88"/>
      <c r="O106" s="88"/>
      <c r="P106" s="88"/>
      <c r="Q106" s="88"/>
      <c r="R106" s="88"/>
    </row>
    <row r="107" spans="12:18" x14ac:dyDescent="0.25">
      <c r="L107" s="88">
        <v>103</v>
      </c>
      <c r="M107" s="88" t="s">
        <v>147</v>
      </c>
      <c r="N107" s="88" t="s">
        <v>152</v>
      </c>
      <c r="O107" s="88">
        <v>46</v>
      </c>
      <c r="P107" s="88" t="s">
        <v>155</v>
      </c>
      <c r="Q107" s="88">
        <v>85476</v>
      </c>
      <c r="R107" s="88"/>
    </row>
    <row r="108" spans="12:18" x14ac:dyDescent="0.25">
      <c r="L108" s="88"/>
      <c r="M108" s="88"/>
      <c r="N108" s="88"/>
      <c r="O108" s="88"/>
      <c r="P108" s="88"/>
      <c r="Q108" s="88"/>
      <c r="R108" s="88"/>
    </row>
    <row r="109" spans="12:18" ht="42" customHeight="1" x14ac:dyDescent="0.25">
      <c r="L109" s="88"/>
      <c r="M109" s="88"/>
      <c r="N109" s="88"/>
      <c r="O109" s="88"/>
      <c r="P109" s="88"/>
      <c r="Q109" s="88"/>
      <c r="R109" s="88"/>
    </row>
    <row r="110" spans="12:18" x14ac:dyDescent="0.25">
      <c r="L110" s="88">
        <v>104</v>
      </c>
      <c r="M110" s="88" t="s">
        <v>148</v>
      </c>
      <c r="N110" s="88" t="s">
        <v>153</v>
      </c>
      <c r="O110" s="88">
        <v>29</v>
      </c>
      <c r="P110" s="88" t="s">
        <v>155</v>
      </c>
      <c r="Q110" s="88">
        <v>85214</v>
      </c>
      <c r="R110" s="88"/>
    </row>
    <row r="111" spans="12:18" x14ac:dyDescent="0.25">
      <c r="L111" s="88"/>
      <c r="M111" s="88"/>
      <c r="N111" s="88"/>
      <c r="O111" s="88"/>
      <c r="P111" s="88"/>
      <c r="Q111" s="88"/>
      <c r="R111" s="88"/>
    </row>
    <row r="112" spans="12:18" ht="47.25" customHeight="1" x14ac:dyDescent="0.25">
      <c r="L112" s="88"/>
      <c r="M112" s="88"/>
      <c r="N112" s="88"/>
      <c r="O112" s="88"/>
      <c r="P112" s="88"/>
      <c r="Q112" s="88"/>
      <c r="R112" s="88"/>
    </row>
    <row r="113" spans="12:19" x14ac:dyDescent="0.25">
      <c r="L113" s="88">
        <v>105</v>
      </c>
      <c r="M113" s="88" t="s">
        <v>149</v>
      </c>
      <c r="N113" s="88" t="s">
        <v>154</v>
      </c>
      <c r="O113" s="88">
        <v>30</v>
      </c>
      <c r="P113" s="88" t="s">
        <v>155</v>
      </c>
      <c r="Q113" s="88">
        <v>98657</v>
      </c>
      <c r="R113" s="88"/>
    </row>
    <row r="114" spans="12:19" x14ac:dyDescent="0.25">
      <c r="L114" s="88"/>
      <c r="M114" s="88"/>
      <c r="N114" s="88"/>
      <c r="O114" s="88"/>
      <c r="P114" s="88"/>
      <c r="Q114" s="88"/>
      <c r="R114" s="88"/>
    </row>
    <row r="115" spans="12:19" ht="50.25" customHeight="1" x14ac:dyDescent="0.25">
      <c r="L115" s="88"/>
      <c r="M115" s="88"/>
      <c r="N115" s="88"/>
      <c r="O115" s="88"/>
      <c r="P115" s="88"/>
      <c r="Q115" s="88"/>
      <c r="R115" s="88"/>
    </row>
    <row r="119" spans="12:19" ht="79.5" customHeight="1" x14ac:dyDescent="0.25">
      <c r="L119">
        <v>104</v>
      </c>
      <c r="M119" s="88"/>
      <c r="N119" s="120"/>
      <c r="S119">
        <v>101</v>
      </c>
    </row>
    <row r="120" spans="12:19" x14ac:dyDescent="0.25">
      <c r="M120" s="88"/>
      <c r="N120" s="121"/>
    </row>
    <row r="121" spans="12:19" x14ac:dyDescent="0.25">
      <c r="M121" s="88"/>
      <c r="N121" s="122"/>
    </row>
    <row r="122" spans="12:19" ht="75.75" customHeight="1" x14ac:dyDescent="0.25">
      <c r="Q122">
        <v>101</v>
      </c>
      <c r="R122" s="88"/>
    </row>
    <row r="123" spans="12:19" x14ac:dyDescent="0.25">
      <c r="R123" s="88"/>
    </row>
    <row r="124" spans="12:19" x14ac:dyDescent="0.25">
      <c r="R124" s="88"/>
    </row>
  </sheetData>
  <mergeCells count="39">
    <mergeCell ref="R122:R124"/>
    <mergeCell ref="N119:N121"/>
    <mergeCell ref="M119:M121"/>
    <mergeCell ref="Q110:Q112"/>
    <mergeCell ref="Q113:Q115"/>
    <mergeCell ref="R110:R112"/>
    <mergeCell ref="R113:R115"/>
    <mergeCell ref="O113:O115"/>
    <mergeCell ref="P110:P112"/>
    <mergeCell ref="P113:P115"/>
    <mergeCell ref="O110:O112"/>
    <mergeCell ref="L110:L112"/>
    <mergeCell ref="L113:L115"/>
    <mergeCell ref="M110:M112"/>
    <mergeCell ref="M113:M115"/>
    <mergeCell ref="N110:N112"/>
    <mergeCell ref="N113:N115"/>
    <mergeCell ref="N104:N106"/>
    <mergeCell ref="N107:N109"/>
    <mergeCell ref="O104:O106"/>
    <mergeCell ref="O107:O109"/>
    <mergeCell ref="P104:P106"/>
    <mergeCell ref="P107:P109"/>
    <mergeCell ref="O10:T12"/>
    <mergeCell ref="L101:L103"/>
    <mergeCell ref="L104:L106"/>
    <mergeCell ref="L107:L109"/>
    <mergeCell ref="P101:P103"/>
    <mergeCell ref="Q101:Q103"/>
    <mergeCell ref="R101:R103"/>
    <mergeCell ref="Q104:Q106"/>
    <mergeCell ref="Q107:Q109"/>
    <mergeCell ref="R104:R106"/>
    <mergeCell ref="R107:R109"/>
    <mergeCell ref="M101:M103"/>
    <mergeCell ref="N101:N103"/>
    <mergeCell ref="O101:O103"/>
    <mergeCell ref="M104:M106"/>
    <mergeCell ref="M107:M109"/>
  </mergeCells>
  <dataValidations count="2">
    <dataValidation type="list" allowBlank="1" showInputMessage="1" showErrorMessage="1" sqref="L119 S119" xr:uid="{8CE970D7-9585-4AEA-A8B4-447EB978D51E}">
      <formula1>PC</formula1>
    </dataValidation>
    <dataValidation type="list" allowBlank="1" showInputMessage="1" showErrorMessage="1" sqref="Q122" xr:uid="{BC09D3DB-B382-4C6C-862D-BEAFB093C670}">
      <formula1>$L$101:$L$115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416F-1B2B-481E-974D-3EC712C3FAE6}">
  <sheetPr codeName="Sheet9"/>
  <dimension ref="D2:O15"/>
  <sheetViews>
    <sheetView workbookViewId="0">
      <selection activeCell="L10" sqref="L10"/>
    </sheetView>
  </sheetViews>
  <sheetFormatPr defaultRowHeight="15" x14ac:dyDescent="0.25"/>
  <cols>
    <col min="4" max="4" width="11.85546875" bestFit="1" customWidth="1"/>
  </cols>
  <sheetData>
    <row r="2" spans="4:15" x14ac:dyDescent="0.25">
      <c r="D2" s="123" t="s">
        <v>162</v>
      </c>
      <c r="E2" s="123"/>
      <c r="F2" s="123"/>
      <c r="G2" s="123"/>
    </row>
    <row r="3" spans="4:15" x14ac:dyDescent="0.25">
      <c r="D3" s="123"/>
      <c r="E3" s="123"/>
      <c r="F3" s="123"/>
      <c r="G3" s="123"/>
      <c r="M3" s="124" t="s">
        <v>161</v>
      </c>
      <c r="N3" s="124"/>
      <c r="O3" s="124"/>
    </row>
    <row r="4" spans="4:15" x14ac:dyDescent="0.25">
      <c r="E4" s="89"/>
      <c r="F4" s="89"/>
      <c r="M4" s="124"/>
      <c r="N4" s="124"/>
      <c r="O4" s="124"/>
    </row>
    <row r="5" spans="4:15" x14ac:dyDescent="0.25">
      <c r="E5" s="89"/>
      <c r="F5" s="89"/>
      <c r="N5" s="89"/>
      <c r="O5" s="89"/>
    </row>
    <row r="6" spans="4:15" x14ac:dyDescent="0.25">
      <c r="E6" s="89"/>
      <c r="F6" s="89"/>
      <c r="N6" s="89"/>
      <c r="O6" s="89"/>
    </row>
    <row r="7" spans="4:15" x14ac:dyDescent="0.25">
      <c r="E7" s="89"/>
      <c r="F7" s="89"/>
      <c r="N7" s="89"/>
      <c r="O7" s="89"/>
    </row>
    <row r="8" spans="4:15" x14ac:dyDescent="0.25">
      <c r="E8" s="89"/>
      <c r="F8" s="89"/>
      <c r="N8" s="89"/>
      <c r="O8" s="89"/>
    </row>
    <row r="9" spans="4:15" x14ac:dyDescent="0.25">
      <c r="E9" s="89"/>
      <c r="F9" s="89"/>
      <c r="N9" s="89"/>
      <c r="O9" s="89"/>
    </row>
    <row r="10" spans="4:15" x14ac:dyDescent="0.25">
      <c r="D10" t="s">
        <v>156</v>
      </c>
      <c r="E10" s="89">
        <f>VLOOKUP(L10,Sheet13!A1:F16,1,0)</f>
        <v>101</v>
      </c>
      <c r="F10" s="89"/>
      <c r="L10">
        <v>101</v>
      </c>
      <c r="N10" s="89"/>
      <c r="O10" s="89"/>
    </row>
    <row r="11" spans="4:15" x14ac:dyDescent="0.25">
      <c r="D11" t="s">
        <v>14</v>
      </c>
      <c r="E11" s="89" t="str">
        <f>VLOOKUP(L10,Sheet13!A1:F16,2,0)</f>
        <v xml:space="preserve">M.S DHONI </v>
      </c>
      <c r="F11" s="89"/>
    </row>
    <row r="12" spans="4:15" x14ac:dyDescent="0.25">
      <c r="D12" t="s">
        <v>157</v>
      </c>
      <c r="E12" s="89" t="str">
        <f>VLOOKUP(L10,Sheet13!A2:F16,3,0)</f>
        <v>PAN SINGH</v>
      </c>
      <c r="F12" s="89"/>
    </row>
    <row r="13" spans="4:15" x14ac:dyDescent="0.25">
      <c r="D13" s="74" t="s">
        <v>158</v>
      </c>
      <c r="E13" s="89">
        <f>VLOOKUP(L10,Sheet13!A2:F16,4,0)</f>
        <v>41</v>
      </c>
      <c r="F13" s="89"/>
    </row>
    <row r="14" spans="4:15" x14ac:dyDescent="0.25">
      <c r="D14" t="s">
        <v>159</v>
      </c>
      <c r="E14" s="89" t="str">
        <f>VLOOKUP(L10,Sheet13!A2:F16,5,0)</f>
        <v>MALE</v>
      </c>
      <c r="F14" s="89"/>
    </row>
    <row r="15" spans="4:15" x14ac:dyDescent="0.25">
      <c r="D15" t="s">
        <v>160</v>
      </c>
      <c r="E15" s="89">
        <f>VLOOKUP(L10,Sheet13!A2:F16,6,0)</f>
        <v>98745</v>
      </c>
      <c r="F15" s="89"/>
    </row>
  </sheetData>
  <mergeCells count="10">
    <mergeCell ref="E11:F11"/>
    <mergeCell ref="E12:F12"/>
    <mergeCell ref="E13:F13"/>
    <mergeCell ref="E14:F14"/>
    <mergeCell ref="E15:F15"/>
    <mergeCell ref="D2:G3"/>
    <mergeCell ref="E4:F9"/>
    <mergeCell ref="M3:O4"/>
    <mergeCell ref="N5:O10"/>
    <mergeCell ref="E10:F1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EF378-0406-4AEF-A1BA-AF378B0DFE37}">
          <x14:formula1>
            <xm:f>Sheet13!$A$2:$A$16</xm:f>
          </x14:formula1>
          <xm:sqref>L10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5072-110B-45BA-88F6-7175F993B1B3}">
  <sheetPr codeName="Sheet10"/>
  <dimension ref="A1:G20"/>
  <sheetViews>
    <sheetView zoomScale="93" zoomScaleNormal="93" workbookViewId="0">
      <selection activeCell="G2" sqref="G2:G4"/>
    </sheetView>
  </sheetViews>
  <sheetFormatPr defaultRowHeight="15" x14ac:dyDescent="0.25"/>
  <cols>
    <col min="1" max="1" width="13.7109375" customWidth="1"/>
    <col min="2" max="2" width="13.42578125" customWidth="1"/>
    <col min="3" max="3" width="16.42578125" customWidth="1"/>
    <col min="4" max="6" width="9.140625" customWidth="1"/>
    <col min="7" max="7" width="18.42578125" customWidth="1"/>
    <col min="8" max="12" width="9.140625" customWidth="1"/>
    <col min="13" max="13" width="9.28515625" customWidth="1"/>
  </cols>
  <sheetData>
    <row r="1" spans="1:7" x14ac:dyDescent="0.25">
      <c r="A1" s="70" t="s">
        <v>139</v>
      </c>
      <c r="B1" s="70" t="s">
        <v>90</v>
      </c>
      <c r="C1" s="70" t="s">
        <v>140</v>
      </c>
      <c r="D1" s="70" t="s">
        <v>141</v>
      </c>
      <c r="E1" s="70" t="s">
        <v>142</v>
      </c>
      <c r="F1" s="70" t="s">
        <v>143</v>
      </c>
      <c r="G1" s="70" t="s">
        <v>144</v>
      </c>
    </row>
    <row r="2" spans="1:7" x14ac:dyDescent="0.25">
      <c r="A2" s="88">
        <v>101</v>
      </c>
      <c r="B2" s="88" t="s">
        <v>145</v>
      </c>
      <c r="C2" s="88" t="s">
        <v>150</v>
      </c>
      <c r="D2" s="88">
        <v>41</v>
      </c>
      <c r="E2" s="88" t="s">
        <v>155</v>
      </c>
      <c r="F2" s="88">
        <v>98745</v>
      </c>
      <c r="G2" s="88"/>
    </row>
    <row r="3" spans="1:7" x14ac:dyDescent="0.25">
      <c r="A3" s="88"/>
      <c r="B3" s="88"/>
      <c r="C3" s="88"/>
      <c r="D3" s="88"/>
      <c r="E3" s="88"/>
      <c r="F3" s="88"/>
      <c r="G3" s="88"/>
    </row>
    <row r="4" spans="1:7" ht="57" customHeight="1" x14ac:dyDescent="0.25">
      <c r="A4" s="88"/>
      <c r="B4" s="88"/>
      <c r="C4" s="88"/>
      <c r="D4" s="88"/>
      <c r="E4" s="88"/>
      <c r="F4" s="88"/>
      <c r="G4" s="88"/>
    </row>
    <row r="5" spans="1:7" x14ac:dyDescent="0.25">
      <c r="A5" s="88">
        <v>102</v>
      </c>
      <c r="B5" s="88" t="s">
        <v>146</v>
      </c>
      <c r="C5" s="88" t="s">
        <v>151</v>
      </c>
      <c r="D5" s="88">
        <v>39</v>
      </c>
      <c r="E5" s="88" t="s">
        <v>155</v>
      </c>
      <c r="F5" s="88">
        <v>96584</v>
      </c>
      <c r="G5" s="88"/>
    </row>
    <row r="6" spans="1:7" x14ac:dyDescent="0.25">
      <c r="A6" s="88"/>
      <c r="B6" s="88"/>
      <c r="C6" s="88"/>
      <c r="D6" s="88"/>
      <c r="E6" s="88"/>
      <c r="F6" s="88"/>
      <c r="G6" s="88"/>
    </row>
    <row r="7" spans="1:7" ht="78" customHeight="1" x14ac:dyDescent="0.25">
      <c r="A7" s="88"/>
      <c r="B7" s="88"/>
      <c r="C7" s="88"/>
      <c r="D7" s="88"/>
      <c r="E7" s="88"/>
      <c r="F7" s="88"/>
      <c r="G7" s="88"/>
    </row>
    <row r="8" spans="1:7" x14ac:dyDescent="0.25">
      <c r="A8" s="88">
        <v>103</v>
      </c>
      <c r="B8" s="88" t="s">
        <v>147</v>
      </c>
      <c r="C8" s="88" t="s">
        <v>152</v>
      </c>
      <c r="D8" s="88">
        <v>46</v>
      </c>
      <c r="E8" s="88" t="s">
        <v>155</v>
      </c>
      <c r="F8" s="88">
        <v>85476</v>
      </c>
      <c r="G8" s="88"/>
    </row>
    <row r="9" spans="1:7" x14ac:dyDescent="0.25">
      <c r="A9" s="88"/>
      <c r="B9" s="88"/>
      <c r="C9" s="88"/>
      <c r="D9" s="88"/>
      <c r="E9" s="88"/>
      <c r="F9" s="88"/>
      <c r="G9" s="88"/>
    </row>
    <row r="10" spans="1:7" ht="76.5" customHeight="1" x14ac:dyDescent="0.25">
      <c r="A10" s="88"/>
      <c r="B10" s="88"/>
      <c r="C10" s="88"/>
      <c r="D10" s="88"/>
      <c r="E10" s="88"/>
      <c r="F10" s="88"/>
      <c r="G10" s="88"/>
    </row>
    <row r="11" spans="1:7" x14ac:dyDescent="0.25">
      <c r="A11" s="88">
        <v>104</v>
      </c>
      <c r="B11" s="88" t="s">
        <v>148</v>
      </c>
      <c r="C11" s="88" t="s">
        <v>153</v>
      </c>
      <c r="D11" s="88">
        <v>29</v>
      </c>
      <c r="E11" s="88" t="s">
        <v>155</v>
      </c>
      <c r="F11" s="88">
        <v>85214</v>
      </c>
      <c r="G11" s="88"/>
    </row>
    <row r="12" spans="1:7" x14ac:dyDescent="0.25">
      <c r="A12" s="88"/>
      <c r="B12" s="88"/>
      <c r="C12" s="88"/>
      <c r="D12" s="88"/>
      <c r="E12" s="88"/>
      <c r="F12" s="88"/>
      <c r="G12" s="88"/>
    </row>
    <row r="13" spans="1:7" ht="61.5" customHeight="1" x14ac:dyDescent="0.25">
      <c r="A13" s="88"/>
      <c r="B13" s="88"/>
      <c r="C13" s="88"/>
      <c r="D13" s="88"/>
      <c r="E13" s="88"/>
      <c r="F13" s="88"/>
      <c r="G13" s="88"/>
    </row>
    <row r="14" spans="1:7" x14ac:dyDescent="0.25">
      <c r="A14" s="88">
        <v>105</v>
      </c>
      <c r="B14" s="88" t="s">
        <v>149</v>
      </c>
      <c r="C14" s="88" t="s">
        <v>154</v>
      </c>
      <c r="D14" s="88">
        <v>30</v>
      </c>
      <c r="E14" s="88" t="s">
        <v>155</v>
      </c>
      <c r="F14" s="88">
        <v>98657</v>
      </c>
      <c r="G14" s="88"/>
    </row>
    <row r="15" spans="1:7" x14ac:dyDescent="0.25">
      <c r="A15" s="88"/>
      <c r="B15" s="88"/>
      <c r="C15" s="88"/>
      <c r="D15" s="88"/>
      <c r="E15" s="88"/>
      <c r="F15" s="88"/>
      <c r="G15" s="88"/>
    </row>
    <row r="16" spans="1:7" ht="69.75" customHeight="1" x14ac:dyDescent="0.25">
      <c r="A16" s="88"/>
      <c r="B16" s="88"/>
      <c r="C16" s="88"/>
      <c r="D16" s="88"/>
      <c r="E16" s="88"/>
      <c r="F16" s="88"/>
      <c r="G16" s="88"/>
    </row>
    <row r="20" spans="5:5" ht="98.25" customHeight="1" x14ac:dyDescent="0.25">
      <c r="E20">
        <v>102</v>
      </c>
    </row>
  </sheetData>
  <mergeCells count="35">
    <mergeCell ref="G14:G16"/>
    <mergeCell ref="A14:A16"/>
    <mergeCell ref="B14:B16"/>
    <mergeCell ref="C14:C16"/>
    <mergeCell ref="D14:D16"/>
    <mergeCell ref="E14:E16"/>
    <mergeCell ref="F14:F16"/>
    <mergeCell ref="G8:G10"/>
    <mergeCell ref="A11:A13"/>
    <mergeCell ref="B11:B13"/>
    <mergeCell ref="C11:C13"/>
    <mergeCell ref="D11:D13"/>
    <mergeCell ref="E11:E13"/>
    <mergeCell ref="F11:F13"/>
    <mergeCell ref="G11:G13"/>
    <mergeCell ref="A8:A10"/>
    <mergeCell ref="B8:B10"/>
    <mergeCell ref="C8:C10"/>
    <mergeCell ref="D8:D10"/>
    <mergeCell ref="E8:E10"/>
    <mergeCell ref="F8:F10"/>
    <mergeCell ref="G2:G4"/>
    <mergeCell ref="A5:A7"/>
    <mergeCell ref="B5:B7"/>
    <mergeCell ref="C5:C7"/>
    <mergeCell ref="D5:D7"/>
    <mergeCell ref="E5:E7"/>
    <mergeCell ref="F5:F7"/>
    <mergeCell ref="G5:G7"/>
    <mergeCell ref="A2:A4"/>
    <mergeCell ref="B2:B4"/>
    <mergeCell ref="C2:C4"/>
    <mergeCell ref="D2:D4"/>
    <mergeCell ref="E2:E4"/>
    <mergeCell ref="F2:F4"/>
  </mergeCells>
  <dataValidations count="1">
    <dataValidation type="list" allowBlank="1" showInputMessage="1" showErrorMessage="1" sqref="E20" xr:uid="{12F95F75-7DFF-4665-9224-16AB4B01B6F2}">
      <formula1>$A$2:$A$16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3399-4B98-4289-B455-52F5B5EFDF55}">
  <sheetPr codeName="Sheet11"/>
  <dimension ref="C2:Q18"/>
  <sheetViews>
    <sheetView topLeftCell="B1" zoomScale="124" zoomScaleNormal="124" workbookViewId="0">
      <selection activeCell="K18" sqref="K18"/>
    </sheetView>
  </sheetViews>
  <sheetFormatPr defaultRowHeight="15" x14ac:dyDescent="0.25"/>
  <cols>
    <col min="17" max="17" width="10.5703125" bestFit="1" customWidth="1"/>
  </cols>
  <sheetData>
    <row r="2" spans="3:17" x14ac:dyDescent="0.25">
      <c r="C2" s="134" t="s">
        <v>163</v>
      </c>
      <c r="D2" s="140"/>
      <c r="E2" s="140"/>
      <c r="F2" s="135"/>
      <c r="G2" s="134" t="s">
        <v>169</v>
      </c>
      <c r="H2" s="135"/>
    </row>
    <row r="3" spans="3:17" x14ac:dyDescent="0.25">
      <c r="C3" s="134" t="s">
        <v>164</v>
      </c>
      <c r="D3" s="140"/>
      <c r="E3" s="140"/>
      <c r="F3" s="135"/>
      <c r="G3" s="136">
        <v>8000000</v>
      </c>
      <c r="H3" s="137"/>
    </row>
    <row r="4" spans="3:17" x14ac:dyDescent="0.25">
      <c r="C4" s="134" t="s">
        <v>165</v>
      </c>
      <c r="D4" s="140"/>
      <c r="E4" s="140"/>
      <c r="F4" s="135"/>
      <c r="G4" s="136">
        <v>100000</v>
      </c>
      <c r="H4" s="137"/>
    </row>
    <row r="5" spans="3:17" x14ac:dyDescent="0.25">
      <c r="C5" s="134" t="s">
        <v>166</v>
      </c>
      <c r="D5" s="140"/>
      <c r="E5" s="140"/>
      <c r="F5" s="135"/>
      <c r="G5" s="138">
        <v>50000</v>
      </c>
      <c r="H5" s="135"/>
    </row>
    <row r="6" spans="3:17" x14ac:dyDescent="0.25">
      <c r="C6" s="134" t="s">
        <v>167</v>
      </c>
      <c r="D6" s="140"/>
      <c r="E6" s="140"/>
      <c r="F6" s="135"/>
      <c r="G6" s="139">
        <v>0.1</v>
      </c>
      <c r="H6" s="137"/>
    </row>
    <row r="7" spans="3:17" x14ac:dyDescent="0.25">
      <c r="C7" s="128" t="s">
        <v>168</v>
      </c>
      <c r="D7" s="129"/>
      <c r="E7" s="129"/>
      <c r="F7" s="130"/>
      <c r="G7" s="126">
        <v>3</v>
      </c>
      <c r="H7" s="127"/>
      <c r="K7" s="76" t="s">
        <v>174</v>
      </c>
      <c r="L7" s="125" t="s">
        <v>175</v>
      </c>
      <c r="M7" s="125"/>
      <c r="N7" s="125"/>
      <c r="O7" s="125"/>
      <c r="P7" s="125"/>
      <c r="Q7" s="77">
        <f>PMT(G6/12,G7*12,G5)</f>
        <v>-1613.3593596918743</v>
      </c>
    </row>
    <row r="8" spans="3:17" x14ac:dyDescent="0.25">
      <c r="C8" s="75"/>
      <c r="D8" s="75"/>
      <c r="E8" s="75"/>
      <c r="F8" s="75"/>
      <c r="G8" s="70"/>
      <c r="H8" s="70"/>
      <c r="K8" s="76"/>
      <c r="L8" s="76"/>
      <c r="M8" s="76"/>
      <c r="N8" s="76"/>
      <c r="O8" s="76"/>
      <c r="P8" s="76"/>
      <c r="Q8" s="76"/>
    </row>
    <row r="9" spans="3:17" x14ac:dyDescent="0.25">
      <c r="K9" s="76" t="s">
        <v>176</v>
      </c>
      <c r="L9" s="125" t="s">
        <v>177</v>
      </c>
      <c r="M9" s="125"/>
      <c r="N9" s="125"/>
      <c r="O9" s="125"/>
      <c r="P9" s="125"/>
      <c r="Q9" s="77">
        <f>IPMT(G6/12,1,G7*12,G5)</f>
        <v>-416.66666666666669</v>
      </c>
    </row>
    <row r="10" spans="3:17" x14ac:dyDescent="0.25">
      <c r="K10" s="76"/>
      <c r="L10" s="76"/>
      <c r="M10" s="76"/>
      <c r="N10" s="76"/>
      <c r="O10" s="76"/>
      <c r="P10" s="76"/>
      <c r="Q10" s="76"/>
    </row>
    <row r="11" spans="3:17" x14ac:dyDescent="0.25">
      <c r="K11" s="76" t="s">
        <v>178</v>
      </c>
      <c r="L11" s="125" t="s">
        <v>179</v>
      </c>
      <c r="M11" s="125"/>
      <c r="N11" s="125"/>
      <c r="O11" s="125"/>
      <c r="P11" s="125"/>
      <c r="Q11" s="77">
        <f>PPMT(G6/12,1,G7*12,G5)</f>
        <v>-1196.6926930252077</v>
      </c>
    </row>
    <row r="12" spans="3:17" x14ac:dyDescent="0.25">
      <c r="D12" s="125" t="s">
        <v>170</v>
      </c>
      <c r="E12" s="125"/>
      <c r="F12" s="131">
        <f>-PMT(G6,G7,G5)</f>
        <v>20105.740181268888</v>
      </c>
      <c r="G12" s="125"/>
    </row>
    <row r="13" spans="3:17" x14ac:dyDescent="0.25">
      <c r="D13" s="125" t="s">
        <v>171</v>
      </c>
      <c r="E13" s="125"/>
      <c r="F13" s="132">
        <f>PMT(G6/2,G7*2,G5)</f>
        <v>-9850.8734055094155</v>
      </c>
      <c r="G13" s="133"/>
    </row>
    <row r="14" spans="3:17" x14ac:dyDescent="0.25">
      <c r="D14" s="125" t="s">
        <v>172</v>
      </c>
      <c r="E14" s="125"/>
      <c r="F14" s="132">
        <f>PMT(G6/12,G7*12,G5)</f>
        <v>-1613.3593596918743</v>
      </c>
      <c r="G14" s="133"/>
      <c r="J14" t="s">
        <v>180</v>
      </c>
    </row>
    <row r="15" spans="3:17" x14ac:dyDescent="0.25">
      <c r="D15" s="125" t="s">
        <v>173</v>
      </c>
      <c r="E15" s="125"/>
      <c r="F15" s="132">
        <f>PMT(G6/52,G7*52,G5)</f>
        <v>-371.29578031506855</v>
      </c>
      <c r="G15" s="133"/>
    </row>
    <row r="16" spans="3:17" x14ac:dyDescent="0.25">
      <c r="J16" t="s">
        <v>181</v>
      </c>
      <c r="K16">
        <v>1095</v>
      </c>
    </row>
    <row r="17" spans="10:11" x14ac:dyDescent="0.25">
      <c r="J17" t="s">
        <v>164</v>
      </c>
      <c r="K17">
        <v>95</v>
      </c>
    </row>
    <row r="18" spans="10:11" x14ac:dyDescent="0.25">
      <c r="J18" t="s">
        <v>182</v>
      </c>
      <c r="K18">
        <v>5000</v>
      </c>
    </row>
  </sheetData>
  <mergeCells count="23">
    <mergeCell ref="C2:F2"/>
    <mergeCell ref="C3:F3"/>
    <mergeCell ref="C4:F4"/>
    <mergeCell ref="C5:F5"/>
    <mergeCell ref="C6:F6"/>
    <mergeCell ref="G2:H2"/>
    <mergeCell ref="G3:H3"/>
    <mergeCell ref="G4:H4"/>
    <mergeCell ref="G5:H5"/>
    <mergeCell ref="G6:H6"/>
    <mergeCell ref="D14:E14"/>
    <mergeCell ref="D15:E15"/>
    <mergeCell ref="F12:G12"/>
    <mergeCell ref="F13:G13"/>
    <mergeCell ref="F14:G14"/>
    <mergeCell ref="F15:G15"/>
    <mergeCell ref="L7:P7"/>
    <mergeCell ref="L9:P9"/>
    <mergeCell ref="L11:P11"/>
    <mergeCell ref="D12:E12"/>
    <mergeCell ref="D13:E13"/>
    <mergeCell ref="G7:H7"/>
    <mergeCell ref="C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5 9 E 3 E 8 B - 5 7 D 3 - 4 F 8 4 - B 6 0 6 - 2 4 C 0 D 4 4 4 5 2 8 C } "   T o u r I d = " 1 6 e 6 4 b 5 e - 6 7 7 b - 4 7 1 6 - 8 9 a 6 - f 7 3 a 1 e 3 f b 1 f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E A A A K R A c A e r V 4 A A C r v S U R B V H h e 7 Z 1 Z c B x X l p 5 P 7 V V Y i R 0 E Q H D f V 1 E U R a p b E i m J 2 l o z r d 7 G d r d n 2 o 7 x F o 7 w s 1 / 8 N G G / O c J v j n C E / e J w R D t m P N M 9 3 R I l t V o S J V E i K V K k S E k E S A I k A R I A i R 0 o A L V X + f z n 3 p u V V S i A I A l S Q l b + w M W 9 m V W o J f N + e c 4 9 d 0 n P P 3 5 8 O k e u X L l a F n l 1 7 s q V q 2 W Q 5 / e f n H E t l C t X y y T X Q r l y t Y x y g X L l a h n F L t 8 X r s v 3 P V A o G K C 1 r U 2 0 q a O F f F 4 P 5 f C T z V I u l y X + o 5 + F Y o 5 8 P h 9 5 P B 4 + e 0 g + i i V S 1 H X j N g 1 P T F E q n d H P d P V d y P O H T 1 2 g v g s d e X I 3 R X w 5 8 j A 8 q V S S P P y D E 5 H J K C A E G B Y A m p u b I 7 / f R 4 F A U P b j O a l k k i I V F b K N / / N y n s p 6 K R z w C H D k 9 d H d 8 R k 6 1 3 V N X s f V 4 5 E L 1 G P S l s 4 2 2 t j W w N g Q x W M x r u 8 + g W V m Z k Y A C A a D N D 4 + Q d F o l L K 8 f 0 1 H O 9 2 9 O 0 z N z U 0 M U k C 9 i F Y i E a d Q K C z / b 8 B D H u P X r W D I o I G p A D V X 8 6 n 1 M G R B H 1 u 9 H J 3 6 t p e m Z u b k c V e P R g z U W R e o R 6 T G V T X 0 9 P Z 1 F J u b J T 9 D k W U X D u n S p U u 0 e / d u A c L I X i 4 W I I v H 4 w I L y q 2 t r b I / C 2 v G I G E f A A u H Q w I W I I W q q q p 4 2 0 v p r I I u H P K J J f P 5 / P T + u c u u e / g I 5 H n r p A v U c u v 5 / T s p N T t J F Z V V A k o 6 n W b r M 8 6 u W 4 x h 4 D Y S X D K b F o P J r p v j P u p Y l a H u y 9 / S r l 0 7 q b v 7 C m 3 Y s F 6 s G 6 D x s x W C A K 3 9 P U Z H R 6 m 6 u p o i k Y h s A z p j F X u H x u l K 3 4 D s d / X w c o F a R r 1 6 + A n K p u K U 5 P Y N K i 1 A M b D Y o V k M o F M 3 g r R / T Z I t C V u m h I f q K 9 R z v x 7 0 0 c 7 W F H m 9 8 w O z 3 3 5 7 m X b u 3 K G 3 5 g u f x a 6 J i Q l q a G i Q 1 w J Y d + 7 c p f q W d v r 4 / D f 6 G a 4 e V C 5 Q y 6 C X D + 5 i k J J 0 d 2 y W 6 m u V 2 2 W H C b o b 9 V B z V V Z v z d d i k E W j M 2 x h q v R W a Q H i 2 d l Z m p 6 e p n X r 1 u m 9 8 2 W H C 2 W k v r 4 + f n + i b d u 2 0 m g 0 Q e e 6 e v Q z X N 2 v P G 9 9 d s 4 F 6 g F V w V 7 V / i 1 r + S r v l c r s D 1 X R p 7 1 B e n F L n B K J h A Q Z 0 O 7 p 7 e 2 l J 5 7 Y J 2 2 d k Z F R c d P s A O F / s R m L x 2 h y Y p L S O S 9 N p m u p O T R N Y + N j t G / v H n H P 7 k c D A w P U 3 t 4 + z z o Z F Y O V z W V p a n K K m p u b 5 b N c v H m H R i e n 9 T N c L V W e t 1 2 g 7 l t + d p O O P b W D k g w N Q t j T s 0 k 6 3 V 9 J P 9 i Q o L A / J 9 G 2 c D g s j 9 n b M o B o a m p K I E P k 7 p t v v q X o d J Q i F R H a s 2 e 3 u G B o / w C w a 9 c A 4 d 4 F g V h M e F / 0 X / n 9 + e g g X h N A r 1 6 9 W u / J C x Y q G m X r W r + K 1 q x Z Y 7 m C 8 U S K T n 5 7 X T / L 1 V L k A n W f e u H A H r o 5 k q X O 2 p g A 0 j f m p S v D P v J x v d / f M i w A p F J p q q t b R e l 0 h r q 7 u 2 n j x g 1 W Q M D o s 8 8 + p 8 r K S h o d G 6 M f P H N Y 9 p l A w c M I A R C / 3 6 + 3 l A B Y O p 2 S S C C E s P z I M E L y z d L H F Y 6 E + S L h t + B F D q j Q s R z m z / 1 V 7 y D d H Z + U x 1 w t L g b q S x e o J e q 5 J / Z Q g O I 0 P T V J g 4 M D t G H j J n q / G 1 a A K y J X 0 v U N W d r Y l J b n 2 l 2 6 W 7 d u M z w V b A H q Z f v z z 0 / R M w w R 3 E J Y L F R s l M + c / o K e e / 5 Z e c 7 9 y g 5 S K p U S K L A d i 8 0 x G D m q A L w j w 9 T Y 1 C z P M S q 2 g O j j g m V L 8 2 v g f / A 9 Y E 0 B 4 U d f u W 2 r e 8 n z 9 u c u U P c S r E 9 F / V 6 a m k 3 T u t p p i m R G J Q j Q 0 d F B 7 1 8 J S U T u 6 K Y 4 V 8 6 F g w u w E t e u 9 b A F Q n 9 U j o b v D t P h Z w 7 R + f M X a H J y k n x c + S P s J r a 1 r R a 3 6 0 G E z 3 Q v C 1 f s h s 7 O R K m y q l r 2 Y 8 R G J F L B 5 T R b K J 9 A F e L P Z F z A w d E 5 6 h 4 Y X P A 7 u m K g j r t A L a p t 6 z d S 9 3 C l W I A X N s f o w w 8 / o k Q 8 Q b 5 A i H I d L + t n E T X F z t C u X b u k U l + 9 2 k M N D X U S F I B G R 0 b Z M j R K 2 a 6 Z 2 R l x t b 7 6 6 i I 9 + e R + a 0 Q E t i E E L y 5 e / J q e P n i A 4 v G Y u G x z / D 9 1 D f N f 6 0 G E 9 h p g g V U K B l V 0 E i n D 3 x W A C 3 y c f 3 g t Q s e 2 J q j r c h d N R n Z Q I J i l u Y m b + l V c 2 c V A n X e B W k C N b X t p b 8 u c w I T K h + B D d U V A r t B n + 4 M 0 F f d K Z + q z G + J i p e w 6 / s 5 7 1 N 7 W R t u 2 b W E Q Q n p v o S 5 c u C i B h 1 u 3 b g l 8 q N x 2 A d 4 j R 5 6 f t 7 + U S r W d F h P A R M c z 2 l Y Y T Y H 3 A E z 4 b i j P 8 u O V / D i g P z P Y R A E 2 a p l M l l 7 e k a U T 1 6 u o I p i k u f F u / W q u j D z H T 7 l A l d K G t T t p f V 3 S g q m n p 5 c a G p u p t q Z S P 6 P Q v Z t N e q m S r 9 y Q C V k v J P z f i Y 8 / o a M M C 4 S w + u r V b V R R k Q 9 c 4 D k f f X S C X n j h q N 5 z b 0 1 O T F D t q l U C R r H g v m H 4 E x S d n m Y 3 r 6 o A V G O t 7 M K r 4 B u q 1 / P Q m f 4 Q B T K T 1 N 5 c S z 3 j F V Q Z 9 t H s 2 A U 8 1 Z W W X F j d V J h e f X o 3 N Y S T 4 r 6 h s g O q 9 e v X c e 1 S A Q e I L 9 Y F M j B B C E 8 v J F T c k Z E R C y Z o 4 8 a N F O W 2 D I Y I G a F 8 + P A h v b U 0 r a q r K 4 A J Y / 3 w f h A C K R D A Q s T R w B O d n p I c o 9 e N 8 B w I M E l Q Q y 4 c O b 5 o E E 2 k 6 + j b I R 8 9 0 z l D M 7 E 0 V d b v K 3 k M y z X x U S 2 1 u 3 z T 4 T 2 7 K R G L 0 d i d G 7 x N M h A V l Q 9 9 N b W 1 t V K 5 k L y e 0 o Y d j 3 V 2 d u q t v H p 6 e q i r u 1 v 6 q B D V s w t R u a 5 v u 6 i x M d 8 2 a m p q k s j f 7 3 7 3 e 2 4 / q f 6 u + x V G t B t w 6 h u b J I e V M p Y K q q 6 p l R z B h 9 i c G o m O i B 4 C F B C C F I A K 7 / / U m o T 1 / T / u C d C R D Q x V P E M V t Z v 5 m a W P Z 7 k l d p x L 7 i / L V N W 0 j 0 5 e y 9 H 5 f o + 4 b G N j 4 5 T x R K Q C o b I j v 5 d g I b 7 5 5 r L e U u r r 6 6 d N m z b R 9 m 3 b p O / J L g C G o M W R o 3 m L Z b S K 3 b c 6 t j q I D O J 1 j x 9 / z 7 I 4 D 6 r F / h / z q x C Q M H O v I B P 5 A 5 i e 1 D S 9 t C U u x y G T z V H X H a 9 E B O f S I X p y y 6 Z 5 x 7 M c U 6 H T X M Y C T N O z 7 N J l k 7 S + e l w q D T p n K 9 i V Q 2 W + c V 1 Z r H v p N / / 3 b 6 W z 9 N K l r y U k D s u G 8 H o p Y R g S X L v V b f N H L x j B a t y 8 e V M q 9 O u v v y K W 4 u 2 3 j l t T N O z C a A g j f I a 3 + H m n T p 2 R c D 3 6 u 6 C F L g r Y D 9 g Q 1 Y O r a 8 A z Y O H 9 E K T A / u c 2 K E v V P + G T Q E X I l 6 K q c J Y i l Q u 3 G 8 t F n n d P X 7 j 3 Z d f h a u j Y Q 8 N j W d V W 8 n X R x M S 4 D N F p a V G u G U Y 8 X B l K 0 b r m M A O 2 + O H C p M C h o T u 0 b 9 8 e v a d Q q I j H j 7 8 j E b l n n / 2 h N S F w M Q E i B D q 6 u 6 9 S Q 0 M 9 b d + + T S K H G A g 7 P R 3 l 9 x u S 9 3 3 t t V e k 4 r / / / o d 0 8 O A B 1 e 7 T w l C m 4 e G 7 t G v n D n H 5 7 J Y S k A B Y 6 d T 1 + c X l w 3 t i + N Q s v x 4 s l 3 E d o W l u d / X P N t H w L P q z M K r C Q 1 u b s 1 Q V y t K 3 f c P 8 g v N h L x c x U F + V N V A e r 5 8 y 4 W 3 S j j n Y O m J F 2 u D u r V p V y x Z k j K 7 M d F A i z W 5 g b Y a 2 t 6 g G + 2 I C M K + 9 9 m p B g M D o v T + + T 6 + 8 f E x v P Z g w 2 f D q 1 W s 0 O D h E W 7 d u p h M f f U o v H T s q k U j K e S j F F 4 Y X X n j e C q P f Y A t 3 v e c G 7 d y 1 n S G J y P e C A D c + 4 9 T k B F V V 1 0 j Z g H N 3 a J B a V r d J G b J 3 G o s l 4 / b Z n 6 6 q o U z 4 P 6 y D g d n B l M 1 Q K F O + I y r K v g 2 V q 9 h B z 6 + f o Z b k l 5 Z b B M E S o K L U 1 9 c J b N C d q I / S t i b I + N x 8 j / n G j Z t 0 6 P C h k j B B m z Z u l P l I D y N Y D g y m f f X V l 9 k K r a e O N W 0 y g f D y 5 a t 0 l E F 6 + e U X L Z g A z e T E F L 3 4 0 l E J s A Q C f r F s k P m M G G p k r J R R U 4 u a F W w E i I 3 w m k h P t K v A B c p o U 4 X 8 W e b Z Q z H P + n n H u V z S / B p R R j q w v o V h i n J l y l B L c x O 7 e f l K Z K 7 e q J g 7 V u N o q V D 5 i Z 6 w X J n / c C F J X w 0 E 2 T 2 S h 0 R j 4 + O 0 d m 0 n x X 2 N d L o v R J 9 e D 1 l X c S M M l H 3 n + H t 6 a 3 k E F w 2 u 4 9 G f / l u B H 2 2 p T z 7 5 V B 5 D W 2 r H j m 1 S h s 6 c O U s 1 N T V 6 S w l 9 U s X r V g A u r H 1 h o o v 2 / 0 k m E 5 R g w D A B 0 q 5 Y A g e D 9 7 G l i u X m R z r L Q Z 7 3 z l w s S 5 f v 2 f 2 7 y J u a p d l E h i t N j s K 4 u n L F h E x u N J P 0 C k w Y H Q E F f T m K x K 7 S V H C r b N 9 L G A s Y S g 3 S 7 M A F C X T s 3 b t n X g V + G G F 0 + 5 U r V 2 i m + g k 6 u C b B 0 H z B 4 G L O F b H V 6 q I j R 5 6 z r N H x 4 + / S M z 8 4 T K t q l d t n 1 x 1 2 8 + r q 6 6 U t i W F O x s p h 2 B N c x U l u W 6 6 q q 7 c u N p / f D F E s l b 8 m Y x 9 c P w C e T a c o 4 p 0 g H y 3 c J + d E l a X L J 2 H h b F y u v m f 7 A g U w l V I y P k u f 9 6 j H / V x / 9 j Y O 0 / 6 d a 2 V 7 K W J e K R 1 e T c e O v U h r t h 5 c V p g g u H E D A 4 N 0 a G 2 S + i Y C V F l d L 1 b q 9 O k z 9 N x z P 7 R g g l 5 / / V W u 9 F 4 J n B S r l d t M G N O H a J 6 B C Q J M C E 4 A p n h s T o I X U E 2 o c F Y y y n D 9 5 C C z l Z p N V R c c 9 3 J I Z e n y / W D H W r k K o w L M c T O g u F I U q 7 6 G G / L R U 9 I H c 2 Q T g 4 h G O R 8 8 b O 9 u y 4 8 w W E z J t I c T U U u 1 c q G + H g r Q b B J n 4 e F 1 f c x P v p Y n p T J f H / f T c H C 3 d B 4 D J H u 7 y A j t L U Q N 0 W 5 C u n b t G v 3 + H 9 + S T u T B w U E 6 e f I z 6 V S 2 C 1 M 5 o H C k Q g D D c R q Z V a + 9 1 3 Y M s B / J w + + b Y 6 i m E i 3 6 k f K Q 5 4 9 f X J p f g x y s z R 2 t 1 F Y X k b Y G K h P a O C 9 u j s l j p W A y Q k M e j 2 P U A h Y 4 g Z U z K m 4 n L S Q Y i h c 3 q 6 v 7 Z 9 y + w g z f h 9 V C 7 z 0 9 N k D P b / V Q g 5 6 D V U o A C Z 3 Q E Q Y E o y F + 8 t M 3 9 S N E 3 e x C b t u a d 2 k F E v 4 C K b 4 e x P n i M D r j o 1 4 G G c K F B Z / D W E L k e H 4 2 k 6 Z M K k H 1 k W H Z X w 7 y / P F s e Q F 1 Y H 2 z R M n g 7 g 1 N e d l S + K V C Q I s B Z f T 1 p W 9 o 9 5 5 d e m v p M J W S e d 8 H F S r 2 S Q Z z I a H P 7 J l 1 p a H F x e Q 2 J j 5 W V U q f F K J 4 X V 3 d t G 7 d W m u a / O / O R q m q t o k 6 q 6 M y V 6 t v w k + p r E f a k 3 a t q 0 / T T b a M d t c S w o z f N A O V z S S p s W p c 7 3 W 2 y s r l e 2 H / T h k Y i s o E e K 4 M 5 9 s J S 4 E J W r d e R a 8 w S u B h Y H o Y 4 Z P i v R e D C Z p j l x K B g 2 J 9 c f a c D G N q X d 1 K 1 6 7 2 i l u I Y U 4 Y j I s O Y 7 S / 7 k Z 9 A h N 0 N 1 Z F V 0 Y C A n A x T B B g g u z H U O D i h K k h q G Y z 8 c L I o l P F 3 x Z X l f J I Y 8 N D A t P V n h t 0 6 t Q X 5 M m m a F 9 7 c k k w Y e 2 6 r q 4 u b n + o i n G V K 9 h 3 I b T 5 P 7 g P k A H V 5 b v 5 z 4 o O 2 u j U N L 3 x x m v S U X v o 8 E F p M x m d + O g T C Z q g j W e 0 u T F t u a q l h K h n s c w x x d r t A G t W D O X 8 c + K 0 V D b T N 4 4 d 2 E l X r l w V o D Z t W E u H D j 1 F i V y A L t 9 Z G A x M w / j g w x M 0 x R U Q K 7 5 u 3 7 5 d 9 i + X Z S p 1 t V 9 M k z E v f X j t / t 9 7 c C r f 3 g N E g W D h d 0 a A 5 u 2 3 3 6 H + / l u 0 p r N D V m P a U J v v 5 M a 6 6 B g p s p C S m f x j 8 6 0 U J i 4 q K x W d 4 3 Y W 9 j s 5 v X / u 6 3 t f n h 2 g I 7 s 3 W I M + c d K R A A b y 4 r Y M h v Q g F I 3 g A y o b D h V G f K N S w Y W 6 X x A W 0 v M b E x Q o c X U v p V j K Q 5 / d W N z F W 0 z m O + I 7 B L x Z + u S T k 3 T k i F o Q B g E X d N z i 2 A C C c 2 e / F M s y X v k 0 e X 1 5 t / h + Z N p T G I 2 e S a d U W 4 p T W 6 M K A D l V Z d G G e n r b O o n q G Z C Q 4 l x B 7 c I + w B O L x W X E B O Y j o W 2 B K / r M T F T g w 8 i H 5 Y I J 6 r p 7 7 8 p 6 Y S A o 7 / 0 w M C H E P z b r p V F O + A 4 f 9 U R o / / 5 9 N D g 0 J I + b U R D 4 v g A B F u z A g S d p t v s f e F s e W p L Q p V A o R A b V a y L n L U r Y O o K d q L J o Q 4 W 0 x w N o j G 7 3 9 V j b n 5 3 8 X E Z p o + 8 F 8 5 P M 1 R U 6 0 x + k 8 6 P 5 Q a L L q e G Z v C u 2 k A D C w w o d y w A T Q 6 U g f O t o d J q a + a J R S h j J 8 c E H H 9 F P f v L n l L 7 x t r h 8 S x E C G S / o t p a 6 c P H R 5 0 O p j q c U a H g c 3 0 d v O z D h 7 i b 6 S z s z N a + q p u H h k Q J X D 3 O Q N m 3 a y I 1 p P g Y s D G Z F Z y f C x x g M a w Q r F o 0 / 2 i v q V V u k 8 X F q P B 6 x x u n Z Z d y + H T t U e / H Q 0 w f o u f V L u 6 f U 6 p q M d G D b p a 5 Z a j U l n J B c D u X C c + S k 5 G z 7 y 9 q z o Z 0 a G x s E J C M Z X c 3 b S a 5 P G E q E t c n t Q n t F w t I P 4 W Y t V Y P T i 1 s p P k e P R L O + V r k d j v 2 4 w E r f 7 O u T 0 R J D 7 A 7 + 3 d / 9 P Z 1 G N J R r y u b G 1 L y V n Y q F M L 5 9 B D 7 + T / 5 F 1 z a + f s t o 9 H 7 l a T p S / O 3 x l Z 2 b 4 r F Z u e o a o Q J h Y c n b / b d k D F 9 1 q L B R d O p m 8 K H a K / c r c z O 0 U k J V z 1 f 3 B 9 N C r 4 4 B v 5 7 a T X L f K h O 1 x M j 0 9 e v W U W V 9 B 7 e x n q B f / O J n 9 M q r x 2 R K y t r 6 T M H I + l J C t C 9 u m y 4 m s P I H s D 6 D F D y U h g 8 q G 8 5 L j n b 5 N n e 0 S L s I J 9 Y k T B h c s 6 a D 2 j s 6 q D X b T U 1 V y u 3 5 u F d N y 8 B y Y I 9 b 0 w u 4 l Z / 2 P j z Y i z G Q 9 q + S / j g I 3 / 1 u p k 0 G z d a G 2 T 2 W v W o e F C K c S 1 W G X T p Y f a z j Z 5 e y V f j L b h 9 K R e f K K e n x 1 5 7 H q M 6 m W o n S y Z V S K x Q K S j Q L 0 7 a H 2 L X 5 9 u a 0 d J R i j N p 3 p S / 0 t J B i L W N A s a R m E k R T c / k v f j f q p z N f 9 0 s Z b a G v v / l G Z i 7 f z 9 L Q G J 6 E S Z j 5 4 6 k A A k + o c M j x 5 9 b Q v W c + r 0 Q 5 2 u U b u H 3 b g g k N c P S 3 4 K p s 1 L m 2 k 3 y R V Q V X 8 Z A / R 0 c 3 x + U V H p W k Y h W p u C 2 F z 4 Q G / K N U M D N B G 5 7 I L y c N V a 9 / n o Z n v D Q 7 P S Y L x J h B w N 8 s 0 g G + k D Z x u 6 t Q + X M z F w N x + W 2 n J M d a K D S I E b k z r t 7 5 C 1 9 J X h f J X / e x L g M W x Y f q K r L S + f n s h o T 0 2 9 g h W 2 7 Z D K a l U a 7 E d n 1 0 L U y r I o / W b F 7 n t l H a V 6 2 3 8 r o 0 G K S T N y v o 4 M G D 1 N L S I u 7 g H Q b e 3 M N 3 I W E I k r l Y P N m R p F F Z x K X 0 / 5 Q 6 B k 6 Q Y 9 t Q z + 7 Z Y v n + A K m 2 p k Y W q r S f 4 E g k L B A h o Q I Y p W x D a R 6 X 0 C d l P h k q M A I A i K o V j + J Y T j 3 z 1 B 7 a 2 1 b a 9 a q o Y s v N n 8 E E L K D F A i g Q g h I G F P R 7 Y e 1 3 b M / / L + U G 4 i 4 k p c 7 d S k 6 O d f n 8 n o x M / 1 a D W r t l f b x i 4 T a d 9 u W P j S 7 c v n / 3 Z j n 0 I V d e e 4 Q R / T r Q M + s f f N 7 U Q i v c Q h H + m j X h r N U Z a x e O 4 g f 3 O W 6 w K p R / L 1 w Q A F N z V V p d K P S 2 E g o e u t K D 8 Y L z z 9 1 K T o 5 1 + W 5 e v 0 F t b W 3 S U Y t O S v T + F w s d u V j c 5 N 1 3 / 2 i 5 h F M x L 0 0 n v p v D g m q G P j C j i o C q g S Z / E G W 5 H b Z Q / x F G l G M o U q n H H + Q d Z 4 o W b T m 0 N k G 7 V 7 M F 5 B d j x 5 v 3 F L 6 q m i 7 v L D l 2 T Y n 2 j n Z u Q 6 m 1 E d C / g r F 5 p Q S g s B z X E / v U / W z P 3 i o d c f s u N D a n 2 n e P s t 5 h s O z F W x n a 2 z T O b b b l i y t i 0 K 8 Z N r V o W 7 D E u V v J S S 5 O T k s 1 k c J Q O W b o m q F H p Y Q R A j I 0 5 n u m a y N + a c M 8 y J Q N u w y Q C 1 m q g S k / e b M x q o x e o s b g g 8 2 s h X v q t R n 2 L L e 3 r o 0 q 1 9 m s 2 2 E l 3 o d c + t t 5 w 3 7 u V n p y Z B t q d Y N a 6 s o I s K A t V U o A r a q q S s p f 9 N 9 f R y r e b S U J Y L 2 4 J c 7 t m g y t 4 r a T E V Y 6 q l 3 V Q J s 2 b 6 R 9 6 y q k Y / Z + t b M 1 R S 9 s i l u T D W U w B O v j 3 p C e S 5 U / H 6 Y I t J J J f I 7 C 8 7 e S k y N d v p Y 6 F S 7 H d A w j L N 5 f r M G h O w W W a T q e L y 9 F p o o s d U 7 T 9 0 G n b o R o T 1 u K D n Q m q b 0 m f 3 y u j Q S s 5 c 3 m T 8 N Y W F O j g z T 0 z T v W s Y a V s h v 7 F O 9 W l o k 3 + E 8 4 g F E Y + o f 3 T U 7 F 5 p 2 / l Z w c 6 f K N j 9 y l S x e / l h m 6 E J Z Y 3 r h l O 0 W j a h F 7 3 D D 6 7 v A w t a 1 u t Y B C 4 / x B Z c L s D 3 J l f 9 y a S 3 n o 3 C 0 F z v b W t B W Z G 7 B 1 L C P c v V T 9 c F c d 7 d 3 U K A N t 3 z r + v o z Q F 3 h Y y r 0 D O L x D l 7 G U m j x B p 4 n J u Z L n c K U m R 7 p 8 u N J i Z S J E 9 z C 1 G 0 A N Z D b J X C f c 4 i U Y C l G L 7 a Z n c I U W m + K 9 V G H I z f e w K T Z P k z G f 1 S 5 D J O 7 p T h W W N w N b M Z Z v K Q r 7 c 9 R S 4 6 G t W 7 f Q 5 s 2 b a P O B 1 / U j W o A I 4 G i o k B D Z U 2 X Z y + 1 X W M P C 8 7 e S 0 w q 4 p t 6 / a m t r 9 I k k e u W V Y 9 T e 3 k H P b U 5 Q c 3 M T v f H G 6 9 I v Z d f D N v r t 0 m / 7 v X c D c R H B E C O o O q w + 6 8 k b Y W s F I 3 u f k l 1 z M 2 q t C X Q 4 / 1 C v K / j l u f O y W t L W 5 s J O Y j k H A g / Q U e W w L z 8 v D Q m d u 0 6 S I 9 t Q c i K 1 J q M J m e 9 k v 3 L Y b w 6 9 n D D Z Z d z A w B J n u z 5 u Y T Q 4 h h g N T a s j A 0 C w h l / v q J 8 + u B q k N u 9 1 2 V + s 7 d X 9 V B F Q Y f C x s T G Z O x U M 5 b s a 1 L d W 5 0 B + N D h + j w I J 9 + k 1 + 5 A w L 6 3 4 / K 3 k x G 0 o 5 / 3 Y 1 b C q g o a 5 v W S X u c 8 R Y H r U F 0 g s D A k t 1 Y 1 6 X D K j w a 8 M 5 0 e F Y G H M Q w x V B T c n u 2 f z N 2 u z a / P m z V Q 1 f V 6 s E v r w 6 u v r Z f 0 J I 3 M 4 s e w Y 5 p s B v l w u S 0 F t m f i P z r W l w g x h B / 0 4 0 u W T E 8 Z C 5 A k L g / T 2 F U 4 R h X u C Z z x O b + N + G v q P S + E A t 2 l y W F Y 5 / 9 k w K u P w 2 q Q 1 a L h Y O L R 7 9 u 6 m J w / s l 0 V D 0 c d X L L 8 n R x 9 c C 1 G M r R G m i O B 8 o C + q K q j W k 8 e L C E w 6 O U m O d P l M 5 G 5 k Y o 4 u X I / R r e H 8 v W e h m e j M f S 0 W 6 V S Z i N x X 7 P o Z 3 S u o s t i y A D I F h V + w J q z A a a x U e Y 6 v X H W R t H R L V A Y z V F + h V 6 C S z n Z E c v i f H Z L 4 0 l R i 7 4 p P S t M T w 1 R V E a Q 3 X j x g 3 Y U Q C k Q K 7 8 R e z m r V d w P 5 v A g U M 8 q 9 v q L Q V V 0 s G o p F Q 2 F v d q 9 O 0 q 7 W B I 3 N A l g F z f S c s l T R e I 5 a M W B W 7 w d U p c / h y k y O 7 I c y m o 7 O y g z d i n B Q R p U b 9 2 K A d k j u S t 3 m F I v 9 o 3 + q W A f W J O U u + P c r V K q G i r S s H Q H r 5 K E s x d H B y / A g q j c 0 7 a G t T Q n q r F J 3 N L G f u 5 W e H O v y I b W 2 r a E 1 t W q e E + 4 o U W q 0 h C u i P h 0 q v z S Y D 1 B A G C y 7 q T F D I V + O g v 5 8 W + e T 3 h C d 6 F U u s 7 5 G U c + o e g 3 M d A I k g 5 P s / G g r h L 6 n d X U J B j Q u 2 y 1 V K a o M Z K i 2 0 i f b x e d v J S d H B i W M W h p r 5 W 7 l R l i L L x q / / y u u 0 2 V Q w S R H + z r o E J Y F S 2 R w s z j U G C V M J E y z p 4 i B u 5 g z h T X X 7 0 x j M i F b I I Y p m c 5 R 7 6 i X w r 6 M j J W E Z e o d 9 d G Z m 3 4 p X x z w y 3 7 c p 9 e z y H y t l S h H h 8 2 D R U v v Y P 7 T m a s P P l m v H I Q 7 d d h D 6 S N F U / N L 6 d y t o M z j k k A D J 5 + H Y U n l q C q E k D k 6 b 9 W d E k 0 Z U J 2 / 7 W O X f I Z a 6 o K 2 M 7 f y f x x p o S Y m J s X l K 6 l w f m V Y V 6 V 1 a 9 J H X f o W O A s t c b a Q A A s 6 h r N s r c Z m 1 L Y E H 2 C 9 s q p P q j a c o m Q q S 3 7 2 H u o a n H U + H N m G m s v y 1 9 L t q N 6 B w r u Q b 2 n K j 7 B 2 t b A A E l y 6 p s q s j E 7 3 L z i U C v s 5 a e u k w F F W C F Y q m 8 u 7 f U j 8 h 8 Z n F W j h S J h q 6 m t L n s O V m v j y U 2 L v C k / j s w n L Q s X m Z q w 2 A t R Z 9 2 B A L X X B f K c o m v D I 8 K R p z j F / 6 s j G h E z r O M o J I X U s t b Z f b l Y n L C E U I Z A o 1 0 7 l s F L Y F / Q q q J D S G Z Q z t K U x z o / l 2 A 2 v 4 H e b f w 5 X a n J k 2 D w a S 1 J f X 7 9 A 1 V T r p y Q W M c d j C 7 m B S 1 B G D y E q J 2 F 4 E o I S p 2 6 G q H / C T z 0 j A Z q I K R c Q S 6 3 V R r K 0 s U H m Y w g 4 y r X L 8 V V a g Y S R E Y j m J d K A K W + p s g z V 5 S E v f T O I V s f 8 8 7 e i 0 8 n L v Y 6 8 9 D 7 R 2 S C X T k z Z w B A k z I X C a H O c c P v S W K 4 e R j m Z o Y v 2 U E U g T d 5 c m o a j X J 2 y a U r x M U 8 l 4 1 Q z d 4 n G / N v k p m u p V J L S y Q T n c U o l 4 l y O 0 Y / e O K x f y x l y p M u H l M 1 k 5 e Z p 6 N D F I M 6 h u f z o C D x j M T 2 E I S s r w d W L c z s p z a 7 b 5 F y O R m e I t j b i r o x p s U T 7 O 1 I 0 E d w h l k t Z K J U 8 0 q 7 i 3 O O s U R J I j o z y K e V o a m q S Z m f V v Y 0 6 q m N y S 1 A M Q Y p f + 6 3 s W 0 i o K K 7 u J T S c t K s H N 0 6 n y 3 e 8 N J d g I 8 X A f N m v + p v g 4 i G P M G j Y n 0 p n K O B J 0 U v H n t a v 5 R w 5 d u X Y S 4 N T 3 I 6 6 R c 0 t z X I y E U r H i c T 6 5 q + / / q r + + q 4 e V L j o I O g g i S E R s H Q Q w g C E p G D j 7 Q y s V o Z 2 t c T k 8 d X V C Q q F A i X P 3 U p O D r Z Q b J U 6 2 m l V b S 1 1 d V 2 R a f G j U w l q b G z k L + 6 h x k p 3 x M Q D C 5 Z J w 2 N Z p w K 3 T u 8 z 2 w z Q t q Y 4 b W 6 M U y K Z k R t Z D 0 7 o 1 3 K Y H N u G Q s L k N 9 x 1 Y + f O 7 b L o 5 W Q K I V q l v e 1 q j F + x 7 G P W X J W W g i e f F F g A x 2 z D Y i m Y k B O 3 m c L s 7 m X S a e o a Q v s 2 T U E Z 8 V / 6 v K 3 k 5 M i w u U m x d F a A Q m Q P a + + 1 V 0 a p v / + W W C g 8 X k q 7 V 6 f p + Y 3 u 8 K S F p C D R A N m T w K T K X l I Q w T I 9 2 T 4 n F g n 9 T 2 l 2 u V O c 1 4 U T 9 P z R p + a d L y c k R 4 6 U M O n W d J J G R k b l R G K Z q y Z 2 9 6 L R w p E T x c L 4 s 5 W 0 z t 7 j V I G L p 8 v 5 b Q U T t p N 8 v H H M n + q I 0 c 0 x D + 1 r i 4 t 1 A l i + X I L q G S g v O r K K z p c T k q N d P i T 0 Q 2 F N i d 2 7 d 9 G N G z d o c G D h O y Z j F E B A t y p r F l j 1 p 1 x l B 0 n B U w i S 2 c 5 w 2 e f J U E M k K e W 2 6 o T 0 A 4 p 1 4 r w + n K R Z q u F X L H 2 + V n p y d F A C C j e s l r U P c E I 7 O 9 f S s Z d f l P 0 n r x d 2 7 m I 4 j f 1 m 8 B h y 4 w r K D y m y W y E L J H b 1 C r c z l E x l a O 2 q h F i l 6 e k p c b s B V S q F k R N J e v r 5 H + r X d p 4 c f d N q p M k E T m a K E g k 1 u Q 1 h c w h z f F z d Q 9 z 2 x A z b + Z Z I g W O H y K S O m g Q d a I / p N l N a 1 k 1 P M 0 g p j J T Q / Y C l z p N T k u N d P i S / P y C B C e n U j S d o M o b 9 / A i O g F b v m J p x 6 k p 3 2 A I m C Y 3 b w G G Y 1 H Y h V H D t z H Z r V Z J h U h E 9 c f V 4 n 8 D E x x 7 b W w 4 8 x + 9 R e H 6 c l B z v 8 k F D q S C f z A z d v j 0 g 9 9 2 t D K j V e O y 6 4 Q I l x w S H B U f G 6 q T V 8 K B s w c S Q W I 9 J O c 1 5 m p 5 a M y c w 4 V g D p L H R E b Z O C i Z J D F Z V X b 1 6 M 4 f K 0 V E + e 8 K Y v s b G B r p 6 9 a p U D F Q Y 1 B 6 7 l e L m g K W V s P D / 8 s p c Y O x t J i Q N k Q 0 m s U q S s y X i c k 0 w R Q f X x L R V 4 s e 0 d a q s r p F A h A I q T R W 8 X e r c O C l 5 T l / t L 7 x U O 1 i N N M v u n 4 9 m Z m a p p a W Z T l y v I q 8 X a y G o Q 2 C W z o J w r 1 v 7 7 T m d K X 3 q O Z M S H w f l 5 i m Y V M 7 g 8 D 4 F k t 7 W U O 1 v n y N f D m 4 d J 2 k n I V f W a D a W 5 O c l K c E u d p z b r x i o / P T r P 5 e 3 c 7 L K 6 j o 8 N D x C Q 0 N 3 Z N Q E r p h w U 9 A 3 Y q w U 7 p 5 h V L l A 2 F z N / 3 G G l I t n k o b F Q G M l A x M S j h l c v A w d 6 p w V m G C p M u L i 5 d t N C q y Y 5 e Y l E k l a v 2 u / f l d n q 6 y A C j S v Y x c l K y e 9 r 7 + P 1 t b G V W X h B K R O 9 O R D 6 d u K 7 i R h 5 J j g B a w y f j V Q C i S 2 S g K P z T o V g J W l s C 8 l b S U c M x M O R x K o N E w A C R 4 1 c o z w x + p G z Z 0 b 9 B s 7 W 4 4 P m x c n f 3 W 9 n G i c / G v D O b F Q k r j S Q M Y u 4 d 5 H T h a + H a P E F R 8 w q Y s K c o n Y A R a z z 0 r K o m 9 p Y r e Y L Z U E H j R M K p K X h 2 l 2 J k r J V J K S i Y Q A d e h H P y t 5 L p y Y y i J s b k + e y j o + 6 W k Z d e 6 7 + y l f W V M 6 K b D + d C X E F S t n 3 X z M O Q I 8 J a y O f d v A I 2 V 1 k c n A z d O P + T 1 p C l A x T J x w g e I k L h 4 n j 9 c n e T K J b o o 4 B Y K w / K X P h 9 O S 5 8 y 1 W 8 6 + F C + g y O y w T O k 4 f a u K f P 6 A 3 G 3 C 6 / P L w p h y 5 w k + P h 6 P Q z x i u H W S s S s n r p 4 J P s D d M + 4 d H t O 5 B Z o N O A 3 b w c 4 5 y 7 1 T I X J Y J U 4 M D 6 x S X J Y c y A h I M U 7 P v v l L 9 R n K R G U T N i 9 O q X S W 7 t y 5 w 2 2 G J F 9 d k 2 K d s p m 8 p V K V b W V f a 0 z 7 S C U N k I H E j A 5 n S M S 9 s 0 F j W S X b P p T X 1 2 G Q q 4 G J c 4 A k C Z Z J j Y J I 8 + s m k g l J B 1 5 6 o + S x d 3 L y f N F z u y w t F O S b u E 0 e t k r n B m C l Y J 2 M p f K J p Y L r 4 o W V w o H i 3 N 5 n 9 f 2 W D S S G q H B b W y J 7 G T l A E + g A j 9 p n A a X z p z p U x 2 1 x A M K k m W h U X h e j U R D 8 e a 7 M r B N U V l G + Y m X q O r h y s F W C h c L V V S y V a l N h / J 8 8 J p Z L V y p U P F 0 x U U m / X z L Q G B h U y m + z 5 Q E M y A U Q Z Y X M 9 z P 7 J A w u C e A o a 2 2 S W C a 2 S M r N y 4 O E h A A E D g t C 5 A k u l y N M k O e L 3 v K 1 U N D M T J I u X x m X 9 p O X 2 1 K w U t K O 0 m 0 p J L F U W A U e Z b Z S y m r x 9 n d k s R T Q N g E k k 1 s p D 7 9 V t i 4 I e d i U C 6 j K A M x s 5 y 8 i C j D A 9 i Q G v W r L Z A U h u I x I 3 o W + L L e j E t Q Q m q M / + 9 U v + V i V 5 7 W a g R o o a 6 C g 7 q v D N D W d Y o j Y 5 R O o 4 P 4 x Y A B J X D + v K s P t A 1 i S K x c Q P + I / o 6 T z R y f A g I x z I K T P n C r j s e K U B 8 g K Q O h y w Y g I L k s u A G m Y 9 I x b s V 6 c v J S m 3 S 3 s 8 m m g A B O s 1 f n + n I C U S i U o 4 o n R 6 z 9 + m W o a m t U H K 0 N 5 z r p A i U 6 d u U k 5 L y B i m D R U Y r U A k 7 Z W A p Y F k w Y K F O n c D p f 8 t Z U X k v W o L n D 9 z 7 9 E n h k R 4 D A 7 B R R V U G W d m I q C b T t U 6 A 5 Q Q N k h 4 l z v E 4 s E i G x l c Q m 5 v K 0 x T g F P M g 8 T 5 + f 7 i K F i m B g o 5 P s 3 V d G B Y 3 + u P m y Z y n P 2 u g u U 0 c n P r z M s G i R x / Z A r m F Q O i J A D I A O W h g n 0 Y B 9 + A I O i S b Z 1 Y W k q O B s M g C 4 x A Q K G K m I / 4 F H 7 Z L + t L D + W R d K 5 z U I V W i W T 2 0 B C L u 0 m A 1 i a 9 r b O C U z X R 3 I 0 O q 2 m Z G A V W L Q 7 0 6 k 4 V U T C 9 M / / 5 c / k 8 5 W z G K j B g l N Y 7 v r 0 5 F U i L 7 t + D J N l p Z B g n Q A W I I K 1 Y m A U Y H m o A J F V F r A 0 V D o X 2 c q m V H A C A I c W w F A P A g a T q 3 1 4 b B 5 I 2 M Z + A C L b + d x u n U q 5 e w o c 0 4 b S l k k D t W f 1 H M U S G b p 4 m 1 S g B j A h T M 5 A Z d I J C o e C 9 F d / / R f 4 g G U v z z k X q H k 6 8 U m 3 t l R 2 s J S l M u 2 p v P s H c A x U K g c 0 8 2 H C P l 1 c 1 F y p 0 y F s K H K A i N 6 H D W z p / Q I L H l N 5 H i C d N D D 2 c h 4 i 7 N P W y A a S u H k 6 V 1 a K E 1 s m F f 1 E h C 9 J W U 7 S 7 8 R A R c I h + r U L k y U X q A X 0 4 Y n L A h W s k Y y k A F g 2 o P J w A S A F l w H J J A U R H p e S e m H J d L m k F C y q Z M o A x O T q Q Q M N H p A f 2 W Z Y G B Q 8 z 7 J I e p / K G R q T A y w D k Z V r k D j P g 2 Q D S t p O a s F / 5 H D z X J g K 5 T l 3 Y 0 i d I V f z 9 O G H X 1 O W G B b L S s H 1 Q 6 6 g s q w U U o G l A k E q F 5 C w z V K Q G W G / / I o 0 L + a P y M C D f V L U 8 K h f 7 E N B 5 R Z Q e p 8 C x + x T Z Q N T M U j Y t q y S 5 H a Q k A M k 5 e Z J X x 2 7 e W v X d t C P f n x M f T x X l l y g 7 q G L X 1 2 n u 6 M z G i Q D l W p L 5 a 2 U g S o P l E l A x u T q V + W F w o 6 i 0 y C b D I R k 9 p x L A o 9 K a j e g 4 W 0 A h B 9 A I 4 8 r k J A b V 0 / B l A d K u X 0 q N K 5 g s l k n t J c M U B o m D M 9 6 8 + e v U V t 7 q 7 y 3 q 0 J 5 v n S B u q c m J 2 f o 9 J m r D I w N K h P 9 A 0 T I C 6 y U A o v / S K 4 g Q h m v p m n C L l M o E A D Q R a t s w O E c o J j 9 K E s y A B V t 2 y G S b Q W R A s l A p S B S U C E Q o W G y W S a M J A F M / F X p 3 / z 7 v 5 T v 7 K q 0 P F / e d I F a q o 4 f P 8 t H j O G x X D 8 b U J L b X E A 7 U K a s K Z I c w v 6 S A j i m p M o q B y x 6 r 5 T N P p M M W H m g j G X K 5 / N H Q y i Q 5 g O F d p I M y + I 8 F A 7 R v / p 3 v 5 L P 5 G p h M V B 3 5 B S 5 W p o u X r h G t w b G F U T a / T N A G R d Q Q Q T A d G 5 A s q D K g y S w F U l A M Q I Y q q D 2 y y / + q O 1 8 M j D p s g W Q 2 i 4 A y W a V L K g s q 4 T c h M Y T / G l z 9 O S B f f T 0 D 8 p j C v v D y g X q A Y R K + d Y f P u e j p 6 B S Q B k r p X M D l c 4 N U C h Y E O E x V Z o n O S k M h x K g M L l K w p R s 2 0 A q C E K o / W K Z A J F 1 N 3 Z A p K A S i 6 R h y l s m w A S r l K Z Q K E j / m l 0 8 V 0 u X 5 7 w L 1 A O r q + s G d X f f E o g M V B Z Q K N u h w j 4 D k / z i z 0 I 4 5 S X w q I I A J L 9 W W Q M k I O k y 5 w K O h q p g W B F y u 2 U C R C Z J A E J Z J j + 7 s v / i r / 8 J R S o i 6 r 1 d L V m e 8 3 1 3 X a A e U m / / / h O K J 3 H P W O 3 y W X D l L V S h + 4 c y / j O f L y Q D l M o V O P w H v 5 w U Q C r p s o b J Q G V Z K A O R z m U S o e X m p Q Q u f J b O z j X 0 Z z 9 9 W d 7 T 1 f 3 L B W o Z 9 b u / / x M l 0 1 g 8 0 w a W w G Q D C 7 V W y o D o 3 k A p i I p z e 1 I L d i q A 1 L Y C S O e A y m 6 V J D e W i U F i q N A 5 v W 5 9 p 9 u v t A z y X H C B W n Z 9 c f o S 9 f Y O E D e w F E Q C l E 6 w V A D I B p X f h 1 V r S 0 P F i O C P K s 0 D y k D E S Y A C R O j A L Q p A G J g E K A U T b 5 D f 7 6 c X X n q W t m 7 f i B d 2 t Q z y X O g f d o F 6 R M J q q b / 9 f 3 / k C g 5 4 8 m A Z m G R p e W F L g S W S M m R A E o T 0 J v 5 o g K y k o d J A 2 V 2 8 f A B C B R + U W + e R h T 7 / i t t I 6 n 1 d L a d c o B 6 T R k f G 6 L 3 j n 1 K a L Y i y U I A L O S q 1 s V Z Q c S V n W C Q D P H p 7 n m X S + y y Q 8 p Y J U C F I U l l Z Q b / 6 9 c 8 p E A z g R V w 9 I r l A f Q d C 3 9 C f 3 v 2 E B m 7 f U b B o q O b D B H y 0 D E D Y Y 8 r a x b M s k 4 C W 5 X a b h 4 L B I D 1 3 9 D B t 2 b b R t U S P U Z 6 / + c / / J T c x M U 7 / 4 T / + J / r N / / o f 9 N N / + k v 6 2 / / z v 6 m i s p L e + G e / p k R a r a j q 6 t E K Q P R c u 0 F X L v f S 8 P A o Y c 0 G Z k Y B J S C Z H B Z O C a B E Q g H a s b W d 2 j r X U N u 6 D W K N X H 1 3 8 r z 5 5 p u 5 v / m v / 4 0 q q l f R b / 7 n f 6 d f / P I v K c U n 9 5 3 f / Q P 9 + J e / l j u p u 3 L l a m n y f H V r x P I q X L l y t b j g S X x 9 / k t q 7 + y k 8 b E x G T Q c j q g O 8 O b W 1 Q z U b R c o V 6 6 W q v H R U X r 3 9 7 + l u v p 6 u t n b w 1 5 4 j h q b W 2 j D 5 i 3 0 + Y m P y H P x 9 q g L l C t X y y K i / w + 6 S P M / s o R l 8 w A A A A B J R U 5 E r k J g g g = = < / I m a g e > < / T o u r > < / T o u r s > < / V i s u a l i z a t i o n > 
</file>

<file path=customXml/item1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a f 6 3 6 6 0 - 5 d 8 0 - 4 2 4 6 - 8 a 7 4 - 4 b 9 b 0 b 3 8 3 c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p E A A A K R A c A e r V 4 A A C r v S U R B V H h e 7 Z 1 Z c B x X l p 5 P 7 V V Y i R 0 E Q H D f V 1 E U R a p b E i m J 2 l o z r d 7 G d r d n 2 o 7 x F o 7 w s 1 / 8 N G G / O c J v j n C E / e J w R D t m P N M 9 3 R I l t V o S J V E i K V K k S E k E S A I k A R I A i R 0 o A L V X + f z n 3 p u V V S i A I A l S Q l b + w M W 9 m V W o J f N + e c 4 9 d 0 n P P 3 5 8 O k e u X L l a F n l 1 7 s q V q 2 W Q 5 / e f n H E t l C t X y y T X Q r l y t Y x y g X L l a h n F L t 8 X r s v 3 P V A o G K C 1 r U 2 0 q a O F f F 4 P 5 f C T z V I u l y X + o 5 + F Y o 5 8 P h 9 5 P B 4 + e 0 g + i i V S 1 H X j N g 1 P T F E q n d H P d P V d y P O H T 1 2 g v g s d e X I 3 R X w 5 8 j A 8 q V S S P P y D E 5 H J K C A E G B Y A m p u b I 7 / f R 4 F A U P b j O a l k k i I V F b K N / / N y n s p 6 K R z w C H D k 9 d H d 8 R k 6 1 3 V N X s f V 4 5 E L 1 G P S l s 4 2 2 t j W w N g Q x W M x r u 8 + g W V m Z k Y A C A a D N D 4 + Q d F o l L K 8 f 0 1 H O 9 2 9 O 0 z N z U 0 M U k C 9 i F Y i E a d Q K C z / b 8 B D H u P X r W D I o I G p A D V X 8 6 n 1 M G R B H 1 u 9 H J 3 6 t p e m Z u b k c V e P R g z U W R e o R 6 T G V T X 0 9 P Z 1 F J u b J T 9 D k W U X D u n S p U u 0 e / d u A c L I X i 4 W I I v H 4 w I L y q 2 t r b I / C 2 v G I G E f A A u H Q w I W I I W q q q p 4 2 0 v p r I I u H P K J J f P 5 / P T + u c u u e / g I 5 H n r p A v U c u v 5 / T s p N T t J F Z V V A k o 6 n W b r M 8 6 u W 4 x h 4 D Y S X D K b F o P J r p v j P u p Y l a H u y 9 / S r l 0 7 q b v 7 C m 3 Y s F 6 s G 6 D x s x W C A K 3 9 P U Z H R 6 m 6 u p o i k Y h s A z p j F X u H x u l K 3 4 D s d / X w c o F a R r 1 6 + A n K p u K U 5 P Y N K i 1 A M b D Y o V k M o F M 3 g r R / T Z I t C V u m h I f q K 9 R z v x 7 0 0 c 7 W F H m 9 8 w O z 3 3 5 7 m X b u 3 K G 3 5 g u f x a 6 J i Q l q a G i Q 1 w J Y d + 7 c p f q W d v r 4 / D f 6 G a 4 e V C 5 Q y 6 C X D + 5 i k J J 0 d 2 y W 6 m u V 2 2 W H C b o b 9 V B z V V Z v z d d i k E W j M 2 x h q v R W a Q H i 2 d l Z m p 6 e p n X r 1 u m 9 8 2 W H C 2 W k v r 4 + f n + i b d u 2 0 m g 0 Q e e 6 e v Q z X N 2 v P G 9 9 d s 4 F 6 g F V w V 7 V / i 1 r + S r v l c r s D 1 X R p 7 1 B e n F L n B K J h A Q Z 0 O 7 p 7 e 2 l J 5 7 Y J 2 2 d k Z F R c d P s A O F / s R m L x 2 h y Y p L S O S 9 N p m u p O T R N Y + N j t G / v H n H P 7 k c D A w P U 3 t 4 + z z o Z F Y O V z W V p a n K K m p u b 5 b N c v H m H R i e n 9 T N c L V W e t 1 2 g 7 l t + d p O O P b W D k g w N Q t j T s 0 k 6 3 V 9 J P 9 i Q o L A / J 9 G 2 c D g s j 9 n b M o B o a m p K I E P k 7 p t v v q X o d J Q i F R H a s 2 e 3 u G B o / w C w a 9 c A 4 d 4 F g V h M e F / 0 X / n 9 + e g g X h N A r 1 6 9 W u / J C x Y q G m X r W r + K 1 q x Z Y 7 m C 8 U S K T n 5 7 X T / L 1 V L k A n W f e u H A H r o 5 k q X O 2 p g A 0 j f m p S v D P v J x v d / f M i w A p F J p q q t b R e l 0 h r q 7 u 2 n j x g 1 W Q M D o s 8 8 + p 8 r K S h o d G 6 M f P H N Y 9 p l A w c M I A R C / 3 6 + 3 l A B Y O p 2 S S C C E s P z I M E L y z d L H F Y 6 E + S L h t + B F D q j Q s R z m z / 1 V 7 y D d H Z + U x 1 w t L g b q S x e o J e q 5 J / Z Q g O I 0 P T V J g 4 M D t G H j J n q / G 1 a A K y J X 0 v U N W d r Y l J b n 2 l 2 6 W 7 d u M z w V b A H q Z f v z z 0 / R M w w R 3 E J Y L F R s l M + c / o K e e / 5 Z e c 7 9 y g 5 S K p U S K L A d i 8 0 x G D m q A L w j w 9 T Y 1 C z P M S q 2 g O j j g m V L 8 2 v g f / A 9 Y E 0 B 4 U d f u W 2 r e 8 n z 9 u c u U P c S r E 9 F / V 6 a m k 3 T u t p p i m R G J Q j Q 0 d F B 7 1 8 J S U T u 6 K Y 4 V 8 6 F g w u w E t e u 9 b A F Q n 9 U j o b v D t P h Z w 7 R + f M X a H J y k n x c + S P s J r a 1 r R a 3 6 0 G E z 3 Q v C 1 f s h s 7 O R K m y q l r 2 Y 8 R G J F L B 5 T R b K J 9 A F e L P Z F z A w d E 5 6 h 4 Y X P A 7 u m K g j r t A L a p t 6 z d S 9 3 C l W I A X N s f o w w 8 / o k Q 8 Q b 5 A i H I d L + t n E T X F z t C u X b u k U l + 9 2 k M N D X U S F I B G R 0 b Z M j R K 2 a 6 Z 2 R l x t b 7 6 6 i I 9 + e R + a 0 Q E t i E E L y 5 e / J q e P n i A 4 v G Y u G x z / D 9 1 D f N f 6 0 G E 9 h p g g V U K B l V 0 E i n D 3 x W A C 3 y c f 3 g t Q s e 2 J q j r c h d N R n Z Q I J i l u Y m b + l V c 2 c V A n X e B W k C N b X t p b 8 u c w I T K h + B D d U V A r t B n + 4 M 0 F f d K Z + q z G + J i p e w 6 / s 5 7 1 N 7 W R t u 2 b W E Q Q n p v o S 5 c u C i B h 1 u 3 b g l 8 q N x 2 A d 4 j R 5 6 f t 7 + U S r W d F h P A R M c z 2 l Y Y T Y H 3 A E z 4 b i j P 8 u O V / D i g P z P Y R A E 2 a p l M l l 7 e k a U T 1 6 u o I p i k u f F u / W q u j D z H T 7 l A l d K G t T t p f V 3 S g q m n p 5 c a G p u p t q Z S P 6 P Q v Z t N e q m S r 9 y Q C V k v J P z f i Y 8 / o a M M C 4 S w + u r V b V R R k Q 9 c 4 D k f f X S C X n j h q N 5 z b 0 1 O T F D t q l U C R r H g v m H 4 E x S d n m Y 3 r 6 o A V G O t 7 M K r 4 B u q 1 / P Q m f 4 Q B T K T 1 N 5 c S z 3 j F V Q Z 9 t H s 2 A U 8 1 Z W W X F j d V J h e f X o 3 N Y S T 4 r 6 h s g O q 9 e v X c e 1 S A Q e I L 9 Y F M j B B C E 8 v J F T c k Z E R C y Z o 4 8 a N F O W 2 D I Y I G a F 8 + P A h v b U 0 r a q r K 4 A J Y / 3 w f h A C K R D A Q s T R w B O d n p I c o 9 e N 8 B w I M E l Q Q y 4 c O b 5 o E E 2 k 6 + j b I R 8 9 0 z l D M 7 E 0 V d b v K 3 k M y z X x U S 2 1 u 3 z T 4 T 2 7 K R G L 0 d i d G 7 x N M h A V l Q 9 9 N b W 1 t V K 5 k L y e 0 o Y d j 3 V 2 d u q t v H p 6 e q i r u 1 v 6 q B D V s w t R u a 5 v u 6 i x M d 8 2 a m p q k s j f 7 3 7 3 e 2 4 / q f 6 u + x V G t B t w 6 h u b J I e V M p Y K q q 6 p l R z B h 9 i c G o m O i B 4 C F B C C F I A K 7 / / U m o T 1 / T / u C d C R D Q x V P E M V t Z v 5 m a W P Z 7 k l d p x L 7 i / L V N W 0 j 0 5 e y 9 H 5 f o + 4 b G N j 4 5 T x R K Q C o b I j v 5 d g I b 7 5 5 r L e U u r r 6 6 d N m z b R 9 m 3 b p O / J L g C G o M W R o 3 m L Z b S K 3 b c 6 t j q I D O J 1 j x 9 / z 7 I 4 D 6 r F / h / z q x C Q M H O v I B P 5 A 5 i e 1 D S 9 t C U u x y G T z V H X H a 9 E B O f S I X p y y 6 Z 5 x 7 M c U 6 H T X M Y C T N O z 7 N J l k 7 S + e l w q D T p n K 9 i V Q 2 W + c V 1 Z r H v p N / / 3 b 6 W z 9 N K l r y U k D s u G 8 H o p Y R g S X L v V b f N H L x j B a t y 8 e V M q 9 O u v v y K W 4 u 2 3 j l t T N O z C a A g j f I a 3 + H m n T p 2 R c D 3 6 u 6 C F L g r Y D 9 g Q 1 Y O r a 8 A z Y O H 9 E K T A / u c 2 K E v V P + G T Q E X I l 6 K q c J Y i l Q u 3 G 8 t F n n d P X 7 j 3 Z d f h a u j Y Q 8 N j W d V W 8 n X R x M S 4 D N F p a V G u G U Y 8 X B l K 0 b r m M A O 2 + O H C p M C h o T u 0 b 9 8 e v a d Q q I j H j 7 8 j E b l n n / 2 h N S F w M Q E i B D q 6 u 6 9 S Q 0 M 9 b d + + T S K H G A g 7 P R 3 l 9 x u S 9 3 3 t t V e k 4 r / / / o d 0 8 O A B 1 e 7 T w l C m 4 e G 7 t G v n D n H 5 7 J Y S k A B Y 6 d T 1 + c X l w 3 t i + N Q s v x 4 s l 3 E d o W l u d / X P N t H w L P q z M K r C Q 1 u b s 1 Q V y t K 3 f c P 8 g v N h L x c x U F + V N V A e r 5 8 y 4 W 3 S j j n Y O m J F 2 u D u r V p V y x Z k j K 7 M d F A i z W 5 g b Y a 2 t 6 g G + 2 I C M K + 9 9 m p B g M D o v T + + T 6 + 8 f E x v P Z g w 2 f D q 1 W s 0 O D h E W 7 d u p h M f f U o v H T s q k U j K e S j F F 4 Y X X n j e C q P f Y A t 3 v e c G 7 d y 1 n S G J y P e C A D c + 4 9 T k B F V V 1 0 j Z g H N 3 a J B a V r d J G b J 3 G o s l 4 / b Z n 6 6 q o U z 4 P 6 y D g d n B l M 1 Q K F O + I y r K v g 2 V q 9 h B z 6 + f o Z b k l 5 Z b B M E S o K L U 1 9 c J b N C d q I / S t i b I + N x 8 j / n G j Z t 0 6 P C h k j B B m z Z u l P l I D y N Y D g y m f f X V l 9 k K r a e O N W 0 y g f D y 5 a t 0 l E F 6 + e U X L Z g A z e T E F L 3 4 0 l E J s A Q C f r F s k P m M G G p k r J R R U 4 u a F W w E i I 3 w m k h P t K v A B c p o U 4 X 8 W e b Z Q z H P + n n H u V z S / B p R R j q w v o V h i n J l y l B L c x O 7 e f l K Z K 7 e q J g 7 V u N o q V D 5 i Z 6 w X J n / c C F J X w 0 E 2 T 2 S h 0 R j 4 + O 0 d m 0 n x X 2 N d L o v R J 9 e D 1 l X c S M M l H 3 n + H t 6 a 3 k E F w 2 u 4 9 G f / l u B H 2 2 p T z 7 5 V B 5 D W 2 r H j m 1 S h s 6 c O U s 1 N T V 6 S w l 9 U s X r V g A u r H 1 h o o v 2 / 0 k m E 5 R g w D A B 0 q 5 Y A g e D 9 7 G l i u X m R z r L Q Z 7 3 z l w s S 5 f v 2 f 2 7 y J u a p d l E h i t N j s K 4 u n L F h E x u N J P 0 C k w Y H Q E F f T m K x K 7 S V H C r b N 9 L G A s Y S g 3 S 7 M A F C X T s 3 b t n X g V + G G F 0 + 5 U r V 2 i m + g k 6 u C b B 0 H z B 4 G L O F b H V 6 q I j R 5 6 z r N H x 4 + / S M z 8 4 T K t q l d t n 1 x 1 2 8 + r q 6 6 U t i W F O x s p h 2 B N c x U l u W 6 6 q q 7 c u N p / f D F E s l b 8 m Y x 9 c P w C e T a c o 4 p 0 g H y 3 c J + d E l a X L J 2 H h b F y u v m f 7 A g U w l V I y P k u f 9 6 j H / V x / 9 j Y O 0 / 6 d a 2 V 7 K W J e K R 1 e T c e O v U h r t h 5 c V p g g u H E D A 4 N 0 a G 2 S + i Y C V F l d L 1 b q 9 O k z 9 N x z P 7 R g g l 5 / / V W u 9 F 4 J n B S r l d t M G N O H a J 6 B C Q J M C E 4 A p n h s T o I X U E 2 o c F Y y y n D 9 5 C C z l Z p N V R c c 9 3 J I Z e n y / W D H W r k K o w L M c T O g u F I U q 7 6 G G / L R U 9 I H c 2 Q T g 4 h G O R 8 8 b O 9 u y 4 8 w W E z J t I c T U U u 1 c q G + H g r Q b B J n 4 e F 1 f c x P v p Y n p T J f H / f T c H C 3 d B 4 D J H u 7 y A j t L U Q N 0 W 5 C u n b t G v 3 + H 9 + S T u T B w U E 6 e f I z 6 V S 2 C 1 M 5 o H C k Q g D D c R q Z V a + 9 1 3 Y M s B / J w + + b Y 6 i m E i 3 6 k f K Q 5 4 9 f X J p f g x y s z R 2 t 1 F Y X k b Y G K h P a O C 9 u j s l j p W A y Q k M e j 2 P U A h Y 4 g Z U z K m 4 n L S Q Y i h c 3 q 6 v 7 Z 9 y + w g z f h 9 V C 7 z 0 9 N k D P b / V Q g 5 6 D V U o A C Z 3 Q E Q Y E o y F + 8 t M 3 9 S N E 3 e x C b t u a d 2 k F E v 4 C K b 4 e x P n i M D r j o 1 4 G G c K F B Z / D W E L k e H 4 2 k 6 Z M K k H 1 k W H Z X w 7 y / P F s e Q F 1 Y H 2 z R M n g 7 g 1 N e d l S + K V C Q I s B Z f T 1 p W 9 o 9 5 5 d e m v p M J W S e d 8 H F S r 2 S Q Z z I a H P 7 J l 1 p a H F x e Q 2 J j 5 W V U q f F K J 4 X V 3 d t G 7 d W m u a / O / O R q m q t o k 6 q 6 M y V 6 t v w k + p r E f a k 3 a t q 0 / T T b a M d t c S w o z f N A O V z S S p s W p c 7 3 W 2 y s r l e 2 H / T h k Y i s o E e K 4 M 5 9 s J S 4 E J W r d e R a 8 w S u B h Y H o Y 4 Z P i v R e D C Z p j l x K B g 2 J 9 c f a c D G N q X d 1 K 1 6 7 2 i l u I Y U 4 Y j I s O Y 7 S / 7 k Z 9 A h N 0 N 1 Z F V 0 Y C A n A x T B B g g u z H U O D i h K k h q G Y z 8 c L I o l P F 3 x Z X l f J I Y 8 N D A t P V n h t 0 6 t Q X 5 M m m a F 9 7 c k k w Y e 2 6 r q 4 u b n + o i n G V K 9 h 3 I b T 5 P 7 g P k A H V 5 b v 5 z 4 o O 2 u j U N L 3 x x m v S U X v o 8 E F p M x m d + O g T C Z q g j W e 0 u T F t u a q l h K h n s c w x x d r t A G t W D O X 8 c + K 0 V D b T N 4 4 d 2 E l X r l w V o D Z t W E u H D j 1 F i V y A L t 9 Z G A x M w / j g w x M 0 x R U Q K 7 5 u 3 7 5 d 9 i + X Z S p 1 t V 9 M k z E v f X j t / t 9 7 c C r f 3 g N E g W D h d 0 a A 5 u 2 3 3 6 H + / l u 0 p r N D V m P a U J v v 5 M a 6 6 B g p s p C S m f x j 8 6 0 U J i 4 q K x W d 4 3 Y W 9 j s 5 v X / u 6 3 t f n h 2 g I 7 s 3 W I M + c d K R A A b y 4 r Y M h v Q g F I 3 g A y o b D h V G f K N S w Y W 6 X x A W 0 v M b E x Q o c X U v p V j K Q 5 / d W N z F W 0 z m O + I 7 B L x Z + u S T k 3 T k i F o Q B g E X d N z i 2 A C C c 2 e / F M s y X v k 0 e X 1 5 t / h + Z N p T G I 2 e S a d U W 4 p T W 6 M K A D l V Z d G G e n r b O o n q G Z C Q 4 l x B 7 c I + w B O L x W X E B O Y j o W 2 B K / r M T F T g w 8 i H 5 Y I J 6 r p 7 7 8 p 6 Y S A o 7 / 0 w M C H E P z b r p V F O + A 4 f 9 U R o / / 5 9 N D g 0 J I + b U R D 4 v g A B F u z A g S d p t v s f e F s e W p L Q p V A o R A b V a y L n L U r Y O o K d q L J o Q 4 W 0 x w N o j G 7 3 9 V j b n 5 3 8 X E Z p o + 8 F 8 5 P M 1 R U 6 0 x + k 8 6 P 5 Q a L L q e G Z v C u 2 k A D C w w o d y w A T Q 6 U g f O t o d J q a + a J R S h j J 8 c E H H 9 F P f v L n l L 7 x t r h 8 S x E C G S / o t p a 6 c P H R 5 0 O p j q c U a H g c 3 0 d v O z D h 7 i b 6 S z s z N a + q p u H h k Q J X D 3 O Q N m 3 a y I 1 p P g Y s D G Z F Z y f C x x g M a w Q r F o 0 / 2 i v q V V u k 8 X F q P B 6 x x u n Z Z d y + H T t U e / H Q 0 w f o u f V L u 6 f U 6 p q M d G D b p a 5 Z a j U l n J B c D u X C c + S k 5 G z 7 y 9 q z o Z 0 a G x s E J C M Z X c 3 b S a 5 P G E q E t c n t Q n t F w t I P 4 W Y t V Y P T i 1 s p P k e P R L O + V r k d j v 2 4 w E r f 7 O u T 0 R J D 7 A 7 + 3 d / 9 P Z 1 G N J R r y u b G 1 L y V n Y q F M L 5 9 B D 7 + T / 5 F 1 z a + f s t o 9 H 7 l a T p S / O 3 x l Z 2 b 4 r F Z u e o a o Q J h Y c n b / b d k D F 9 1 q L B R d O p m 8 K H a K / c r c z O 0 U k J V z 1 f 3 B 9 N C r 4 4 B v 5 7 a T X L f K h O 1 x M j 0 9 e v W U W V 9 B 7 e x n q B f / O J n 9 M q r x 2 R K y t r 6 T M H I + l J C t C 9 u m y 4 m s P I H s D 6 D F D y U h g 8 q G 8 5 L j n b 5 N n e 0 S L s I J 9 Y k T B h c s 6 a D 2 j s 6 q D X b T U 1 V y u 3 5 u F d N y 8 B y Y I 9 b 0 w u 4 l Z / 2 P j z Y i z G Q 9 q + S / j g I 3 / 1 u p k 0 G z d a G 2 T 2 W v W o e F C K c S 1 W G X T p Y f a z j Z 5 e y V f j L b h 9 K R e f K K e n x 1 5 7 H q M 6 m W o n S y Z V S K x Q K S j Q L 0 7 a H 2 L X 5 9 u a 0 d J R i j N p 3 p S / 0 t J B i L W N A s a R m E k R T c / k v f j f q p z N f 9 0 s Z b a G v v / l G Z i 7 f z 9 L Q G J 6 E S Z j 5 4 6 k A A k + o c M j x 5 9 b Q v W c + r 0 Q 5 2 u U b u H 3 b g g k N c P S 3 4 K p s 1 L m 2 k 3 y R V Q V X 8 Z A / R 0 c 3 x + U V H p W k Y h W p u C 2 F z 4 Q G / K N U M D N B G 5 7 I L y c N V a 9 / n o Z n v D Q 7 P S Y L x J h B w N 8 s 0 g G + k D Z x u 6 t Q + X M z F w N x + W 2 n J M d a K D S I E b k z r t 7 5 C 1 9 J X h f J X / e x L g M W x Y f q K r L S + f n s h o T 0 2 9 g h W 2 7 Z D K a l U a 7 E d n 1 0 L U y r I o / W b F 7 n t l H a V 6 2 3 8 r o 0 G K S T N y v o 4 M G D 1 N L S I u 7 g H Q b e 3 M N 3 I W E I k r l Y P N m R p F F Z x K X 0 / 5 Q 6 B k 6 Q Y 9 t Q z + 7 Z Y v n + A K m 2 p k Y W q r S f 4 E g k L B A h o Q I Y p W x D a R 6 X 0 C d l P h k q M A I A i K o V j + J Y T j 3 z 1 B 7 a 2 1 b a 9 a q o Y s v N n 8 E E L K D F A i g Q g h I G F P R 7 Y e 1 3 b M / / L + U G 4 i 4 k p c 7 d S k 6 O d f n 8 n o x M / 1 a D W r t l f b x i 4 T a d 9 u W P j S 7 c v n / 3 Z j n 0 I V d e e 4 Q R / T r Q M + s f f N 7 U Q i v c Q h H + m j X h r N U Z a x e O 4 g f 3 O W 6 w K p R / L 1 w Q A F N z V V p d K P S 2 E g o e u t K D 8 Y L z z 9 1 K T o 5 1 + W 5 e v 0 F t b W 3 S U Y t O S v T + F w s d u V j c 5 N 1 3 / 2 i 5 h F M x L 0 0 n v p v D g m q G P j C j i o C q g S Z / E G W 5 H b Z Q / x F G l G M o U q n H H + Q d Z 4 o W b T m 0 N k G 7 V 7 M F 5 B d j x 5 v 3 F L 6 q m i 7 v L D l 2 T Y n 2 j n Z u Q 6 m 1 E d C / g r F 5 p Q S g s B z X E / v U / W z P 3 i o d c f s u N D a n 2 n e P s t 5 h s O z F W x n a 2 z T O b b b l i y t i 0 K 8 Z N r V o W 7 D E u V v J S S 5 O T k s 1 k c J Q O W b o m q F H p Y Q R A j I 0 5 n u m a y N + a c M 8 y J Q N u w y Q C 1 m q g S k / e b M x q o x e o s b g g 8 2 s h X v q t R n 2 L L e 3 r o 0 q 1 9 m s 2 2 E l 3 o d c + t t 5 w 3 7 u V n p y Z B t q d Y N a 6 s o I s K A t V U o A r a q q S s p f 9 N 9 f R y r e b S U J Y L 2 4 J c 7 t m g y t 4 r a T E V Y 6 q l 3 V Q J s 2 b 6 R 9 6 y q k Y / Z + t b M 1 R S 9 s i l u T D W U w B O v j 3 p C e S 5 U / H 6 Y I t J J J f I 7 C 8 7 e S k y N d v p Y 6 F S 7 H d A w j L N 5 f r M G h O w W W a T q e L y 9 F p o o s d U 7 T 9 0 G n b o R o T 1 u K D n Q m q b 0 m f 3 y u j Q S s 5 c 3 m T 8 N Y W F O j g z T 0 z T v W s Y a V s h v 7 F O 9 W l o k 3 + E 8 4 g F E Y + o f 3 T U 7 F 5 p 2 / l Z w c 6 f K N j 9 y l S x e / l h m 6 E J Z Y 3 r h l O 0 W j a h F 7 3 D D 6 7 v A w t a 1 u t Y B C 4 / x B Z c L s D 3 J l f 9 y a S 3 n o 3 C 0 F z v b W t B W Z G 7 B 1 L C P c v V T 9 c F c d 7 d 3 U K A N t 3 z r + v o z Q F 3 h Y y r 0 D O L x D l 7 G U m j x B p 4 n J u Z L n c K U m R 7 p 8 u N J i Z S J E 9 z C 1 G 0 A N Z D b J X C f c 4 i U Y C l G L 7 a Z n c I U W m + K 9 V G H I z f e w K T Z P k z G f 1 S 5 D J O 7 p T h W W N w N b M Z Z v K Q r 7 c 9 R S 4 6 G t W 7 f Q 5 s 2 b a P O B 1 / U j W o A I 4 G i o k B D Z U 2 X Z y + 1 X W M P C 8 7 e S 0 w q 4 p t 6 / a m t r 9 I k k e u W V Y 9 T e 3 k H P b U 5 Q c 3 M T v f H G 6 9 I v Z d f D N v r t 0 m / 7 v X c D c R H B E C O o O q w + 6 8 k b Y W s F I 3 u f k l 1 z M 2 q t C X Q 4 / 1 C v K / j l u f O y W t L W 5 s J O Y j k H A g / Q U e W w L z 8 v D Q m d u 0 6 S I 9 t Q c i K 1 J q M J m e 9 k v 3 L Y b w 6 9 n D D Z Z d z A w B J n u z 5 u Y T Q 4 h h g N T a s j A 0 C w h l / v q J 8 + u B q k N u 9 1 2 V + s 7 d X 9 V B F Q Y f C x s T G Z O x U M 5 b s a 1 L d W 5 0 B + N D h + j w I J 9 + k 1 + 5 A w L 6 3 4 / K 3 k x G 0 o 5 / 3 Y 1 b C q g o a 5 v W S X u c 8 R Y H r U F 0 g s D A k t 1 Y 1 6 X D K j w a 8 M 5 0 e F Y G H M Q w x V B T c n u 2 f z N 2 u z a / P m z V Q 1 f V 6 s E v r w 6 u v r Z f 0 J I 3 M 4 s e w Y 5 p s B v l w u S 0 F t m f i P z r W l w g x h B / 0 4 0 u W T E 8 Z C 5 A k L g / T 2 F U 4 R h X u C Z z x O b + N + G v q P S + E A t 2 l y W F Y 5 / 9 k w K u P w 2 q Q 1 a L h Y O L R 7 9 u 6 m J w / s l 0 V D 0 c d X L L 8 n R x 9 c C 1 G M r R G m i O B 8 o C + q K q j W k 8 e L C E w 6 O U m O d P l M 5 G 5 k Y o 4 u X I / R r e H 8 v W e h m e j M f S 0 W 6 V S Z i N x X 7 P o Z 3 S u o s t i y A D I F h V + w J q z A a a x U e Y 6 v X H W R t H R L V A Y z V F + h V 6 C S z n Z E c v i f H Z L 4 0 l R i 7 4 p P S t M T w 1 R V E a Q 3 X j x g 3 Y U Q C k Q K 7 8 R e z m r V d w P 5 v A g U M 8 q 9 v q L Q V V 0 s G o p F Q 2 F v d q 9 O 0 q 7 W B I 3 N A l g F z f S c s l T R e I 5 a M W B W 7 w d U p c / h y k y O 7 I c y m o 7 O y g z d i n B Q R p U b 9 2 K A d k j u S t 3 m F I v 9 o 3 + q W A f W J O U u + P c r V K q G i r S s H Q H r 5 K E s x d H B y / A g q j c 0 7 a G t T Q n q r F J 3 N L G f u 5 W e H O v y I b W 2 r a E 1 t W q e E + 4 o U W q 0 h C u i P h 0 q v z S Y D 1 B A G C y 7 q T F D I V + O g v 5 8 W + e T 3 h C d 6 F U u s 7 5 G U c + o e g 3 M d A I k g 5 P s / G g r h L 6 n d X U J B j Q u 2 y 1 V K a o M Z K i 2 0 i f b x e d v J S d H B i W M W h p r 5 W 7 l R l i L L x q / / y u u 0 2 V Q w S R H + z r o E J Y F S 2 R w s z j U G C V M J E y z p 4 i B u 5 g z h T X X 7 0 x j M i F b I I Y p m c 5 R 7 6 i X w r 6 M j J W E Z e o d 9 d G Z m 3 4 p X x z w y 3 7 c p 9 e z y H y t l S h H h 8 2 D R U v v Y P 7 T m a s P P l m v H I Q 7 d d h D 6 S N F U / N L 6 d y t o M z j k k A D J 5 + H Y U n l q C q E k D k 6 b 9 W d E k 0 Z U J 2 / 7 W O X f I Z a 6 o K 2 M 7 f y f x x p o S Y m J s X l K 6 l w f m V Y V 6 V 1 a 9 J H X f o W O A s t c b a Q A A s 6 h r N s r c Z m 1 L Y E H 2 C 9 s q p P q j a c o m Q q S 3 7 2 H u o a n H U + H N m G m s v y 1 9 L t q N 6 B w r u Q b 2 n K j 7 B 2 t b A A E l y 6 p s q s j E 7 3 L z i U C v s 5 a e u k w F F W C F Y q m 8 u 7 f U j 8 h 8 Z n F W j h S J h q 6 m t L n s O V m v j y U 2 L v C k / j s w n L Q s X m Z q w 2 A t R Z 9 2 B A L X X B f K c o m v D I 8 K R p z j F / 6 s j G h E z r O M o J I X U s t b Z f b l Y n L C E U I Z A o 1 0 7 l s F L Y F / Q q q J D S G Z Q z t K U x z o / l 2 A 2 v 4 H e b f w 5 X a n J k 2 D w a S 1 J f X 7 9 A 1 V T r p y Q W M c d j C 7 m B S 1 B G D y E q J 2 F 4 E o I S p 2 6 G q H / C T z 0 j A Z q I K R c Q S 6 3 V R r K 0 s U H m Y w g 4 y r X L 8 V V a g Y S R E Y j m J d K A K W + p s g z V 5 S E v f T O I V s f 8 8 7 e i 0 8 n L v Y 6 8 9 D 7 R 2 S C X T k z Z w B A k z I X C a H O c c P v S W K 4 e R j m Z o Y v 2 U E U g T d 5 c m o a j X J 2 y a U r x M U 8 l 4 1 Q z d 4 n G / N v k p m u p V J L S y Q T n c U o l 4 l y O 0 Y / e O K x f y x l y p M u H l M 1 k 5 e Z p 6 N D F I M 6 h u f z o C D x j M T 2 E I S s r w d W L c z s p z a 7 b 5 F y O R m e I t j b i r o x p s U T 7 O 1 I 0 E d w h l k t Z K J U 8 0 q 7 i 3 O O s U R J I j o z y K e V o a m q S Z m f V v Y 0 6 q m N y S 1 A M Q Y p f + 6 3 s W 0 i o K K 7 u J T S c t K s H N 0 6 n y 3 e 8 N J d g I 8 X A f N m v + p v g 4 i G P M G j Y n 0 p n K O B J 0 U v H n t a v 5 R w 5 d u X Y S 4 N T 3 I 6 6 R c 0 t z X I y E U r H i c T 6 5 q + / / q r + + q 4 e V L j o I O g g i S E R s H Q Q w g C E p G D j 7 Q y s V o Z 2 t c T k 8 d X V C Q q F A i X P 3 U p O D r Z Q b J U 6 2 m l V b S 1 1 d V 2 R a f G j U w l q b G z k L + 6 h x k p 3 x M Q D C 5 Z J w 2 N Z p w K 3 T u 8 z 2 w z Q t q Y 4 b W 6 M U y K Z k R t Z D 0 7 o 1 3 K Y H N u G Q s L k N 9 x 1 Y + f O 7 b L o 5 W Q K I V q l v e 1 q j F + x 7 G P W X J W W g i e f F F g A x 2 z D Y i m Y k B O 3 m c L s 7 m X S a e o a Q v s 2 T U E Z 8 V / 6 v K 3 k 5 M i w u U m x d F a A Q m Q P a + + 1 V 0 a p v / + W W C g 8 X k q 7 V 6 f p + Y 3 u 8 K S F p C D R A N m T w K T K X l I Q w T I 9 2 T 4 n F g n 9 T 2 l 2 u V O c 1 4 U T 9 P z R p + a d L y c k R 4 6 U M O n W d J J G R k b l R G K Z q y Z 2 9 6 L R w p E T x c L 4 s 5 W 0 z t 7 j V I G L p 8 v 5 b Q U T t p N 8 v H H M n + q I 0 c 0 x D + 1 r i 4 t 1 A l i + X I L q G S g v O r K K z p c T k q N d P i T 0 Q 2 F N i d 2 7 d 9 G N G z d o c G D h O y Z j F E B A t y p r F l j 1 p 1 x l B 0 n B U w i S 2 c 5 w 2 e f J U E M k K e W 2 6 o T 0 A 4 p 1 4 r w + n K R Z q u F X L H 2 + V n p y d F A C C j e s l r U P c E I 7 O 9 f S s Z d f l P 0 n r x d 2 7 m I 4 j f 1 m 8 B h y 4 w r K D y m y W y E L J H b 1 C r c z l E x l a O 2 q h F i l 6 e k p c b s B V S q F k R N J e v r 5 H + r X d p 4 c f d N q p M k E T m a K E g k 1 u Q 1 h c w h z f F z d Q 9 z 2 x A z b + Z Z I g W O H y K S O m g Q d a I / p N l N a 1 k 1 P M 0 g p j J T Q / Y C l z p N T k u N d P i S / P y C B C e n U j S d o M o b 9 / A i O g F b v m J p x 6 k p 3 2 A I m C Y 3 b w G G Y 1 H Y h V H D t z H Z r V Z J h U h E 9 c f V 4 n 8 D E x x 7 b W w 4 8 x + 9 R e H 6 c l B z v 8 k F D q S C f z A z d v j 0 g 9 9 2 t D K j V e O y 6 4 Q I l x w S H B U f G 6 q T V 8 K B s w c S Q W I 9 J O c 1 5 m p 5 a M y c w 4 V g D p L H R E b Z O C i Z J D F Z V X b 1 6 M 4 f K 0 V E + e 8 K Y v s b G B r p 6 9 a p U D F Q Y 1 B 6 7 l e L m g K W V s P D / 8 s p c Y O x t J i Q N k Q 0 m s U q S s y X i c k 0 w R Q f X x L R V 4 s e 0 d a q s r p F A h A I q T R W 8 X e r c O C l 5 T l / t L 7 x U O 1 i N N M v u n 4 9 m Z m a p p a W Z T l y v I q 8 X a y G o Q 2 C W z o J w r 1 v 7 7 T m d K X 3 q O Z M S H w f l 5 i m Y V M 7 g 8 D 4 F k t 7 W U O 1 v n y N f D m 4 d J 2 k n I V f W a D a W 5 O c l K c E u d p z b r x i o / P T r P 5 e 3 c 7 L K 6 j o 8 N D x C Q 0 N 3 Z N Q E r p h w U 9 A 3 Y q w U 7 p 5 h V L l A 2 F z N / 3 G G l I t n k o b F Q G M l A x M S j h l c v A w d 6 p w V m G C p M u L i 5 d t N C q y Y 5 e Y l E k l a v 2 u / f l d n q 6 y A C j S v Y x c l K y e 9 r 7 + P 1 t b G V W X h B K R O 9 O R D 6 d u K 7 i R h 5 J j g B a w y f j V Q C i S 2 S g K P z T o V g J W l s C 8 l b S U c M x M O R x K o N E w A C R 4 1 c o z w x + p G z Z 0 b 9 B s 7 W 4 4 P m x c n f 3 W 9 n G i c / G v D O b F Q k r j S Q M Y u 4 d 5 H T h a + H a P E F R 8 w q Y s K c o n Y A R a z z 0 r K o m 9 p Y r e Y L Z U E H j R M K p K X h 2 l 2 J k r J V J K S i Y Q A d e h H P y t 5 L p y Y y i J s b k + e y j o + 6 W k Z d e 6 7 + y l f W V M 6 K b D + d C X E F S t n 3 X z M O Q I 8 J a y O f d v A I 2 V 1 k c n A z d O P + T 1 p C l A x T J x w g e I k L h 4 n j 9 c n e T K J b o o 4 B Y K w / K X P h 9 O S 5 8 y 1 W 8 6 + F C + g y O y w T O k 4 f a u K f P 6 A 3 G 3 C 6 / P L w p h y 5 w k + P h 6 P Q z x i u H W S s S s n r p 4 J P s D d M + 4 d H t O 5 B Z o N O A 3 b w c 4 5 y 7 1 T I X J Y J U 4 M D 6 x S X J Y c y A h I M U 7 P v v l L 9 R n K R G U T N i 9 O q X S W 7 t y 5 w 2 2 G J F 9 d k 2 K d s p m 8 p V K V b W V f a 0 z 7 S C U N k I H E j A 5 n S M S 9 s 0 F j W S X b P p T X 1 2 G Q q 4 G J c 4 A k C Z Z J j Y J I 8 + s m k g l J B 1 5 6 o + S x d 3 L y f N F z u y w t F O S b u E 0 e t k r n B m C l Y J 2 M p f K J p Y L r 4 o W V w o H i 3 N 5 n 9 f 2 W D S S G q H B b W y J 7 G T l A E + g A j 9 p n A a X z p z p U x 2 1 x A M K k m W h U X h e j U R D 8 e a 7 M r B N U V l G + Y m X q O r h y s F W C h c L V V S y V a l N h / J 8 8 J p Z L V y p U P F 0 x U U m / X z L Q G B h U y m + z 5 Q E M y A U Q Z Y X M 9 z P 7 J A w u C e A o a 2 2 S W C a 2 S M r N y 4 O E h A A E D g t C 5 A k u l y N M k O e L 3 v K 1 U N D M T J I u X x m X 9 p O X 2 1 K w U t K O 0 m 0 p J L F U W A U e Z b Z S y m r x 9 n d k s R T Q N g E k k 1 s p D 7 9 V t i 4 I e d i U C 6 j K A M x s 5 y 8 i C j D A 9 i Q G v W r L Z A U h u I x I 3 o W + L L e j E t Q Q m q M / + 9 U v + V i V 5 7 W a g R o o a 6 C g 7 q v D N D W d Y o j Y 5 R O o 4 P 4 x Y A B J X D + v K s P t A 1 i S K x c Q P + I / o 6 T z R y f A g I x z I K T P n C r j s e K U B 8 g K Q O h y w Y g I L k s u A G m Y 9 I x b s V 6 c v J S m 3 S 3 s 8 m m g A B O s 1 f n + n I C U S i U o 4 o n R 6 z 9 + m W o a m t U H K 0 N 5 z r p A i U 6 d u U k 5 L y B i m D R U Y r U A k 7 Z W A p Y F k w Y K F O n c D p f 8 t Z U X k v W o L n D 9 z 7 9 E n h k R 4 D A 7 B R R V U G W d m I q C b T t U 6 A 5 Q Q N k h 4 l z v E 4 s E i G x l c Q m 5 v K 0 x T g F P M g 8 T 5 + f 7 i K F i m B g o 5 P s 3 V d G B Y 3 + u P m y Z y n P 2 u g u U 0 c n P r z M s G i R x / Z A r m F Q O i J A D I A O W h g n 0 Y B 9 + A I O i S b Z 1 Y W k q O B s M g C 4 x A Q K G K m I / 4 F H 7 Z L + t L D + W R d K 5 z U I V W i W T 2 0 B C L u 0 m A 1 i a 9 r b O C U z X R 3 I 0 O q 2 m Z G A V W L Q 7 0 6 k 4 V U T C 9 M / / 5 c / k 8 5 W z G K j B g l N Y 7 v r 0 5 F U i L 7 t + D J N l p Z B g n Q A W I I K 1 Y m A U Y H m o A J F V F r A 0 V D o X 2 c q m V H A C A I c W w F A P A g a T q 3 1 4 b B 5 I 2 M Z + A C L b + d x u n U q 5 e w o c 0 4 b S l k k D t W f 1 H M U S G b p 4 m 1 S g B j A h T M 5 A Z d I J C o e C 9 F d / / R f 4 g G U v z z k X q H k 6 8 U m 3 t l R 2 s J S l M u 2 p v P s H c A x U K g c 0 8 2 H C P l 1 c 1 F y p 0 y F s K H K A i N 6 H D W z p / Q I L H l N 5 H i C d N D D 2 c h 4 i 7 N P W y A a S u H k 6 V 1 a K E 1 s m F f 1 E h C 9 J W U 7 S 7 8 R A R c I h + r U L k y U X q A X 0 4 Y n L A h W s k Y y k A F g 2 o P J w A S A F l w H J J A U R H p e S e m H J d L m k F C y q Z M o A x O T q Q Q M N H p A f 2 W Z Y G B Q 8 z 7 J I e p / K G R q T A y w D k Z V r k D j P g 2 Q D S t p O a s F / 5 H D z X J g K 5 T l 3 Y 0 i d I V f z 9 O G H X 1 O W G B b L S s H 1 Q 6 6 g s q w U U o G l A k E q F 5 C w z V K Q G W G / / I o 0 L + a P y M C D f V L U 8 K h f 7 E N B 5 R Z Q e p 8 C x + x T Z Q N T M U j Y t q y S 5 H a Q k A M k 5 e Z J X x 2 7 e W v X d t C P f n x M f T x X l l y g 7 q G L X 1 2 n u 6 M z G i Q D l W p L 5 a 2 U g S o P l E l A x u T q V + W F w o 6 i 0 y C b D I R k 9 p x L A o 9 K a j e g 4 W 0 A h B 9 A I 4 8 r k J A b V 0 / B l A d K u X 0 q N K 5 g s l k n t J c M U B o m D M 9 6 8 + e v U V t 7 q 7 y 3 q 0 J 5 v n S B u q c m J 2 f o 9 J m r D I w N K h P 9 A 0 T I C 6 y U A o v / S K 4 g Q h m v p m n C L l M o E A D Q R a t s w O E c o J j 9 K E s y A B V t 2 y G S b Q W R A s l A p S B S U C E Q o W G y W S a M J A F M / F X p 3 / z 7 v 5 T v 7 K q 0 P F / e d I F a q o 4 f P 8 t H j O G x X D 8 b U J L b X E A 7 U K a s K Z I c w v 6 S A j i m p M o q B y x 6 r 5 T N P p M M W H m g j G X K 5 / N H Q y i Q 5 g O F d p I M y + I 8 F A 7 R v / p 3 v 5 L P 5 G p h M V B 3 5 B S 5 W p o u X r h G t w b G F U T a / T N A G R d Q Q Q T A d G 5 A s q D K g y S w F U l A M Q I Y q q D 2 y y / + q O 1 8 M j D p s g W Q 2 i 4 A y W a V L K g s q 4 T c h M Y T / G l z 9 O S B f f T 0 D 8 p j C v v D y g X q A Y R K + d Y f P u e j p 6 B S Q B k r p X M D l c 4 N U C h Y E O E x V Z o n O S k M h x K g M L l K w p R s 2 0 A q C E K o / W K Z A J F 1 N 3 Z A p K A S i 6 R h y l s m w A S r l K Z Q K E j / m l 0 8 V 0 u X 5 7 w L 1 A O r q + s G d X f f E o g M V B Z Q K N u h w j 4 D k / z i z 0 I 4 5 S X w q I I A J L 9 W W Q M k I O k y 5 w K O h q p g W B F y u 2 U C R C Z J A E J Z J j + 7 s v / i r / 8 J R S o i 6 r 1 d L V m e 8 3 1 3 X a A e U m / / / h O K J 3 H P W O 3 y W X D l L V S h + 4 c y / j O f L y Q D l M o V O P w H v 5 w U Q C r p s o b J Q G V Z K A O R z m U S o e X m p Q Q u f J b O z j X 0 Z z 9 9 W d 7 T 1 f 3 L B W o Z 9 b u / / x M l 0 1 g 8 0 w a W w G Q D C 7 V W y o D o 3 k A p i I p z e 1 I L d i q A 1 L Y C S O e A y m 6 V J D e W i U F i q N A 5 v W 5 9 p 9 u v t A z y X H C B W n Z 9 c f o S 9 f Y O E D e w F E Q C l E 6 w V A D I B p X f h 1 V r S 0 P F i O C P K s 0 D y k D E S Y A C R O j A L Q p A G J g E K A U T b 5 D f 7 6 c X X n q W t m 7 f i B d 2 t Q z y X O g f d o F 6 R M J q q b / 9 f 3 / k C g 5 4 8 m A Z m G R p e W F L g S W S M m R A E o T 0 J v 5 o g K y k o d J A 2 V 2 8 f A B C B R + U W + e R h T 7 / i t t I 6 n 1 d L a d c o B 6 T R k f G 6 L 3 j n 1 K a L Y i y U I A L O S q 1 s V Z Q c S V n W C Q D P H p 7 n m X S + y y Q 8 p Y J U C F I U l l Z Q b / 6 9 c 8 p E A z g R V w 9 I r l A f Q d C 3 9 C f 3 v 2 E B m 7 f U b B o q O b D B H y 0 D E D Y Y 8 r a x b M s k 4 C W 5 X a b h 4 L B I D 1 3 9 D B t 2 b b R t U S P U Z 6 / + c / / J T c x M U 7 / 4 T / + J / r N / / o f 9 N N / + k v 6 2 / / z v 6 m i s p L e + G e / p k R a r a j q 6 t E K Q P R c u 0 F X L v f S 8 P A o Y c 0 G Z k Y B J S C Z H B Z O C a B E Q g H a s b W d 2 j r X U N u 6 D W K N X H 1 3 8 r z 5 5 p u 5 v / m v / 4 0 q q l f R b / 7 n f 6 d f / P I v K c U n 9 5 3 f / Q P 9 + J e / l j u p u 3 L l a m n y f H V r x P I q X L l y t b j g S X x 9 / k t q 7 + y k 8 b E x G T Q c j q g O 8 O b W 1 Q z U b R c o V 6 6 W q v H R U X r 3 9 7 + l u v p 6 u t n b w 1 5 4 j h q b W 2 j D 5 i 3 0 + Y m P y H P x 9 q g L l C t X y y K i / w + 6 S P M / s o R l 8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 G u i d = " 1 c 1 c 1 0 b 0 - e 2 b a - 4 8 d 4 - 8 a b f - c 5 d d d 2 a e a e 1 b "   R e v = " 1 "   R e v G u i d = " 3 f 1 8 8 f 0 b - c 0 c 1 - 4 f d 3 - 9 1 b 6 - 2 c 9 8 4 4 2 d a 0 c 7 " 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 C o l u m n s \ r o l l . n o 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 C o l u m n s \ r o l l . n o 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 C o l u m n s \ r o l l . n o 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3 , m a r k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 2 0 2 3 - 1 0 - 1 7 T 1 1 : 0 2 : 0 9 . 4 6 5 2 9 6 3 + 0 5 : 3 0 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Q D A A B Q S w M E F A A C A A g A O V J h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O V J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S Y V c o i k e 4 D g A A A B E A A A A T A B w A R m 9 y b X V s Y X M v U 2 V j d G l v b j E u b S C i G A A o o B Q A A A A A A A A A A A A A A A A A A A A A A A A A A A A r T k 0 u y c z P U w i G 0 I b W A F B L A Q I t A B Q A A g A I A D l S Y V e W J 7 Q j p A A A A P Y A A A A S A A A A A A A A A A A A A A A A A A A A A A B D b 2 5 m a W c v U G F j a 2 F n Z S 5 4 b W x Q S w E C L Q A U A A I A C A A 5 U m F X D 8 r p q 6 Q A A A D p A A A A E w A A A A A A A A A A A A A A A A D w A A A A W 0 N v b n R l b n R f V H l w Z X N d L n h t b F B L A Q I t A B Q A A g A I A D l S Y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S s e j E Z K n S o I F D G V I 4 q J 9 A A A A A A I A A A A A A B B m A A A A A Q A A I A A A A A 0 a 1 b f P y o 7 U w 3 c l + z S Y b 9 s A R p l 4 U s h 7 F 9 4 2 k 8 M 5 z 0 u 1 A A A A A A 6 A A A A A A g A A I A A A A B R E 5 T Q O A A I b M H y z L 2 8 b 1 Q U L d M t S J w T h l s s q y h e q s o u r U A A A A P / Q O 0 7 B i u a v m T 3 b B 7 V 3 I z a B A z H u j n R B P 5 z 1 S x O g Z H e g Q N r 3 4 e V t Y S R J 3 L v W a Z D w A H b b I h s n 7 t d s o / + 6 v p F h K s y R 8 o C K v N Y 3 G w 5 w U 2 m 8 E J d X Q A A A A K Y g t o W i p c i 7 d D C o O w z 7 g + 3 7 n e Q j / 7 n A l s 2 4 Q 1 Q v I o R u O N C c C J x 8 + t + O s 9 E + p E z x P J e U T m h H y o Z p z s N z Q V E W m o A = < / D a t a M a s h u p > 
</file>

<file path=customXml/item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 r o l l . n o < / s t r i n g > < / k e y > < v a l u e > < i n t > 7 7 < / i n t > < / v a l u e > < / i t e m > < i t e m > < k e y > < s t r i n g > n a m e < / s t r i n g > < / k e y > < v a l u e > < i n t > 7 1 < / i n t > < / v a l u e > < / i t e m > < / C o l u m n W i d t h s > < C o l u m n D i s p l a y I n d e x > < i t e m > < k e y > < s t r i n g > r o l l . n o 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Props1.xml><?xml version="1.0" encoding="utf-8"?>
<ds:datastoreItem xmlns:ds="http://schemas.openxmlformats.org/officeDocument/2006/customXml" ds:itemID="{A0607211-7128-423D-999A-7C469D716F21}">
  <ds:schemaRefs/>
</ds:datastoreItem>
</file>

<file path=customXml/itemProps10.xml><?xml version="1.0" encoding="utf-8"?>
<ds:datastoreItem xmlns:ds="http://schemas.openxmlformats.org/officeDocument/2006/customXml" ds:itemID="{3B57E362-B614-4A79-B2BA-8A2D8F479B72}">
  <ds:schemaRefs/>
</ds:datastoreItem>
</file>

<file path=customXml/itemProps11.xml><?xml version="1.0" encoding="utf-8"?>
<ds:datastoreItem xmlns:ds="http://schemas.openxmlformats.org/officeDocument/2006/customXml" ds:itemID="{9D2BBA0F-4302-432E-9CBB-C01C551D2035}">
  <ds:schemaRefs/>
</ds:datastoreItem>
</file>

<file path=customXml/itemProps12.xml><?xml version="1.0" encoding="utf-8"?>
<ds:datastoreItem xmlns:ds="http://schemas.openxmlformats.org/officeDocument/2006/customXml" ds:itemID="{2AFBF259-D252-45FC-A94D-3C155E0E5A71}">
  <ds:schemaRefs>
    <ds:schemaRef ds:uri="http://www.w3.org/2001/XMLSchema"/>
    <ds:schemaRef ds:uri="http://microsoft.data.visualization.Client.Excel/1.0"/>
  </ds:schemaRefs>
</ds:datastoreItem>
</file>

<file path=customXml/itemProps13.xml><?xml version="1.0" encoding="utf-8"?>
<ds:datastoreItem xmlns:ds="http://schemas.openxmlformats.org/officeDocument/2006/customXml" ds:itemID="{659E3E8B-57D3-4F84-B606-24C0D444528C}">
  <ds:schemaRefs>
    <ds:schemaRef ds:uri="http://www.w3.org/2001/XMLSchema"/>
    <ds:schemaRef ds:uri="http://microsoft.data.visualization.engine.tours/1.0"/>
  </ds:schemaRefs>
</ds:datastoreItem>
</file>

<file path=customXml/itemProps14.xml><?xml version="1.0" encoding="utf-8"?>
<ds:datastoreItem xmlns:ds="http://schemas.openxmlformats.org/officeDocument/2006/customXml" ds:itemID="{276FC14E-3BB7-49D1-B9EC-259727B79CA5}">
  <ds:schemaRefs/>
</ds:datastoreItem>
</file>

<file path=customXml/itemProps15.xml><?xml version="1.0" encoding="utf-8"?>
<ds:datastoreItem xmlns:ds="http://schemas.openxmlformats.org/officeDocument/2006/customXml" ds:itemID="{63E8694B-92C4-486F-82D9-A69F94BBD552}">
  <ds:schemaRefs/>
</ds:datastoreItem>
</file>

<file path=customXml/itemProps16.xml><?xml version="1.0" encoding="utf-8"?>
<ds:datastoreItem xmlns:ds="http://schemas.openxmlformats.org/officeDocument/2006/customXml" ds:itemID="{AEA58F7C-DFC6-4C7D-A4A6-F8632F4F890C}">
  <ds:schemaRefs/>
</ds:datastoreItem>
</file>

<file path=customXml/itemProps17.xml><?xml version="1.0" encoding="utf-8"?>
<ds:datastoreItem xmlns:ds="http://schemas.openxmlformats.org/officeDocument/2006/customXml" ds:itemID="{FE288B4B-08A3-487F-93CE-0756E90708D9}">
  <ds:schemaRefs/>
</ds:datastoreItem>
</file>

<file path=customXml/itemProps18.xml><?xml version="1.0" encoding="utf-8"?>
<ds:datastoreItem xmlns:ds="http://schemas.openxmlformats.org/officeDocument/2006/customXml" ds:itemID="{A7B023AE-2DA7-426B-AB48-D6FE8E42DFB9}">
  <ds:schemaRefs/>
</ds:datastoreItem>
</file>

<file path=customXml/itemProps19.xml><?xml version="1.0" encoding="utf-8"?>
<ds:datastoreItem xmlns:ds="http://schemas.openxmlformats.org/officeDocument/2006/customXml" ds:itemID="{71C42DED-29AF-41DE-B545-E845E2D0C4B2}">
  <ds:schemaRefs/>
</ds:datastoreItem>
</file>

<file path=customXml/itemProps2.xml><?xml version="1.0" encoding="utf-8"?>
<ds:datastoreItem xmlns:ds="http://schemas.openxmlformats.org/officeDocument/2006/customXml" ds:itemID="{083641A1-2B3B-4943-B8A6-B74E02465A4F}">
  <ds:schemaRefs/>
</ds:datastoreItem>
</file>

<file path=customXml/itemProps3.xml><?xml version="1.0" encoding="utf-8"?>
<ds:datastoreItem xmlns:ds="http://schemas.openxmlformats.org/officeDocument/2006/customXml" ds:itemID="{961B5AE1-88F3-4843-9090-9BB6DB57A9E7}">
  <ds:schemaRefs/>
</ds:datastoreItem>
</file>

<file path=customXml/itemProps4.xml><?xml version="1.0" encoding="utf-8"?>
<ds:datastoreItem xmlns:ds="http://schemas.openxmlformats.org/officeDocument/2006/customXml" ds:itemID="{F5C6C9DA-E43B-4357-A89A-2179590495FB}">
  <ds:schemaRefs/>
</ds:datastoreItem>
</file>

<file path=customXml/itemProps5.xml><?xml version="1.0" encoding="utf-8"?>
<ds:datastoreItem xmlns:ds="http://schemas.openxmlformats.org/officeDocument/2006/customXml" ds:itemID="{CE37752F-40E9-432A-B3CA-955C0C4B2945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07A99A5B-DAC1-4344-93D5-09A6429EF10B}">
  <ds:schemaRefs/>
</ds:datastoreItem>
</file>

<file path=customXml/itemProps7.xml><?xml version="1.0" encoding="utf-8"?>
<ds:datastoreItem xmlns:ds="http://schemas.openxmlformats.org/officeDocument/2006/customXml" ds:itemID="{88206172-0523-4CCE-AE6F-6F1F1449FD9C}">
  <ds:schemaRefs/>
</ds:datastoreItem>
</file>

<file path=customXml/itemProps8.xml><?xml version="1.0" encoding="utf-8"?>
<ds:datastoreItem xmlns:ds="http://schemas.openxmlformats.org/officeDocument/2006/customXml" ds:itemID="{7D00A109-2786-432E-BB91-758778EC87A1}">
  <ds:schemaRefs/>
</ds:datastoreItem>
</file>

<file path=customXml/itemProps9.xml><?xml version="1.0" encoding="utf-8"?>
<ds:datastoreItem xmlns:ds="http://schemas.openxmlformats.org/officeDocument/2006/customXml" ds:itemID="{7A5D6DEC-C7D9-417D-A823-941A5B3321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Sheet6</vt:lpstr>
      <vt:lpstr>Sheet5</vt:lpstr>
      <vt:lpstr>Sheet1</vt:lpstr>
      <vt:lpstr>Sheet14</vt:lpstr>
      <vt:lpstr>Sheet13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cp:lastPrinted>2023-11-09T04:37:31Z</cp:lastPrinted>
  <dcterms:created xsi:type="dcterms:W3CDTF">2023-10-12T04:41:53Z</dcterms:created>
  <dcterms:modified xsi:type="dcterms:W3CDTF">2023-11-17T04:36:41Z</dcterms:modified>
</cp:coreProperties>
</file>