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<sst xmlns="http://schemas.openxmlformats.org/spreadsheetml/2006/main" count="24" uniqueCount="12">
  <si>
    <t>Vin</t>
  </si>
  <si>
    <t>Vout</t>
  </si>
  <si>
    <t>Phase(v1-v2)</t>
  </si>
  <si>
    <t>Freq</t>
  </si>
  <si>
    <t>gain</t>
  </si>
  <si>
    <t>freq</t>
  </si>
  <si>
    <t>input</t>
  </si>
  <si>
    <t>output</t>
  </si>
  <si>
    <t>phase</t>
  </si>
  <si>
    <t>vin</t>
  </si>
  <si>
    <t>vout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</si>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</sst>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gain vs. Freq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Sheet1!$D$2:$D$16</c:f>
            </c:strRef>
          </c:cat>
          <c:val>
            <c:numRef>
              <c:f>Sheet1!$E$2:$E$16</c:f>
              <c:numCache/>
            </c:numRef>
          </c:val>
          <c:smooth val="1"/>
        </c:ser>
        <c:axId val="1709912910"/>
        <c:axId val="1702181850"/>
      </c:lineChart>
      <c:catAx>
        <c:axId val="1709912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2181850"/>
      </c:catAx>
      <c:valAx>
        <c:axId val="1702181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gain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99129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Phase(v1-v2) and Freq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Sheet1!$D$2:$D$999</c:f>
            </c:strRef>
          </c:cat>
          <c:val>
            <c:numRef>
              <c:f>Sheet1!$C$2:$C$999</c:f>
              <c:numCache/>
            </c:numRef>
          </c:val>
          <c:smooth val="1"/>
        </c:ser>
        <c:axId val="1129789357"/>
        <c:axId val="2032448996"/>
      </c:lineChart>
      <c:catAx>
        <c:axId val="112978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2448996"/>
      </c:catAx>
      <c:valAx>
        <c:axId val="2032448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97893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gain vs. freq</a:t>
            </a:r>
          </a:p>
        </c:rich>
      </c:tx>
      <c:overlay val="0"/>
    </c:title>
    <c:plotArea>
      <c:layout>
        <c:manualLayout>
          <c:xMode val="edge"/>
          <c:yMode val="edge"/>
          <c:x val="0.17655329749528398"/>
          <c:y val="0.18231046931407943"/>
          <c:w val="0.7924623624599733"/>
          <c:h val="0.5944043321299638"/>
        </c:manualLayout>
      </c:layout>
      <c:lineChart>
        <c:varyColors val="0"/>
        <c:ser>
          <c:idx val="0"/>
          <c:order val="0"/>
          <c:tx>
            <c:strRef>
              <c:f>Sheet1!$O$1</c:f>
            </c:strRef>
          </c:tx>
          <c:spPr>
            <a:ln cmpd="sng" w="9525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Sheet1!$K$2:$K$19</c:f>
            </c:strRef>
          </c:cat>
          <c:val>
            <c:numRef>
              <c:f>Sheet1!$O$2:$O$19</c:f>
              <c:numCache/>
            </c:numRef>
          </c:val>
          <c:smooth val="0"/>
        </c:ser>
        <c:axId val="277723043"/>
        <c:axId val="588877983"/>
      </c:lineChart>
      <c:catAx>
        <c:axId val="277723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8877983"/>
      </c:catAx>
      <c:valAx>
        <c:axId val="588877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gain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77230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phase vs. freq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Sheet1!$N$1</c:f>
            </c:strRef>
          </c:tx>
          <c:spPr>
            <a:ln cmpd="sng" w="9525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Sheet1!$K$2:$K$19</c:f>
            </c:strRef>
          </c:cat>
          <c:val>
            <c:numRef>
              <c:f>Sheet1!$N$2:$N$19</c:f>
              <c:numCache/>
            </c:numRef>
          </c:val>
          <c:smooth val="0"/>
        </c:ser>
        <c:axId val="500092290"/>
        <c:axId val="95282356"/>
      </c:lineChart>
      <c:catAx>
        <c:axId val="500092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282356"/>
      </c:catAx>
      <c:valAx>
        <c:axId val="95282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phase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00922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freq and gain</a:t>
            </a:r>
          </a:p>
        </c:rich>
      </c:tx>
      <c:overlay val="0"/>
    </c:title>
    <c:plotArea>
      <c:layout>
        <c:manualLayout>
          <c:xMode val="edge"/>
          <c:yMode val="edge"/>
          <c:x val="0.10723625148020256"/>
          <c:y val="0.17268041237113402"/>
          <c:w val="0.8618063017112868"/>
          <c:h val="0.7087628865979382"/>
        </c:manualLayout>
      </c:layout>
      <c:lineChart>
        <c:varyColors val="0"/>
        <c:ser>
          <c:idx val="0"/>
          <c:order val="0"/>
          <c:tx>
            <c:strRef>
              <c:f>Sheet1!$Y$1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Sheet1!$U$2:$U$999</c:f>
            </c:strRef>
          </c:cat>
          <c:val>
            <c:numRef>
              <c:f>Sheet1!$Y$2:$Y$999</c:f>
              <c:numCache/>
            </c:numRef>
          </c:val>
          <c:smooth val="0"/>
        </c:ser>
        <c:axId val="791932682"/>
        <c:axId val="516801974"/>
      </c:lineChart>
      <c:catAx>
        <c:axId val="791932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6801974"/>
      </c:catAx>
      <c:valAx>
        <c:axId val="516801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19326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freq and phase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Sheet1!$X$1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Sheet1!$U$2:$U$999</c:f>
            </c:strRef>
          </c:cat>
          <c:val>
            <c:numRef>
              <c:f>Sheet1!$X$2:$X$999</c:f>
              <c:numCache/>
            </c:numRef>
          </c:val>
          <c:smooth val="0"/>
        </c:ser>
        <c:axId val="1643572832"/>
        <c:axId val="696914762"/>
      </c:lineChart>
      <c:catAx>
        <c:axId val="16435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6914762"/>
      </c:catAx>
      <c:valAx>
        <c:axId val="696914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35728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0</xdr:row>
      <xdr:rowOff>28575</xdr:rowOff>
    </xdr:from>
    <xdr:ext cx="3381375" cy="2343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11</xdr:row>
      <xdr:rowOff>200025</xdr:rowOff>
    </xdr:from>
    <xdr:ext cx="3381375" cy="2343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133350</xdr:colOff>
      <xdr:row>41</xdr:row>
      <xdr:rowOff>104775</xdr:rowOff>
    </xdr:from>
    <xdr:ext cx="4257675" cy="2638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228600</xdr:colOff>
      <xdr:row>13</xdr:row>
      <xdr:rowOff>142875</xdr:rowOff>
    </xdr:from>
    <xdr:ext cx="4257675" cy="2638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257175</xdr:colOff>
      <xdr:row>13</xdr:row>
      <xdr:rowOff>76200</xdr:rowOff>
    </xdr:from>
    <xdr:ext cx="4476750" cy="2771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257175</xdr:colOff>
      <xdr:row>27</xdr:row>
      <xdr:rowOff>123825</xdr:rowOff>
    </xdr:from>
    <xdr:ext cx="4476750" cy="25241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</v>
      </c>
      <c r="U1" s="1" t="s">
        <v>5</v>
      </c>
      <c r="V1" s="1" t="s">
        <v>9</v>
      </c>
      <c r="W1" s="1" t="s">
        <v>10</v>
      </c>
      <c r="X1" s="1" t="s">
        <v>8</v>
      </c>
      <c r="Y1" s="1" t="s">
        <v>4</v>
      </c>
    </row>
    <row r="2" ht="15.75" customHeight="1">
      <c r="A2" s="1">
        <v>0.8</v>
      </c>
      <c r="B2" s="1">
        <v>0.76</v>
      </c>
      <c r="C2" s="1">
        <v>81.0</v>
      </c>
      <c r="D2" s="1">
        <v>100.0</v>
      </c>
      <c r="E2" s="1">
        <f t="shared" ref="E2:E16" si="1">20*LOG10(B2/A2)</f>
        <v>-0.4455278942</v>
      </c>
      <c r="K2" s="1">
        <v>90.0</v>
      </c>
      <c r="L2" s="1">
        <v>0.88</v>
      </c>
      <c r="M2" s="1">
        <v>1.36</v>
      </c>
      <c r="N2" s="1">
        <v>90.9</v>
      </c>
      <c r="O2" s="1">
        <f t="shared" ref="O2:O19" si="2">20*LOG10(M2/L2)</f>
        <v>3.781124724</v>
      </c>
      <c r="U2" s="1">
        <v>100.0</v>
      </c>
      <c r="V2" s="1">
        <v>200.0</v>
      </c>
      <c r="W2" s="1">
        <v>2240.0</v>
      </c>
      <c r="X2" s="1">
        <v>175.0</v>
      </c>
      <c r="Y2" s="1">
        <f t="shared" ref="Y2:Y12" si="3">20*LOG10(W2/V2)</f>
        <v>20.98436045</v>
      </c>
    </row>
    <row r="3" ht="15.75" customHeight="1">
      <c r="A3" s="1">
        <v>0.8</v>
      </c>
      <c r="B3" s="1">
        <v>0.88</v>
      </c>
      <c r="C3" s="1">
        <v>25.0</v>
      </c>
      <c r="D3" s="1">
        <v>200.0</v>
      </c>
      <c r="E3" s="1">
        <f t="shared" si="1"/>
        <v>0.8278537032</v>
      </c>
      <c r="K3" s="1">
        <v>100.0</v>
      </c>
      <c r="L3" s="1">
        <v>0.78</v>
      </c>
      <c r="M3" s="1">
        <v>1.48</v>
      </c>
      <c r="N3" s="1">
        <v>79.2</v>
      </c>
      <c r="O3" s="1">
        <f t="shared" si="2"/>
        <v>5.563342254</v>
      </c>
      <c r="U3" s="1">
        <v>200.0</v>
      </c>
      <c r="V3" s="1">
        <v>204.0</v>
      </c>
      <c r="W3" s="1">
        <v>1640.0</v>
      </c>
      <c r="X3" s="1">
        <v>101.0</v>
      </c>
      <c r="Y3" s="1">
        <f t="shared" si="3"/>
        <v>18.10427361</v>
      </c>
    </row>
    <row r="4" ht="15.75" customHeight="1">
      <c r="A4" s="1">
        <v>0.8</v>
      </c>
      <c r="B4" s="1">
        <v>0.78</v>
      </c>
      <c r="C4" s="1">
        <v>4.32</v>
      </c>
      <c r="D4" s="1">
        <v>300.0</v>
      </c>
      <c r="E4" s="1">
        <f t="shared" si="1"/>
        <v>-0.219907686</v>
      </c>
      <c r="K4" s="1">
        <v>120.0</v>
      </c>
      <c r="L4" s="1">
        <v>0.8</v>
      </c>
      <c r="M4" s="1">
        <v>1.56</v>
      </c>
      <c r="N4" s="1">
        <v>65.0</v>
      </c>
      <c r="O4" s="1">
        <f t="shared" si="2"/>
        <v>5.800692227</v>
      </c>
      <c r="U4" s="1">
        <v>300.0</v>
      </c>
      <c r="V4" s="1">
        <v>182.0</v>
      </c>
      <c r="W4" s="1">
        <v>880.0</v>
      </c>
      <c r="X4" s="1">
        <v>86.7</v>
      </c>
      <c r="Y4" s="1">
        <f t="shared" si="3"/>
        <v>13.68822568</v>
      </c>
    </row>
    <row r="5" ht="15.75" customHeight="1">
      <c r="A5" s="1">
        <v>0.8</v>
      </c>
      <c r="B5" s="1">
        <v>0.9</v>
      </c>
      <c r="C5" s="1">
        <v>0.576</v>
      </c>
      <c r="D5" s="1">
        <v>400.0</v>
      </c>
      <c r="E5" s="1">
        <f t="shared" si="1"/>
        <v>1.023050449</v>
      </c>
      <c r="K5" s="1">
        <v>150.0</v>
      </c>
      <c r="L5" s="1">
        <v>0.8</v>
      </c>
      <c r="M5" s="1">
        <v>1.72</v>
      </c>
      <c r="N5" s="1">
        <v>45.5</v>
      </c>
      <c r="O5" s="1">
        <f t="shared" si="2"/>
        <v>6.648769198</v>
      </c>
      <c r="U5" s="1">
        <v>500.0</v>
      </c>
      <c r="V5" s="1">
        <v>192.0</v>
      </c>
      <c r="W5" s="1">
        <v>520.0</v>
      </c>
      <c r="X5" s="1">
        <v>75.6</v>
      </c>
      <c r="Y5" s="1">
        <f t="shared" si="3"/>
        <v>8.654042299</v>
      </c>
    </row>
    <row r="6" ht="15.75" customHeight="1">
      <c r="A6" s="1">
        <v>0.92</v>
      </c>
      <c r="B6" s="1">
        <v>0.72</v>
      </c>
      <c r="C6" s="1">
        <v>-18.7</v>
      </c>
      <c r="D6" s="1">
        <v>500.0</v>
      </c>
      <c r="E6" s="1">
        <f t="shared" si="1"/>
        <v>-2.129106618</v>
      </c>
      <c r="K6" s="1">
        <v>200.0</v>
      </c>
      <c r="L6" s="1">
        <v>0.78</v>
      </c>
      <c r="M6" s="1">
        <v>1.64</v>
      </c>
      <c r="N6" s="1">
        <v>20.1</v>
      </c>
      <c r="O6" s="1">
        <f t="shared" si="2"/>
        <v>6.454984907</v>
      </c>
      <c r="U6" s="1">
        <v>1000.0</v>
      </c>
      <c r="V6" s="1">
        <v>208.0</v>
      </c>
      <c r="W6" s="1">
        <v>224.0</v>
      </c>
      <c r="X6" s="1">
        <v>100.0</v>
      </c>
      <c r="Y6" s="1">
        <f t="shared" si="3"/>
        <v>0.6436936674</v>
      </c>
    </row>
    <row r="7" ht="15.75" customHeight="1">
      <c r="A7" s="1">
        <v>0.9</v>
      </c>
      <c r="B7" s="1">
        <v>0.68</v>
      </c>
      <c r="C7" s="1">
        <v>-23.4</v>
      </c>
      <c r="D7" s="1">
        <v>1000.0</v>
      </c>
      <c r="E7" s="1">
        <f t="shared" si="1"/>
        <v>-2.434671935</v>
      </c>
      <c r="K7" s="1">
        <v>300.0</v>
      </c>
      <c r="L7" s="1">
        <v>0.78</v>
      </c>
      <c r="M7" s="1">
        <v>1.48</v>
      </c>
      <c r="N7" s="1">
        <v>-4.32</v>
      </c>
      <c r="O7" s="1">
        <f t="shared" si="2"/>
        <v>5.563342254</v>
      </c>
      <c r="U7" s="1">
        <v>1500.0</v>
      </c>
      <c r="V7" s="1">
        <v>160.0</v>
      </c>
      <c r="W7" s="1">
        <v>248.0</v>
      </c>
      <c r="X7" s="1">
        <v>82.3</v>
      </c>
      <c r="Y7" s="1">
        <f t="shared" si="3"/>
        <v>3.806633963</v>
      </c>
    </row>
    <row r="8" ht="15.75" customHeight="1">
      <c r="A8" s="1">
        <v>0.92</v>
      </c>
      <c r="B8" s="1">
        <v>1.32</v>
      </c>
      <c r="C8" s="1">
        <v>-45.1</v>
      </c>
      <c r="D8" s="1">
        <v>1500.0</v>
      </c>
      <c r="E8" s="1">
        <f t="shared" si="1"/>
        <v>3.135722077</v>
      </c>
      <c r="K8" s="1">
        <v>400.0</v>
      </c>
      <c r="L8" s="1">
        <v>0.8</v>
      </c>
      <c r="M8" s="1">
        <v>1.56</v>
      </c>
      <c r="N8" s="1">
        <v>-10.0</v>
      </c>
      <c r="O8" s="1">
        <f t="shared" si="2"/>
        <v>5.800692227</v>
      </c>
      <c r="U8" s="1">
        <v>2000.0</v>
      </c>
      <c r="V8" s="1">
        <v>176.0</v>
      </c>
      <c r="W8" s="1">
        <v>232.0</v>
      </c>
      <c r="X8" s="1">
        <v>77.5</v>
      </c>
      <c r="Y8" s="1">
        <f t="shared" si="3"/>
        <v>2.399506342</v>
      </c>
    </row>
    <row r="9" ht="15.75" customHeight="1">
      <c r="A9" s="1">
        <v>0.92</v>
      </c>
      <c r="B9" s="1">
        <v>1.48</v>
      </c>
      <c r="C9" s="1">
        <v>-80.0</v>
      </c>
      <c r="D9" s="1">
        <v>2000.0</v>
      </c>
      <c r="E9" s="1">
        <f t="shared" si="1"/>
        <v>4.129477761</v>
      </c>
      <c r="K9" s="1">
        <v>500.0</v>
      </c>
      <c r="L9" s="1">
        <v>0.8</v>
      </c>
      <c r="M9" s="1">
        <v>1.4</v>
      </c>
      <c r="N9" s="1">
        <v>-28.8</v>
      </c>
      <c r="O9" s="1">
        <f t="shared" si="2"/>
        <v>4.860760974</v>
      </c>
      <c r="U9" s="1">
        <v>3000.0</v>
      </c>
      <c r="V9" s="1">
        <v>176.0</v>
      </c>
      <c r="W9" s="1">
        <v>384.0</v>
      </c>
      <c r="X9" s="1">
        <v>4.35</v>
      </c>
      <c r="Y9" s="1">
        <f t="shared" si="3"/>
        <v>6.776371131</v>
      </c>
    </row>
    <row r="10" ht="15.75" customHeight="1">
      <c r="A10" s="1">
        <v>0.94</v>
      </c>
      <c r="B10" s="1">
        <v>1.88</v>
      </c>
      <c r="C10" s="1">
        <v>-117.0</v>
      </c>
      <c r="D10" s="1">
        <v>2500.0</v>
      </c>
      <c r="E10" s="1">
        <f t="shared" si="1"/>
        <v>6.020599913</v>
      </c>
      <c r="K10" s="1">
        <v>600.0</v>
      </c>
      <c r="L10" s="1">
        <v>0.78</v>
      </c>
      <c r="M10" s="1">
        <v>1.2</v>
      </c>
      <c r="N10" s="1">
        <v>-32.3</v>
      </c>
      <c r="O10" s="1">
        <f t="shared" si="2"/>
        <v>3.741732867</v>
      </c>
      <c r="S10" s="1" t="s">
        <v>11</v>
      </c>
      <c r="U10" s="1">
        <v>4000.0</v>
      </c>
      <c r="V10" s="1">
        <v>176.0</v>
      </c>
      <c r="W10" s="1">
        <v>248.0</v>
      </c>
      <c r="X10" s="1">
        <v>-145.0</v>
      </c>
      <c r="Y10" s="1">
        <f t="shared" si="3"/>
        <v>2.97878026</v>
      </c>
    </row>
    <row r="11" ht="15.75" customHeight="1">
      <c r="A11" s="1">
        <v>0.94</v>
      </c>
      <c r="B11" s="1">
        <v>2.64</v>
      </c>
      <c r="C11" s="1">
        <v>-169.0</v>
      </c>
      <c r="D11" s="1">
        <v>3000.0</v>
      </c>
      <c r="E11" s="1">
        <f t="shared" si="1"/>
        <v>8.969521465</v>
      </c>
      <c r="K11" s="1">
        <v>700.0</v>
      </c>
      <c r="L11" s="1">
        <v>0.81</v>
      </c>
      <c r="M11" s="1">
        <v>1.08</v>
      </c>
      <c r="N11" s="1">
        <v>-25.2</v>
      </c>
      <c r="O11" s="1">
        <f t="shared" si="2"/>
        <v>2.498774732</v>
      </c>
      <c r="U11" s="1">
        <v>4300.0</v>
      </c>
      <c r="V11" s="1">
        <v>176.0</v>
      </c>
      <c r="W11" s="1">
        <v>176.0</v>
      </c>
      <c r="X11" s="1">
        <v>-153.0</v>
      </c>
      <c r="Y11" s="1">
        <f t="shared" si="3"/>
        <v>0</v>
      </c>
    </row>
    <row r="12" ht="15.75" customHeight="1">
      <c r="A12" s="1">
        <v>0.92</v>
      </c>
      <c r="B12" s="1">
        <v>2.6</v>
      </c>
      <c r="C12" s="1">
        <f>121-360</f>
        <v>-239</v>
      </c>
      <c r="D12" s="1">
        <v>3500.0</v>
      </c>
      <c r="E12" s="1">
        <f t="shared" si="1"/>
        <v>9.023710413</v>
      </c>
      <c r="K12" s="1">
        <v>800.0</v>
      </c>
      <c r="L12" s="1">
        <v>0.8</v>
      </c>
      <c r="M12" s="1">
        <v>1.3</v>
      </c>
      <c r="N12" s="1">
        <v>-27.6</v>
      </c>
      <c r="O12" s="1">
        <f t="shared" si="2"/>
        <v>4.217067306</v>
      </c>
      <c r="U12" s="1">
        <v>4500.0</v>
      </c>
      <c r="V12" s="1">
        <v>180.0</v>
      </c>
      <c r="W12" s="1">
        <v>171.0</v>
      </c>
      <c r="X12" s="1">
        <v>-175.0</v>
      </c>
      <c r="Y12" s="1">
        <f t="shared" si="3"/>
        <v>-0.4455278942</v>
      </c>
    </row>
    <row r="13" ht="15.75" customHeight="1">
      <c r="A13" s="1">
        <v>0.92</v>
      </c>
      <c r="B13" s="1">
        <v>1.64</v>
      </c>
      <c r="C13" s="1">
        <f>61-360</f>
        <v>-299</v>
      </c>
      <c r="D13" s="1">
        <v>4000.0</v>
      </c>
      <c r="E13" s="1">
        <f t="shared" si="1"/>
        <v>5.021120414</v>
      </c>
      <c r="K13" s="1">
        <v>1000.0</v>
      </c>
      <c r="L13" s="1">
        <v>0.84</v>
      </c>
      <c r="M13" s="1">
        <v>1.04</v>
      </c>
      <c r="N13" s="1">
        <v>-36.3</v>
      </c>
      <c r="O13" s="1">
        <f t="shared" si="2"/>
        <v>1.855081065</v>
      </c>
    </row>
    <row r="14" ht="15.75" customHeight="1">
      <c r="A14" s="1">
        <v>0.94</v>
      </c>
      <c r="B14" s="1">
        <v>0.7</v>
      </c>
      <c r="C14" s="1">
        <f>7.12-360</f>
        <v>-352.88</v>
      </c>
      <c r="D14" s="1">
        <v>4500.0</v>
      </c>
      <c r="E14" s="1">
        <f t="shared" si="1"/>
        <v>-2.560596272</v>
      </c>
      <c r="K14" s="1">
        <v>2000.0</v>
      </c>
      <c r="L14" s="1">
        <v>0.84</v>
      </c>
      <c r="M14" s="1">
        <v>1.8</v>
      </c>
      <c r="N14" s="1">
        <v>-90.7</v>
      </c>
      <c r="O14" s="1">
        <f t="shared" si="2"/>
        <v>6.619864381</v>
      </c>
    </row>
    <row r="15" ht="15.75" customHeight="1">
      <c r="A15" s="1">
        <v>0.86</v>
      </c>
      <c r="B15" s="1">
        <v>0.184</v>
      </c>
      <c r="C15" s="1">
        <f>-10-360</f>
        <v>-370</v>
      </c>
      <c r="D15" s="1">
        <v>5000.0</v>
      </c>
      <c r="E15" s="1">
        <f t="shared" si="1"/>
        <v>-13.39361256</v>
      </c>
      <c r="K15" s="1">
        <v>3000.0</v>
      </c>
      <c r="L15" s="1">
        <v>0.84</v>
      </c>
      <c r="M15" s="1">
        <v>3.54</v>
      </c>
      <c r="N15" s="1">
        <v>-166.0</v>
      </c>
      <c r="O15" s="1">
        <f t="shared" si="2"/>
        <v>12.49447952</v>
      </c>
    </row>
    <row r="16" ht="15.75" customHeight="1">
      <c r="A16" s="1">
        <v>0.46</v>
      </c>
      <c r="B16" s="1">
        <v>0.036</v>
      </c>
      <c r="C16" s="1">
        <f>-370-(180-54)</f>
        <v>-496</v>
      </c>
      <c r="D16" s="1">
        <v>5500.0</v>
      </c>
      <c r="E16" s="1">
        <f t="shared" si="1"/>
        <v>-22.12910662</v>
      </c>
      <c r="K16" s="1">
        <v>4000.0</v>
      </c>
      <c r="L16" s="1">
        <v>0.82</v>
      </c>
      <c r="M16" s="1">
        <v>2.04</v>
      </c>
      <c r="N16" s="1">
        <v>-298.1</v>
      </c>
      <c r="O16" s="1">
        <f t="shared" si="2"/>
        <v>7.916326301</v>
      </c>
      <c r="P16" s="1">
        <f t="shared" ref="P16:P19" si="4">M22-360</f>
        <v>-360</v>
      </c>
    </row>
    <row r="17" ht="15.75" customHeight="1">
      <c r="K17" s="1">
        <v>4442.0</v>
      </c>
      <c r="L17" s="1">
        <v>0.8</v>
      </c>
      <c r="M17" s="1">
        <v>1.0</v>
      </c>
      <c r="N17" s="1">
        <v>-340.9</v>
      </c>
      <c r="O17" s="1">
        <f t="shared" si="2"/>
        <v>1.93820026</v>
      </c>
      <c r="P17" s="1">
        <f t="shared" si="4"/>
        <v>-360</v>
      </c>
    </row>
    <row r="18" ht="15.75" customHeight="1">
      <c r="K18" s="1">
        <v>4909.0</v>
      </c>
      <c r="L18" s="1">
        <v>0.76</v>
      </c>
      <c r="M18" s="1">
        <v>0.296</v>
      </c>
      <c r="N18" s="1">
        <v>-364.0</v>
      </c>
      <c r="O18" s="1">
        <f t="shared" si="2"/>
        <v>-8.190437624</v>
      </c>
      <c r="P18" s="1">
        <f t="shared" si="4"/>
        <v>-360</v>
      </c>
    </row>
    <row r="19" ht="15.75" customHeight="1">
      <c r="K19" s="1">
        <v>5000.0</v>
      </c>
      <c r="L19" s="1">
        <v>0.76</v>
      </c>
      <c r="M19" s="1">
        <v>0.24</v>
      </c>
      <c r="N19" s="1">
        <v>-379.8</v>
      </c>
      <c r="O19" s="1">
        <f t="shared" si="2"/>
        <v>-10.01204701</v>
      </c>
      <c r="P19" s="1">
        <f t="shared" si="4"/>
        <v>-360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P30" s="1" t="s">
        <v>5</v>
      </c>
      <c r="Q30" s="1" t="s">
        <v>9</v>
      </c>
      <c r="R30" s="1" t="s">
        <v>10</v>
      </c>
      <c r="S30" s="1" t="s">
        <v>4</v>
      </c>
      <c r="T30" s="1" t="s">
        <v>8</v>
      </c>
    </row>
    <row r="31" ht="15.75" customHeight="1">
      <c r="P31" s="1">
        <v>100.0</v>
      </c>
      <c r="Q31" s="1">
        <v>688.0</v>
      </c>
      <c r="R31" s="1">
        <v>86.0</v>
      </c>
      <c r="S31" s="1">
        <f t="shared" ref="S31:S33" si="5">20*LOG(R31/Q31, 10)</f>
        <v>-18.06179974</v>
      </c>
      <c r="T31" s="1">
        <v>176.0</v>
      </c>
    </row>
    <row r="32" ht="15.75" customHeight="1">
      <c r="P32" s="1">
        <v>200.0</v>
      </c>
      <c r="Q32" s="1">
        <v>720.0</v>
      </c>
      <c r="R32" s="1">
        <v>110.0</v>
      </c>
      <c r="S32" s="1">
        <f t="shared" si="5"/>
        <v>-16.31879623</v>
      </c>
      <c r="T32" s="1">
        <v>94.6</v>
      </c>
    </row>
    <row r="33" ht="15.75" customHeight="1">
      <c r="P33" s="1">
        <v>300.0</v>
      </c>
      <c r="Q33" s="1">
        <v>680.0</v>
      </c>
      <c r="R33" s="1">
        <v>104.0</v>
      </c>
      <c r="S33" s="1">
        <f t="shared" si="5"/>
        <v>-16.30951147</v>
      </c>
      <c r="T33" s="1">
        <v>78.8</v>
      </c>
    </row>
    <row r="34" ht="15.75" customHeight="1">
      <c r="P34" s="1">
        <v>1000.0</v>
      </c>
      <c r="S34" s="1">
        <v>-0.85125454</v>
      </c>
      <c r="T34" s="1">
        <v>95.0</v>
      </c>
    </row>
    <row r="35" ht="15.75" customHeight="1">
      <c r="P35" s="1">
        <v>2000.0</v>
      </c>
      <c r="S35" s="2">
        <v>-2.29647865</v>
      </c>
      <c r="T35" s="1">
        <v>76.2</v>
      </c>
    </row>
    <row r="36" ht="15.75" customHeight="1">
      <c r="P36" s="1">
        <v>4000.0</v>
      </c>
      <c r="S36" s="1">
        <v>-3.10689589</v>
      </c>
      <c r="T36" s="1">
        <v>-138.0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P44" s="1" t="s">
        <v>5</v>
      </c>
      <c r="Q44" s="1" t="s">
        <v>4</v>
      </c>
      <c r="R44" s="1" t="s">
        <v>8</v>
      </c>
    </row>
    <row r="45" ht="15.75" customHeight="1">
      <c r="P45" s="1">
        <v>100.0</v>
      </c>
      <c r="Q45" s="1">
        <v>-18.06179974</v>
      </c>
      <c r="R45" s="1">
        <v>176.0</v>
      </c>
    </row>
    <row r="46" ht="15.75" customHeight="1">
      <c r="P46" s="1">
        <v>200.0</v>
      </c>
      <c r="Q46" s="1">
        <v>-16.31879623</v>
      </c>
      <c r="R46" s="1">
        <v>94.6</v>
      </c>
    </row>
    <row r="47" ht="15.75" customHeight="1">
      <c r="P47" s="1">
        <v>300.0</v>
      </c>
      <c r="Q47" s="1">
        <v>-16.30951147</v>
      </c>
      <c r="R47" s="1">
        <v>78.8</v>
      </c>
    </row>
    <row r="48" ht="15.75" customHeight="1">
      <c r="P48" s="1">
        <v>1000.0</v>
      </c>
      <c r="Q48" s="1">
        <v>-0.85125454</v>
      </c>
      <c r="R48" s="1">
        <v>95.0</v>
      </c>
    </row>
    <row r="49" ht="15.75" customHeight="1">
      <c r="P49" s="1">
        <v>2000.0</v>
      </c>
      <c r="Q49" s="2">
        <v>-2.29647865</v>
      </c>
      <c r="R49" s="1">
        <v>76.2</v>
      </c>
    </row>
    <row r="50" ht="15.75" customHeight="1">
      <c r="P50" s="1">
        <v>4000.0</v>
      </c>
      <c r="Q50" s="1">
        <v>-3.10689589</v>
      </c>
      <c r="R50" s="1">
        <v>-138.0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