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webextensions/webextension1.xml" ContentType="application/vnd.ms-office.webextension+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952AC393-290E-4767-AE2E-7F5E2A63D3C6}" xr6:coauthVersionLast="47" xr6:coauthVersionMax="47" xr10:uidLastSave="{00000000-0000-0000-0000-000000000000}"/>
  <bookViews>
    <workbookView xWindow="-108" yWindow="-108" windowWidth="23256" windowHeight="12456" firstSheet="3" activeTab="5" xr2:uid="{7BB55F17-56CC-4EA9-AEA9-7832E0E4073A}"/>
  </bookViews>
  <sheets>
    <sheet name="Time Frame" sheetId="3" r:id="rId1"/>
    <sheet name="Analysis 02" sheetId="4" r:id="rId2"/>
    <sheet name="Wafle Chart" sheetId="7" r:id="rId3"/>
    <sheet name="Analysis 01" sheetId="2" r:id="rId4"/>
    <sheet name="Store Dashboard" sheetId="1" r:id="rId5"/>
    <sheet name="Profit View" sheetId="8" r:id="rId6"/>
    <sheet name="Analysis 03" sheetId="9" r:id="rId7"/>
    <sheet name="Gender Chart" sheetId="11" r:id="rId8"/>
  </sheets>
  <definedNames>
    <definedName name="Large_1">'Analysis 02'!$G$16</definedName>
    <definedName name="Large_2">'Analysis 02'!$G$17</definedName>
    <definedName name="Slicer_Category">#N/A</definedName>
    <definedName name="Slicer_Month">#N/A</definedName>
    <definedName name="Slicer_Month1">#N/A</definedName>
    <definedName name="Slicer_Store_Name">#N/A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103" r:id="rId17"/>
    <pivotCache cacheId="106" r:id="rId18"/>
    <pivotCache cacheId="109" r:id="rId19"/>
    <pivotCache cacheId="112" r:id="rId20"/>
    <pivotCache cacheId="115" r:id="rId21"/>
    <pivotCache cacheId="118" r:id="rId22"/>
    <pivotCache cacheId="121" r:id="rId23"/>
    <pivotCache cacheId="124" r:id="rId24"/>
    <pivotCache cacheId="127" r:id="rId25"/>
    <pivotCache cacheId="130" r:id="rId26"/>
    <pivotCache cacheId="133" r:id="rId27"/>
    <pivotCache cacheId="136" r:id="rId28"/>
    <pivotCache cacheId="139" r:id="rId29"/>
  </pivotCaches>
  <extLst>
    <ext xmlns:x14="http://schemas.microsoft.com/office/spreadsheetml/2009/9/main" uri="{876F7934-8845-4945-9796-88D515C7AA90}">
      <x14:pivotCaches>
        <pivotCache cacheId="21" r:id="rId30"/>
        <pivotCache cacheId="22"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d1077ff4-d548-4a04-a7bd-f3fe4e04f259" name="DIM_Customer" connection="Query - DIM_Customer"/>
          <x15:modelTable id="fact_table_2e207416-9135-4d1c-9ee1-039e05f7dbb2" name="fact_table" connection="Query - fact_table"/>
          <x15:modelTable id="monthly_store_targets_3424a8c6-f2ad-4297-8692-1026914d77d9" name="monthly_store_targets" connection="Query - monthly_store_targets1"/>
          <x15:modelTable id="products_table_1a116a90-7d3b-4157-8fe5-2203a4469419" name="products_table" connection="Query - Dim_products"/>
          <x15:modelTable id="Dim_sales_persons_7fad1b47-137f-4c05-8b4f-39f3beb354ee" name="Dim_sales_persons" connection="Query - Dim_sales_persons"/>
          <x15:modelTable id="Date_4ccd333c-5434-4085-8c91-929da0a44445" name="Date" connection="Query - Date"/>
          <x15:modelTable id="Calculation_f66b160b-9648-46cf-854d-e1b35f7f882e" name="Calculation" connection="Query - Calculation"/>
          <x15:modelTable id="monthly_store_targets  2_2a42f787-97de-4415-8a94-1491e2bca120" name="monthly_store_targets  2" connection="Query - monthly_store_targets (2)"/>
        </x15:modelTables>
        <x15:modelRelationships>
          <x15:modelRelationship fromTable="fact_table" fromColumn="Customer ID" toTable="DIM_Customer" toColumn="Customer ID"/>
          <x15:modelRelationship fromTable="fact_table" fromColumn="Sales Person ID" toTable="Dim_sales_persons" toColumn="Sales Person ID"/>
          <x15:modelRelationship fromTable="fact_table" fromColumn="Product ID" toTable="products_table" toColumn="Product ID"/>
          <x15:modelRelationship fromTable="fact_table" fromColumn="Order Date" toTable="Date" toColumn="Order Date"/>
          <x15:modelRelationship fromTable="monthly_store_targets" fromColumn="Date" toTable="Date" toColumn="Order Date"/>
          <x15:modelRelationship fromTable="monthly_store_targets" fromColumn="Store ID" toTable="Dim_sales_persons" toColumn="Sales Person ID"/>
          <x15:modelRelationship fromTable="monthly_store_targets  2" fromColumn="Store ID" toTable="Dim_sales_persons" toColumn="Sales Person ID"/>
          <x15:modelRelationship fromTable="monthly_store_targets  2" fromColumn="Date" toTable="Date" toColumn="Order 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K4" i="9" l="1"/>
  <c r="BH16" i="9"/>
  <c r="BH17" i="9"/>
  <c r="BH18" i="9"/>
  <c r="BH19" i="9"/>
  <c r="BH20" i="9"/>
  <c r="BH15" i="9"/>
  <c r="BG20" i="9"/>
  <c r="BG16" i="9"/>
  <c r="BG17" i="9"/>
  <c r="BG18" i="9"/>
  <c r="BG19" i="9"/>
  <c r="BG15" i="9"/>
  <c r="BI9" i="9"/>
  <c r="BI10" i="9"/>
  <c r="BI11" i="9"/>
  <c r="BI12" i="9"/>
  <c r="BI8" i="9"/>
  <c r="AP7" i="9"/>
  <c r="AP8" i="9"/>
  <c r="AQ8" i="9" s="1"/>
  <c r="AP9" i="9"/>
  <c r="AQ9" i="9" s="1"/>
  <c r="AP10" i="9"/>
  <c r="AQ10" i="9" s="1"/>
  <c r="AP11" i="9"/>
  <c r="AQ11" i="9" s="1"/>
  <c r="AP12" i="9"/>
  <c r="AQ12" i="9" s="1"/>
  <c r="AP13" i="9"/>
  <c r="AQ13" i="9" s="1"/>
  <c r="AP14" i="9"/>
  <c r="AQ14" i="9" s="1"/>
  <c r="AP15" i="9"/>
  <c r="AQ15" i="9" s="1"/>
  <c r="AP16" i="9"/>
  <c r="AQ16" i="9" s="1"/>
  <c r="AP17" i="9"/>
  <c r="AQ17" i="9" s="1"/>
  <c r="AP18" i="9"/>
  <c r="AQ18" i="9" s="1"/>
  <c r="AP19" i="9"/>
  <c r="AQ19" i="9" s="1"/>
  <c r="AO8" i="9"/>
  <c r="AO9" i="9"/>
  <c r="AO10" i="9"/>
  <c r="AO11" i="9"/>
  <c r="AO12" i="9"/>
  <c r="AO13" i="9"/>
  <c r="AO14" i="9"/>
  <c r="AO15" i="9"/>
  <c r="AO16" i="9"/>
  <c r="AO17" i="9"/>
  <c r="AO18" i="9"/>
  <c r="AO19" i="9"/>
  <c r="AO7" i="9"/>
  <c r="O4" i="11"/>
  <c r="O3" i="11"/>
  <c r="C10" i="11" s="1" a="1"/>
  <c r="C10" i="11" s="1"/>
  <c r="M20" i="9"/>
  <c r="M18" i="9"/>
  <c r="M19" i="9"/>
  <c r="H19" i="9"/>
  <c r="E19" i="9"/>
  <c r="K19" i="9" s="1"/>
  <c r="H20" i="9"/>
  <c r="H21" i="9"/>
  <c r="H22" i="9"/>
  <c r="H23" i="9"/>
  <c r="H24" i="9"/>
  <c r="G20" i="9"/>
  <c r="G21" i="9"/>
  <c r="G22" i="9"/>
  <c r="G23" i="9"/>
  <c r="G24" i="9"/>
  <c r="G19" i="9"/>
  <c r="E20" i="9"/>
  <c r="E21" i="9"/>
  <c r="E22" i="9"/>
  <c r="E23" i="9"/>
  <c r="E24" i="9"/>
  <c r="D20" i="9"/>
  <c r="J20" i="9" s="1"/>
  <c r="D21" i="9"/>
  <c r="D22" i="9"/>
  <c r="D23" i="9"/>
  <c r="D24" i="9"/>
  <c r="D19" i="9"/>
  <c r="AB11" i="4"/>
  <c r="AB12" i="4"/>
  <c r="AC12" i="4"/>
  <c r="AB13" i="4"/>
  <c r="AC13" i="4"/>
  <c r="AB14" i="4"/>
  <c r="AC14" i="4"/>
  <c r="AB15" i="4"/>
  <c r="AC15" i="4"/>
  <c r="AC11" i="4"/>
  <c r="E30" i="7"/>
  <c r="E29" i="7" s="1"/>
  <c r="E28" i="7" s="1"/>
  <c r="E27" i="7" s="1"/>
  <c r="E26" i="7" s="1"/>
  <c r="E25" i="7" s="1"/>
  <c r="E24" i="7" s="1"/>
  <c r="E23" i="7" s="1"/>
  <c r="E22" i="7" s="1"/>
  <c r="E21" i="7" s="1"/>
  <c r="E17" i="7"/>
  <c r="F17" i="7" s="1"/>
  <c r="B4" i="7"/>
  <c r="B3" i="7"/>
  <c r="S7" i="4"/>
  <c r="S2" i="4"/>
  <c r="G6" i="4"/>
  <c r="F17" i="4"/>
  <c r="F16" i="4"/>
  <c r="F2" i="4"/>
  <c r="L2" i="4" s="1"/>
  <c r="G2" i="4"/>
  <c r="H2" i="4"/>
  <c r="F3" i="4"/>
  <c r="L3" i="4" s="1"/>
  <c r="G3" i="4"/>
  <c r="H3" i="4"/>
  <c r="F4" i="4"/>
  <c r="L4" i="4" s="1"/>
  <c r="G4" i="4"/>
  <c r="H4" i="4"/>
  <c r="F5" i="4"/>
  <c r="L5" i="4" s="1"/>
  <c r="G5" i="4"/>
  <c r="H5" i="4"/>
  <c r="F6" i="4"/>
  <c r="L6" i="4" s="1"/>
  <c r="H6" i="4"/>
  <c r="F7" i="4"/>
  <c r="L7" i="4" s="1"/>
  <c r="G7" i="4"/>
  <c r="H7" i="4"/>
  <c r="F8" i="4"/>
  <c r="L8" i="4" s="1"/>
  <c r="G8" i="4"/>
  <c r="H8" i="4"/>
  <c r="F9" i="4"/>
  <c r="L9" i="4" s="1"/>
  <c r="G9" i="4"/>
  <c r="H9" i="4"/>
  <c r="F10" i="4"/>
  <c r="L10" i="4" s="1"/>
  <c r="G10" i="4"/>
  <c r="H10" i="4"/>
  <c r="F11" i="4"/>
  <c r="L11" i="4" s="1"/>
  <c r="G11" i="4"/>
  <c r="H11" i="4"/>
  <c r="F12" i="4"/>
  <c r="L12" i="4" s="1"/>
  <c r="G12" i="4"/>
  <c r="H12" i="4"/>
  <c r="F13" i="4"/>
  <c r="L13" i="4" s="1"/>
  <c r="G13" i="4"/>
  <c r="H13" i="4"/>
  <c r="G1" i="4"/>
  <c r="H1" i="4"/>
  <c r="F1" i="4"/>
  <c r="L1" i="4" s="1"/>
  <c r="I17" i="2"/>
  <c r="H17" i="2"/>
  <c r="T9" i="2"/>
  <c r="U9" i="2"/>
  <c r="V9" i="2"/>
  <c r="T10" i="2"/>
  <c r="U10" i="2"/>
  <c r="V10" i="2"/>
  <c r="T11" i="2"/>
  <c r="U11" i="2"/>
  <c r="V11" i="2"/>
  <c r="T12" i="2"/>
  <c r="U12" i="2"/>
  <c r="V12" i="2"/>
  <c r="T13" i="2"/>
  <c r="U13" i="2"/>
  <c r="V13" i="2"/>
  <c r="T14" i="2"/>
  <c r="U14" i="2"/>
  <c r="V14" i="2"/>
  <c r="T15" i="2"/>
  <c r="U15" i="2"/>
  <c r="V15" i="2"/>
  <c r="T16" i="2"/>
  <c r="U16" i="2"/>
  <c r="V16" i="2"/>
  <c r="T17" i="2"/>
  <c r="U17" i="2"/>
  <c r="V17" i="2"/>
  <c r="T18" i="2"/>
  <c r="U18" i="2"/>
  <c r="V18" i="2"/>
  <c r="U8" i="2"/>
  <c r="V8" i="2"/>
  <c r="T8" i="2"/>
  <c r="J22" i="9" l="1"/>
  <c r="K24" i="9"/>
  <c r="M6" i="4"/>
  <c r="J21" i="9"/>
  <c r="J23" i="9"/>
  <c r="K23" i="9"/>
  <c r="J19" i="9"/>
  <c r="J24" i="9"/>
  <c r="K22" i="9"/>
  <c r="K21" i="9"/>
  <c r="K20" i="9"/>
  <c r="AE12" i="4"/>
  <c r="AB20" i="4" s="1"/>
  <c r="AE15" i="4"/>
  <c r="AD15" i="4" s="1"/>
  <c r="AE14" i="4"/>
  <c r="AD14" i="4" s="1"/>
  <c r="AE13" i="4"/>
  <c r="AD13" i="4" s="1"/>
  <c r="F30" i="7"/>
  <c r="F16" i="7"/>
  <c r="F15" i="7" s="1"/>
  <c r="F14" i="7" s="1"/>
  <c r="F13" i="7" s="1"/>
  <c r="F12" i="7" s="1"/>
  <c r="F11" i="7" s="1"/>
  <c r="F10" i="7" s="1"/>
  <c r="F9" i="7" s="1"/>
  <c r="F8" i="7" s="1"/>
  <c r="G17" i="7"/>
  <c r="E16" i="7"/>
  <c r="E15" i="7" s="1"/>
  <c r="E14" i="7" s="1"/>
  <c r="E13" i="7" s="1"/>
  <c r="E12" i="7" s="1"/>
  <c r="E11" i="7" s="1"/>
  <c r="E10" i="7" s="1"/>
  <c r="E9" i="7" s="1"/>
  <c r="E8" i="7" s="1"/>
  <c r="M10" i="4"/>
  <c r="M5" i="4"/>
  <c r="G16" i="4"/>
  <c r="M3" i="4"/>
  <c r="G17" i="4"/>
  <c r="M11" i="4"/>
  <c r="M8" i="4"/>
  <c r="M13" i="4"/>
  <c r="M2" i="4"/>
  <c r="M12" i="4"/>
  <c r="M7" i="4"/>
  <c r="M4" i="4"/>
  <c r="M9" i="4"/>
  <c r="H21" i="2"/>
  <c r="J19" i="2" s="1"/>
  <c r="K17" i="2"/>
  <c r="AD12" i="4" l="1"/>
  <c r="I11" i="4"/>
  <c r="F29" i="7"/>
  <c r="F28" i="7" s="1"/>
  <c r="F27" i="7" s="1"/>
  <c r="F26" i="7" s="1"/>
  <c r="F25" i="7" s="1"/>
  <c r="F24" i="7" s="1"/>
  <c r="F23" i="7" s="1"/>
  <c r="F22" i="7" s="1"/>
  <c r="F21" i="7" s="1"/>
  <c r="G30" i="7"/>
  <c r="H17" i="7"/>
  <c r="G16" i="7"/>
  <c r="G15" i="7" s="1"/>
  <c r="G14" i="7" s="1"/>
  <c r="G13" i="7" s="1"/>
  <c r="G12" i="7" s="1"/>
  <c r="G11" i="7" s="1"/>
  <c r="G10" i="7" s="1"/>
  <c r="G9" i="7" s="1"/>
  <c r="G8" i="7" s="1"/>
  <c r="I3" i="4"/>
  <c r="I12" i="4"/>
  <c r="I5" i="4"/>
  <c r="I10" i="4"/>
  <c r="I9" i="4"/>
  <c r="I13" i="4"/>
  <c r="I4" i="4"/>
  <c r="I2" i="4"/>
  <c r="I6" i="4"/>
  <c r="I8" i="4"/>
  <c r="I7" i="4"/>
  <c r="J20" i="2"/>
  <c r="H30" i="7" l="1"/>
  <c r="G29" i="7"/>
  <c r="G28" i="7" s="1"/>
  <c r="G27" i="7" s="1"/>
  <c r="G26" i="7" s="1"/>
  <c r="G25" i="7" s="1"/>
  <c r="G24" i="7" s="1"/>
  <c r="G23" i="7" s="1"/>
  <c r="G22" i="7" s="1"/>
  <c r="G21" i="7" s="1"/>
  <c r="I17" i="7"/>
  <c r="H16" i="7"/>
  <c r="H15" i="7" s="1"/>
  <c r="H14" i="7" s="1"/>
  <c r="H13" i="7" s="1"/>
  <c r="H12" i="7" s="1"/>
  <c r="H11" i="7" s="1"/>
  <c r="H10" i="7" s="1"/>
  <c r="H9" i="7" s="1"/>
  <c r="H8" i="7" s="1"/>
  <c r="I30" i="7" l="1"/>
  <c r="H29" i="7"/>
  <c r="H28" i="7" s="1"/>
  <c r="H27" i="7" s="1"/>
  <c r="H26" i="7" s="1"/>
  <c r="H25" i="7" s="1"/>
  <c r="H24" i="7" s="1"/>
  <c r="H23" i="7" s="1"/>
  <c r="H22" i="7" s="1"/>
  <c r="H21" i="7" s="1"/>
  <c r="J17" i="7"/>
  <c r="I16" i="7"/>
  <c r="I15" i="7" s="1"/>
  <c r="I14" i="7" s="1"/>
  <c r="I13" i="7" s="1"/>
  <c r="I12" i="7" s="1"/>
  <c r="I11" i="7" s="1"/>
  <c r="I10" i="7" s="1"/>
  <c r="I9" i="7" s="1"/>
  <c r="I8" i="7" s="1"/>
  <c r="J30" i="7" l="1"/>
  <c r="I29" i="7"/>
  <c r="I28" i="7" s="1"/>
  <c r="I27" i="7" s="1"/>
  <c r="I26" i="7" s="1"/>
  <c r="I25" i="7" s="1"/>
  <c r="I24" i="7" s="1"/>
  <c r="I23" i="7" s="1"/>
  <c r="I22" i="7" s="1"/>
  <c r="I21" i="7" s="1"/>
  <c r="K17" i="7"/>
  <c r="J16" i="7"/>
  <c r="J15" i="7" s="1"/>
  <c r="J14" i="7" s="1"/>
  <c r="J13" i="7" s="1"/>
  <c r="J12" i="7" s="1"/>
  <c r="J11" i="7" s="1"/>
  <c r="J10" i="7" s="1"/>
  <c r="J9" i="7" s="1"/>
  <c r="J8" i="7" s="1"/>
  <c r="K30" i="7" l="1"/>
  <c r="J29" i="7"/>
  <c r="J28" i="7" s="1"/>
  <c r="J27" i="7" s="1"/>
  <c r="J26" i="7" s="1"/>
  <c r="J25" i="7" s="1"/>
  <c r="J24" i="7" s="1"/>
  <c r="J23" i="7" s="1"/>
  <c r="J22" i="7" s="1"/>
  <c r="J21" i="7" s="1"/>
  <c r="L17" i="7"/>
  <c r="K16" i="7"/>
  <c r="K15" i="7" s="1"/>
  <c r="K14" i="7" s="1"/>
  <c r="K13" i="7" s="1"/>
  <c r="K12" i="7" s="1"/>
  <c r="K11" i="7" s="1"/>
  <c r="K10" i="7" s="1"/>
  <c r="K9" i="7" s="1"/>
  <c r="K8" i="7" s="1"/>
  <c r="K29" i="7" l="1"/>
  <c r="K28" i="7" s="1"/>
  <c r="K27" i="7" s="1"/>
  <c r="K26" i="7" s="1"/>
  <c r="K25" i="7" s="1"/>
  <c r="K24" i="7" s="1"/>
  <c r="K23" i="7" s="1"/>
  <c r="K22" i="7" s="1"/>
  <c r="K21" i="7" s="1"/>
  <c r="L30" i="7"/>
  <c r="L16" i="7"/>
  <c r="L15" i="7" s="1"/>
  <c r="L14" i="7" s="1"/>
  <c r="L13" i="7" s="1"/>
  <c r="L12" i="7" s="1"/>
  <c r="L11" i="7" s="1"/>
  <c r="L10" i="7" s="1"/>
  <c r="L9" i="7" s="1"/>
  <c r="L8" i="7" s="1"/>
  <c r="M17" i="7"/>
  <c r="L29" i="7" l="1"/>
  <c r="L28" i="7" s="1"/>
  <c r="L27" i="7" s="1"/>
  <c r="L26" i="7" s="1"/>
  <c r="L25" i="7" s="1"/>
  <c r="L24" i="7" s="1"/>
  <c r="L23" i="7" s="1"/>
  <c r="L22" i="7" s="1"/>
  <c r="L21" i="7" s="1"/>
  <c r="M30" i="7"/>
  <c r="N17" i="7"/>
  <c r="N16" i="7" s="1"/>
  <c r="N15" i="7" s="1"/>
  <c r="N14" i="7" s="1"/>
  <c r="N13" i="7" s="1"/>
  <c r="N12" i="7" s="1"/>
  <c r="N11" i="7" s="1"/>
  <c r="N10" i="7" s="1"/>
  <c r="N9" i="7" s="1"/>
  <c r="N8" i="7" s="1"/>
  <c r="M16" i="7"/>
  <c r="M15" i="7" s="1"/>
  <c r="M14" i="7" s="1"/>
  <c r="M13" i="7" s="1"/>
  <c r="M12" i="7" s="1"/>
  <c r="M11" i="7" s="1"/>
  <c r="M10" i="7" s="1"/>
  <c r="M9" i="7" s="1"/>
  <c r="M8" i="7" s="1"/>
  <c r="M29" i="7" l="1"/>
  <c r="M28" i="7" s="1"/>
  <c r="M27" i="7" s="1"/>
  <c r="M26" i="7" s="1"/>
  <c r="M25" i="7" s="1"/>
  <c r="M24" i="7" s="1"/>
  <c r="M23" i="7" s="1"/>
  <c r="M22" i="7" s="1"/>
  <c r="M21" i="7" s="1"/>
  <c r="N30" i="7"/>
  <c r="N29" i="7" s="1"/>
  <c r="N28" i="7" s="1"/>
  <c r="N27" i="7" s="1"/>
  <c r="N26" i="7" s="1"/>
  <c r="N25" i="7" s="1"/>
  <c r="N24" i="7" s="1"/>
  <c r="N23" i="7" s="1"/>
  <c r="N22" i="7" s="1"/>
  <c r="N2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BE1127-CC1D-4872-88B8-BDC6E39AAEA5}" name="Query - Calculation" description="Connection to the 'Calculation' query in the workbook." type="100" refreshedVersion="8" minRefreshableVersion="5">
    <extLst>
      <ext xmlns:x15="http://schemas.microsoft.com/office/spreadsheetml/2010/11/main" uri="{DE250136-89BD-433C-8126-D09CA5730AF9}">
        <x15:connection id="3d9a73b8-4229-47f5-9a77-3d6033a38fd1">
          <x15:oledbPr connection="Provider=Microsoft.Mashup.OleDb.1;Data Source=$Workbook$;Location=Calculation;Extended Properties=&quot;&quot;">
            <x15:dbTables>
              <x15:dbTable name="Calculation"/>
            </x15:dbTables>
          </x15:oledbPr>
        </x15:connection>
      </ext>
    </extLst>
  </connection>
  <connection id="2" xr16:uid="{A92056D5-768C-4B78-9D16-40EF13BCA58F}" name="Query - Date" description="Connection to the 'Date' query in the workbook." type="100" refreshedVersion="8" minRefreshableVersion="5">
    <extLst>
      <ext xmlns:x15="http://schemas.microsoft.com/office/spreadsheetml/2010/11/main" uri="{DE250136-89BD-433C-8126-D09CA5730AF9}">
        <x15:connection id="d6dd7d46-9bfd-4701-9d55-f29e32ada183">
          <x15:oledbPr connection="Provider=Microsoft.Mashup.OleDb.1;Data Source=$Workbook$;Location=Date;Extended Properties=&quot;&quot;">
            <x15:dbTables>
              <x15:dbTable name="Date"/>
            </x15:dbTables>
          </x15:oledbPr>
        </x15:connection>
      </ext>
    </extLst>
  </connection>
  <connection id="3" xr16:uid="{38D37368-910C-4491-8978-F030A6E19065}" name="Query - DIM_Customer" description="Connection to the 'DIM_Customer' query in the workbook." type="100" refreshedVersion="8" minRefreshableVersion="5">
    <extLst>
      <ext xmlns:x15="http://schemas.microsoft.com/office/spreadsheetml/2010/11/main" uri="{DE250136-89BD-433C-8126-D09CA5730AF9}">
        <x15:connection id="7f4b5478-d49f-4249-82f8-b46836033434"/>
      </ext>
    </extLst>
  </connection>
  <connection id="4" xr16:uid="{48B72030-0EF6-41D8-8299-081F91BDB016}" name="Query - Dim_products" description="Connection to the 'Dim_products' query in the workbook." type="100" refreshedVersion="8" minRefreshableVersion="5">
    <extLst>
      <ext xmlns:x15="http://schemas.microsoft.com/office/spreadsheetml/2010/11/main" uri="{DE250136-89BD-433C-8126-D09CA5730AF9}">
        <x15:connection id="2789f360-eff8-46fd-abc4-5f44216a3c26">
          <x15:oledbPr connection="Provider=Microsoft.Mashup.OleDb.1;Data Source=$Workbook$;Location=Dim_products;Extended Properties=&quot;&quot;">
            <x15:dbTables>
              <x15:dbTable name="Dim_products"/>
            </x15:dbTables>
          </x15:oledbPr>
        </x15:connection>
      </ext>
    </extLst>
  </connection>
  <connection id="5" xr16:uid="{2383EEBC-CD84-42D0-87B7-1713669FC963}" name="Query - Dim_sales_persons" description="Connection to the 'Dim_sales_persons' query in the workbook." type="100" refreshedVersion="8" minRefreshableVersion="5">
    <extLst>
      <ext xmlns:x15="http://schemas.microsoft.com/office/spreadsheetml/2010/11/main" uri="{DE250136-89BD-433C-8126-D09CA5730AF9}">
        <x15:connection id="bc22490f-6aaa-46bc-ad98-22a7257f25ca">
          <x15:oledbPr connection="Provider=Microsoft.Mashup.OleDb.1;Data Source=$Workbook$;Location=Dim_sales_persons;Extended Properties=&quot;&quot;">
            <x15:dbTables>
              <x15:dbTable name="Dim_sales_persons"/>
            </x15:dbTables>
          </x15:oledbPr>
        </x15:connection>
      </ext>
    </extLst>
  </connection>
  <connection id="6" xr16:uid="{094E43EB-699E-4791-B981-69F1BC58EE7E}" name="Query - fact_table" description="Connection to the 'fact_table' query in the workbook." type="100" refreshedVersion="8" minRefreshableVersion="5">
    <extLst>
      <ext xmlns:x15="http://schemas.microsoft.com/office/spreadsheetml/2010/11/main" uri="{DE250136-89BD-433C-8126-D09CA5730AF9}">
        <x15:connection id="2c950bca-74ed-479b-a58e-f128ffb1f6fb">
          <x15:oledbPr connection="Provider=Microsoft.Mashup.OleDb.1;Data Source=$Workbook$;Location=fact_table;Extended Properties=&quot;&quot;">
            <x15:dbTables>
              <x15:dbTable name="fact_table"/>
            </x15:dbTables>
          </x15:oledbPr>
        </x15:connection>
      </ext>
    </extLst>
  </connection>
  <connection id="7" xr16:uid="{60A7C613-07FC-46CB-99CF-8FB7882F668D}" name="Query - monthly_store_targets (2)" description="Connection to the 'monthly_store_targets (2)' query in the workbook." type="100" refreshedVersion="8" minRefreshableVersion="5">
    <extLst>
      <ext xmlns:x15="http://schemas.microsoft.com/office/spreadsheetml/2010/11/main" uri="{DE250136-89BD-433C-8126-D09CA5730AF9}">
        <x15:connection id="3b1af0bb-4d1b-4957-af4a-d26df975b841">
          <x15:oledbPr connection="Provider=Microsoft.Mashup.OleDb.1;Data Source=$Workbook$;Location=&quot;monthly_store_targets (2)&quot;;Extended Properties=&quot;&quot;">
            <x15:dbTables>
              <x15:dbTable name="monthly_store_targets (2)"/>
            </x15:dbTables>
          </x15:oledbPr>
        </x15:connection>
      </ext>
    </extLst>
  </connection>
  <connection id="8" xr16:uid="{265B2E20-5C23-4ADA-9561-B5947EE66ED4}" name="Query - monthly_store_targets1" description="Connection to the 'monthly_store_targets1' query in the workbook." type="100" refreshedVersion="8" minRefreshableVersion="5">
    <extLst>
      <ext xmlns:x15="http://schemas.microsoft.com/office/spreadsheetml/2010/11/main" uri="{DE250136-89BD-433C-8126-D09CA5730AF9}">
        <x15:connection id="600cbed0-02dc-4685-b41e-36540c299502">
          <x15:oledbPr connection="Provider=Microsoft.Mashup.OleDb.1;Data Source=$Workbook$;Location=monthly_store_targets1;Extended Properties=&quot;&quot;">
            <x15:dbTables>
              <x15:dbTable name="monthly_store_targets1"/>
            </x15:dbTables>
          </x15:oledbPr>
        </x15:connection>
      </ext>
    </extLst>
  </connection>
  <connection id="9" xr16:uid="{E2BAF707-29DB-4ED3-9DFB-4444A82B37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<sst xmlns="http://schemas.openxmlformats.org/spreadsheetml/2006/main" count="300" uniqueCount="223">
  <si>
    <t>Total Revenue</t>
  </si>
  <si>
    <t>COGS</t>
  </si>
  <si>
    <t>Profit Margin</t>
  </si>
  <si>
    <t>Profit Margin %</t>
  </si>
  <si>
    <t># Transactions</t>
  </si>
  <si>
    <t>Total Refund</t>
  </si>
  <si>
    <t>Refund Rate</t>
  </si>
  <si>
    <t># Products</t>
  </si>
  <si>
    <t>Qty Returned</t>
  </si>
  <si>
    <t>Total Qty Sold</t>
  </si>
  <si>
    <t>Total Target</t>
  </si>
  <si>
    <t>Barron-Fleming</t>
  </si>
  <si>
    <t>Berg-Trujillo</t>
  </si>
  <si>
    <t>Lee-Myers</t>
  </si>
  <si>
    <t>Lopez</t>
  </si>
  <si>
    <t>Martinez</t>
  </si>
  <si>
    <t>Miller</t>
  </si>
  <si>
    <t>Myers-Lopez</t>
  </si>
  <si>
    <t>Novak PLC</t>
  </si>
  <si>
    <t>Thomas</t>
  </si>
  <si>
    <t>Valdez</t>
  </si>
  <si>
    <t>Grand Total</t>
  </si>
  <si>
    <t>Store Name</t>
  </si>
  <si>
    <t>Revenue</t>
  </si>
  <si>
    <t>Target</t>
  </si>
  <si>
    <t>Variance</t>
  </si>
  <si>
    <t>+0.0%;-0.0%</t>
  </si>
  <si>
    <t>Jan</t>
  </si>
  <si>
    <t>Feb</t>
  </si>
  <si>
    <t>Mar</t>
  </si>
  <si>
    <t>Apr</t>
  </si>
  <si>
    <t>May</t>
  </si>
  <si>
    <t>Jun</t>
  </si>
  <si>
    <t>Jul</t>
  </si>
  <si>
    <t>Aug</t>
  </si>
  <si>
    <t>Sep</t>
  </si>
  <si>
    <t>Oct</t>
  </si>
  <si>
    <t>Nov</t>
  </si>
  <si>
    <t>Dec</t>
  </si>
  <si>
    <t>Month</t>
  </si>
  <si>
    <t>Highlight</t>
  </si>
  <si>
    <t>Large-1</t>
  </si>
  <si>
    <t>Large-2</t>
  </si>
  <si>
    <t>WeekType</t>
  </si>
  <si>
    <t>Weekday</t>
  </si>
  <si>
    <t>Weekend</t>
  </si>
  <si>
    <t>Total Revenue2</t>
  </si>
  <si>
    <t>Quarter</t>
  </si>
  <si>
    <t>Q-1</t>
  </si>
  <si>
    <t>Q-2</t>
  </si>
  <si>
    <t>Q-3</t>
  </si>
  <si>
    <t>Q-4</t>
  </si>
  <si>
    <t>Link to the above chart</t>
  </si>
  <si>
    <t>Average</t>
  </si>
  <si>
    <t>Caption:</t>
  </si>
  <si>
    <t>Option</t>
  </si>
  <si>
    <t>Combo Box</t>
  </si>
  <si>
    <t>Customer</t>
  </si>
  <si>
    <t>Location</t>
  </si>
  <si>
    <t>Bobby Abbott</t>
  </si>
  <si>
    <t>Christine Hawkins</t>
  </si>
  <si>
    <t>Jeffery Powell</t>
  </si>
  <si>
    <t>John Brown</t>
  </si>
  <si>
    <t>Judith Simmons</t>
  </si>
  <si>
    <t>Kristine Barrett</t>
  </si>
  <si>
    <t>Laura Gross</t>
  </si>
  <si>
    <t>Lisa West</t>
  </si>
  <si>
    <t>Paul Noble</t>
  </si>
  <si>
    <t>Travis Ewing</t>
  </si>
  <si>
    <t>Full Name</t>
  </si>
  <si>
    <t>Top 5 Customers</t>
  </si>
  <si>
    <t>Bottom 5 Customers</t>
  </si>
  <si>
    <t>Top 5 Location</t>
  </si>
  <si>
    <t>California</t>
  </si>
  <si>
    <t>Florida</t>
  </si>
  <si>
    <t>Indiana</t>
  </si>
  <si>
    <t>Maryland</t>
  </si>
  <si>
    <t>Michigan</t>
  </si>
  <si>
    <t>Missouri</t>
  </si>
  <si>
    <t>New York</t>
  </si>
  <si>
    <t>Virginia</t>
  </si>
  <si>
    <t>Washington</t>
  </si>
  <si>
    <t>Wisconsin</t>
  </si>
  <si>
    <t>Bottom 5 Location</t>
  </si>
  <si>
    <t>Customer Table</t>
  </si>
  <si>
    <t>Location Table</t>
  </si>
  <si>
    <t>Chart</t>
  </si>
  <si>
    <t># Costomers</t>
  </si>
  <si>
    <t># Locations</t>
  </si>
  <si>
    <t>0-20</t>
  </si>
  <si>
    <t>21-30</t>
  </si>
  <si>
    <t>31-40</t>
  </si>
  <si>
    <t>41-50</t>
  </si>
  <si>
    <t>51 +</t>
  </si>
  <si>
    <t>Customer Age Group</t>
  </si>
  <si>
    <t>Average of Customer Age</t>
  </si>
  <si>
    <t>Average Customer Age</t>
  </si>
  <si>
    <t>Gender</t>
  </si>
  <si>
    <t>Female</t>
  </si>
  <si>
    <t>Male</t>
  </si>
  <si>
    <t>Icon</t>
  </si>
  <si>
    <t>■</t>
  </si>
  <si>
    <t>●</t>
  </si>
  <si>
    <t>New Chart</t>
  </si>
  <si>
    <t>Sun</t>
  </si>
  <si>
    <t>Mon</t>
  </si>
  <si>
    <t>Tue</t>
  </si>
  <si>
    <t>Wed</t>
  </si>
  <si>
    <t>Thu</t>
  </si>
  <si>
    <t>Fri</t>
  </si>
  <si>
    <t>Sat</t>
  </si>
  <si>
    <t>Return Rate</t>
  </si>
  <si>
    <t>Product Name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</si>
  <si>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</si>
  <si>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</si>
  <si>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</si>
  <si>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</si>
  <si>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</si>
  <si>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</si>
  <si>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</si>
  <si>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</si>
  <si>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</si>
  <si>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</si>
  <si>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</si>
  <si>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</si>
  <si>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</si>
  <si>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</si>
  <si>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</si>
  <si>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</si>
  <si>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</si>
  <si>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</si>
  <si>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</si>
  <si>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</si>
  <si>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</si>
  <si>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</si>
  <si>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</si>
  <si>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</si>
  <si>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</si>
  <si>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</si>
  <si>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</si>
  <si>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</si>
  <si>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</si>
  <si>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</si>
  <si>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</si>
  <si>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</si>
  <si>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</si>
  <si>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</si>
  <si>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</si>
  <si>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</si>
  <si>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</si>
  <si>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</si>
  <si>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</si>
  <si>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</si>
  <si>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</si>
  <si>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</si>
  <si>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</si>
  <si>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</si>
  <si>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</si>
  <si>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</si>
  <si>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</si>
  <si>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</si>
  <si>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</si>
  <si>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</si>
  <si>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</si>
  <si>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</si>
  <si>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</si>
  <si>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</si>
  <si>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</si>
  <si>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</si>
  <si>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</si>
  <si>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</si>
  <si>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</si>
  <si>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</si>
  <si>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</si>
  <si>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</si>
  <si>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</si>
  <si>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</si>
  <si>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</si>
  <si>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</si>
  <si>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</si>
  <si>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</si>
  <si>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</si>
  <si>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</si>
  <si>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</si>
  <si>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</si>
  <si>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</si>
  <si>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</si>
  <si>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</si>
  <si>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</si>
  <si>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</si>
  <si>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</si>
  <si>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</si>
  <si>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</si>
  <si>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</si>
  <si>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</si>
  <si>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</si>
  <si>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</si>
  <si>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</si>
  <si>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</si>
  <si>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</si>
  <si>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</si>
  <si>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</si>
  <si>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</si>
  <si>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</si>
  <si>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</si>
  <si>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</si>
  <si>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</si>
  <si>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</si>
  <si>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</si>
  <si>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</si>
  <si>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</si>
  <si>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</si>
  <si>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</si>
  <si>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Quantity</t>
  </si>
  <si>
    <t>Category</t>
  </si>
  <si>
    <t>Alcoholic Beverage</t>
  </si>
  <si>
    <t>Coffee</t>
  </si>
  <si>
    <t>Energy Drink</t>
  </si>
  <si>
    <t>Juice</t>
  </si>
  <si>
    <t>Soft Drink</t>
  </si>
  <si>
    <t>Sports Drink</t>
  </si>
  <si>
    <t>Tea</t>
  </si>
  <si>
    <t>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</si>
</sst>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0.00%;\-0.00%;0.00%"/>
    <numFmt numFmtId="165" formatCode="[&gt;=1000000]&quot;₹&quot;0.0,,&quot;M&quot;;[&gt;=1000]&quot;₹&quot;0.0,&quot;K&quot;;0"/>
    <numFmt numFmtId="166" formatCode="\+0.0%;\-0.0%"/>
    <numFmt numFmtId="167" formatCode="[&gt;=1000000]&quot;₹&quot;0,,&quot;M&quot;;[&gt;=1000]&quot;₹&quot;0,&quot;K&quot;;0"/>
    <numFmt numFmtId="168" formatCode=";;"/>
    <numFmt numFmtId="169" formatCode="&quot;₹&quot;\ #,##0;#,##0\ \-&quot;₹&quot;;&quot;₹&quot;\ #,##0"/>
    <numFmt numFmtId="170" formatCode="\+0.00%;\-0.00%"/>
    <numFmt numFmtId="171" formatCode="_ * #,##0_ ;_ * \-#,##0_ ;_ * &quot;-&quot;??_ ;_ @_ "/>
    <numFmt numFmtId="172" formatCode="#,##0_ ;\-#,##0\ "/>
    <numFmt numFmtId="173" formatCode="&quot;₹&quot;\ #,##0"/>
  </numFmts>
  <fonts count="9" x14ac:knownFonts="1">
    <font>
      <sz val="11"/>
      <color theme="1"/>
      <name val="Calibri"/>
      <family val="2"/>
      <scheme val="minor"/>
    </font>
    <font>
      <sz val="11"/>
      <color rgb="FFFF0000"/>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b/>
      <sz val="14"/>
      <color theme="9"/>
      <name val="Calibri"/>
      <family val="2"/>
      <scheme val="minor"/>
    </font>
    <font>
      <sz val="16"/>
      <color theme="1"/>
      <name val="Calibri"/>
      <family val="2"/>
      <scheme val="minor"/>
    </font>
    <font>
      <sz val="11"/>
      <color theme="0"/>
      <name val="Calibri"/>
      <family val="2"/>
      <scheme val="minor"/>
    </font>
  </fonts>
  <fills count="11">
    <fill>
      <patternFill patternType="none"/>
    </fill>
    <fill>
      <patternFill patternType="gray125"/>
    </fill>
    <fill>
      <patternFill patternType="solid">
        <fgColor theme="5" tint="-0.249977111117893"/>
        <bgColor indexed="64"/>
      </patternFill>
    </fill>
    <fill>
      <patternFill patternType="solid">
        <fgColor theme="9"/>
        <bgColor indexed="64"/>
      </patternFill>
    </fill>
    <fill>
      <patternFill patternType="solid">
        <fgColor rgb="FF002060"/>
        <bgColor indexed="64"/>
      </patternFill>
    </fill>
    <fill>
      <patternFill patternType="solid">
        <fgColor theme="3"/>
        <bgColor indexed="64"/>
      </patternFill>
    </fill>
    <fill>
      <patternFill patternType="solid">
        <fgColor theme="5" tint="0.79998168889431442"/>
        <bgColor indexed="64"/>
      </patternFill>
    </fill>
    <fill>
      <patternFill patternType="solid">
        <fgColor theme="5"/>
        <bgColor indexed="64"/>
      </patternFill>
    </fill>
    <fill>
      <patternFill patternType="solid">
        <fgColor rgb="FFFF0000"/>
        <bgColor indexed="64"/>
      </patternFill>
    </fill>
    <fill>
      <patternFill patternType="solid">
        <fgColor theme="4"/>
        <bgColor indexed="64"/>
      </patternFill>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top/>
      <bottom style="medium">
        <color theme="0" tint="-4.9989318521683403E-2"/>
      </bottom>
      <diagonal/>
    </border>
    <border>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theme="0" tint="-4.9989318521683403E-2"/>
      </right>
      <top style="medium">
        <color theme="0" tint="-4.9989318521683403E-2"/>
      </top>
      <bottom style="medium">
        <color theme="0" tint="-4.9989318521683403E-2"/>
      </bottom>
      <diagonal/>
    </border>
    <border>
      <left style="medium">
        <color theme="0" tint="-4.9989318521683403E-2"/>
      </left>
      <right/>
      <top style="medium">
        <color theme="0" tint="-4.9989318521683403E-2"/>
      </top>
      <bottom style="medium">
        <color theme="0" tint="-4.9989318521683403E-2"/>
      </bottom>
      <diagonal/>
    </border>
    <border>
      <left/>
      <right style="medium">
        <color theme="0" tint="-4.9989318521683403E-2"/>
      </right>
      <top style="medium">
        <color theme="0" tint="-4.9989318521683403E-2"/>
      </top>
      <bottom/>
      <diagonal/>
    </border>
    <border>
      <left style="medium">
        <color theme="0" tint="-4.9989318521683403E-2"/>
      </left>
      <right style="medium">
        <color theme="0" tint="-4.9989318521683403E-2"/>
      </right>
      <top style="medium">
        <color theme="0" tint="-4.9989318521683403E-2"/>
      </top>
      <bottom/>
      <diagonal/>
    </border>
    <border>
      <left style="medium">
        <color theme="0" tint="-4.9989318521683403E-2"/>
      </left>
      <right/>
      <top style="medium">
        <color theme="0" tint="-4.9989318521683403E-2"/>
      </top>
      <bottom/>
      <diagonal/>
    </border>
  </borders>
  <cellStyleXfs count="1">
    <xf numFmtId="0" fontId="0" fillId="0" borderId="0"/>
  </cellStyleXfs>
  <cellXfs count="46">
    <xf numFmtId="0" fontId="0" fillId="0" borderId="0" xfId="0"/>
    <xf numFmtId="164" fontId="0" fillId="0" borderId="0" xfId="0" applyNumberFormat="1"/>
    <xf numFmtId="1" fontId="0" fillId="0" borderId="0" xfId="0" applyNumberFormat="1"/>
    <xf numFmtId="3" fontId="0" fillId="0" borderId="0" xfId="0" applyNumberFormat="1"/>
    <xf numFmtId="0" fontId="0" fillId="0" borderId="0" xfId="0" pivotButton="1"/>
    <xf numFmtId="165" fontId="0" fillId="0" borderId="0" xfId="0" applyNumberFormat="1"/>
    <xf numFmtId="10" fontId="0" fillId="0" borderId="0" xfId="0" applyNumberFormat="1"/>
    <xf numFmtId="0" fontId="1" fillId="2" borderId="0" xfId="0" applyFont="1" applyFill="1"/>
    <xf numFmtId="0" fontId="0" fillId="3" borderId="0" xfId="0" applyFill="1"/>
    <xf numFmtId="0" fontId="0" fillId="0" borderId="0" xfId="0" applyAlignment="1">
      <alignment horizontal="center"/>
    </xf>
    <xf numFmtId="166" fontId="2" fillId="0" borderId="0" xfId="0" applyNumberFormat="1" applyFont="1" applyAlignment="1">
      <alignment horizontal="center"/>
    </xf>
    <xf numFmtId="0" fontId="0" fillId="0" borderId="1" xfId="0" applyBorder="1"/>
    <xf numFmtId="0" fontId="0" fillId="0" borderId="1" xfId="0" pivotButton="1" applyBorder="1"/>
    <xf numFmtId="167" fontId="0" fillId="0" borderId="1" xfId="0" applyNumberFormat="1" applyBorder="1"/>
    <xf numFmtId="0" fontId="3" fillId="4" borderId="1" xfId="0" applyFont="1" applyFill="1" applyBorder="1"/>
    <xf numFmtId="166" fontId="0" fillId="0" borderId="1" xfId="0" applyNumberFormat="1" applyBorder="1"/>
    <xf numFmtId="0" fontId="0" fillId="5" borderId="0" xfId="0" applyFill="1"/>
    <xf numFmtId="0" fontId="2" fillId="0" borderId="0" xfId="0" applyFont="1"/>
    <xf numFmtId="10" fontId="0" fillId="0" borderId="1" xfId="0" applyNumberFormat="1" applyBorder="1"/>
    <xf numFmtId="168" fontId="0" fillId="6" borderId="2" xfId="0" applyNumberFormat="1" applyFill="1" applyBorder="1"/>
    <xf numFmtId="168" fontId="0" fillId="6" borderId="3" xfId="0" applyNumberFormat="1" applyFill="1" applyBorder="1"/>
    <xf numFmtId="168" fontId="0" fillId="6" borderId="4" xfId="0" applyNumberFormat="1" applyFill="1" applyBorder="1"/>
    <xf numFmtId="168" fontId="0" fillId="6" borderId="5" xfId="0" applyNumberFormat="1" applyFill="1" applyBorder="1"/>
    <xf numFmtId="168" fontId="0" fillId="6" borderId="6" xfId="0" applyNumberFormat="1" applyFill="1" applyBorder="1"/>
    <xf numFmtId="168" fontId="0" fillId="6" borderId="7" xfId="0" applyNumberFormat="1" applyFill="1" applyBorder="1"/>
    <xf numFmtId="168" fontId="0" fillId="6" borderId="8" xfId="0" applyNumberFormat="1" applyFill="1" applyBorder="1"/>
    <xf numFmtId="168" fontId="0" fillId="6" borderId="9" xfId="0" applyNumberFormat="1" applyFill="1" applyBorder="1"/>
    <xf numFmtId="168" fontId="0" fillId="6" borderId="10" xfId="0" applyNumberFormat="1" applyFill="1" applyBorder="1"/>
    <xf numFmtId="9" fontId="0" fillId="0" borderId="0" xfId="0" applyNumberFormat="1"/>
    <xf numFmtId="169" fontId="0" fillId="0" borderId="0" xfId="0" applyNumberFormat="1"/>
    <xf numFmtId="0" fontId="5" fillId="7" borderId="0" xfId="0" applyFont="1" applyFill="1"/>
    <xf numFmtId="170" fontId="0" fillId="0" borderId="1" xfId="0" applyNumberFormat="1" applyBorder="1"/>
    <xf numFmtId="0" fontId="4" fillId="0" borderId="1" xfId="0" applyFont="1" applyBorder="1"/>
    <xf numFmtId="0" fontId="4" fillId="0" borderId="0" xfId="0" applyFont="1"/>
    <xf numFmtId="0" fontId="0" fillId="8" borderId="0" xfId="0" applyFill="1"/>
    <xf numFmtId="171" fontId="0" fillId="0" borderId="0" xfId="0" applyNumberFormat="1"/>
    <xf numFmtId="167" fontId="0" fillId="0" borderId="0" xfId="0" applyNumberFormat="1"/>
    <xf numFmtId="170" fontId="0" fillId="0" borderId="0" xfId="0" applyNumberFormat="1"/>
    <xf numFmtId="0" fontId="0" fillId="9" borderId="0" xfId="0" applyFill="1"/>
    <xf numFmtId="172" fontId="0" fillId="0" borderId="0" xfId="0" applyNumberFormat="1"/>
    <xf numFmtId="10" fontId="6" fillId="0" borderId="0" xfId="0" applyNumberFormat="1" applyFont="1"/>
    <xf numFmtId="9" fontId="7" fillId="0" borderId="0" xfId="0" applyNumberFormat="1" applyFont="1" applyAlignment="1">
      <alignment horizontal="center" vertical="center"/>
    </xf>
    <xf numFmtId="173" fontId="0" fillId="0" borderId="0" xfId="0" applyNumberFormat="1"/>
    <xf numFmtId="166" fontId="0" fillId="0" borderId="0" xfId="0" applyNumberFormat="1"/>
    <xf numFmtId="0" fontId="4" fillId="10" borderId="0" xfId="0" applyFont="1" applyFill="1"/>
    <xf numFmtId="0" fontId="8" fillId="8" borderId="0" xfId="0" applyFont="1" applyFill="1"/>
  </cellXfs>
  <cellStyles count="1">
    <cellStyle name="Normal" xfId="0" builtinId="0"/>
  </cellStyles>
  <dxfs count="84">
    <dxf>
      <font>
        <color rgb="FF0070C0"/>
      </font>
    </dxf>
    <dxf>
      <font>
        <color rgb="FF9FE6FF"/>
      </font>
    </dxf>
    <dxf>
      <font>
        <color theme="5" tint="-0.24994659260841701"/>
      </font>
    </dxf>
    <dxf>
      <font>
        <color theme="9"/>
      </font>
    </dxf>
    <dxf>
      <font>
        <b/>
        <i val="0"/>
        <color theme="4" tint="-0.499984740745262"/>
      </font>
      <fill>
        <patternFill>
          <bgColor theme="5"/>
        </patternFill>
      </fill>
    </dxf>
    <dxf>
      <font>
        <color theme="4" tint="-0.24994659260841701"/>
      </font>
      <fill>
        <patternFill>
          <bgColor theme="5" tint="-0.24994659260841701"/>
        </patternFill>
      </fill>
    </dxf>
    <dxf>
      <font>
        <b/>
        <i val="0"/>
        <color theme="4" tint="-0.499984740745262"/>
      </font>
    </dxf>
    <dxf>
      <font>
        <color theme="4" tint="-0.24994659260841701"/>
      </font>
      <fill>
        <patternFill>
          <bgColor rgb="FF305496"/>
        </patternFill>
      </fill>
    </dxf>
    <dxf>
      <font>
        <color theme="9"/>
      </font>
    </dxf>
    <dxf>
      <font>
        <color rgb="FFC00000"/>
      </font>
    </dxf>
    <dxf>
      <numFmt numFmtId="165" formatCode="[&gt;=1000000]&quot;₹&quot;0.0,,&quot;M&quot;;[&gt;=1000]&quot;₹&quot;0.0,&quot;K&quot;;0"/>
    </dxf>
    <dxf>
      <numFmt numFmtId="173" formatCode="&quot;₹&quot;\ #,##0"/>
    </dxf>
    <dxf>
      <numFmt numFmtId="0" formatCode="General"/>
    </dxf>
    <dxf>
      <numFmt numFmtId="165" formatCode="[&gt;=1000000]&quot;₹&quot;0.0,,&quot;M&quot;;[&gt;=1000]&quot;₹&quot;0.0,&quot;K&quot;;0"/>
    </dxf>
    <dxf>
      <numFmt numFmtId="165" formatCode="[&gt;=1000000]&quot;₹&quot;0.0,,&quot;M&quot;;[&gt;=1000]&quot;₹&quot;0.0,&quot;K&quot;;0"/>
    </dxf>
    <dxf>
      <numFmt numFmtId="165" formatCode="[&gt;=1000000]&quot;₹&quot;0.0,,&quot;M&quot;;[&gt;=1000]&quot;₹&quot;0.0,&quot;K&quot;;0"/>
    </dxf>
    <dxf>
      <numFmt numFmtId="170" formatCode="\+0.00%;\-0.00%"/>
    </dxf>
    <dxf>
      <numFmt numFmtId="171" formatCode="_ * #,##0_ ;_ * \-#,##0_ ;_ * &quot;-&quot;??_ ;_ @_ "/>
    </dxf>
    <dxf>
      <numFmt numFmtId="169" formatCode="&quot;₹&quot;\ #,##0;#,##0\ \-&quot;₹&quot;;&quot;₹&quot;\ #,##0"/>
    </dxf>
    <dxf>
      <numFmt numFmtId="172" formatCode="#,##0_ ;\-#,##0\ "/>
    </dxf>
    <dxf>
      <numFmt numFmtId="172" formatCode="#,##0_ ;\-#,##0\ "/>
    </dxf>
    <dxf>
      <numFmt numFmtId="11" formatCode="&quot;₹&quot;\ #,##0.00;&quot;₹&quot;\ \-#,##0.00"/>
    </dxf>
    <dxf>
      <numFmt numFmtId="165" formatCode="[&gt;=1000000]&quot;₹&quot;0.0,,&quot;M&quot;;[&gt;=1000]&quot;₹&quot;0.0,&quot;K&quot;;0"/>
    </dxf>
    <dxf>
      <numFmt numFmtId="0" formatCode="General"/>
    </dxf>
    <dxf>
      <numFmt numFmtId="165" formatCode="[&gt;=1000000]&quot;₹&quot;0.0,,&quot;M&quot;;[&gt;=1000]&quot;₹&quot;0.0,&quot;K&quot;;0"/>
    </dxf>
    <dxf>
      <numFmt numFmtId="165" formatCode="[&gt;=1000000]&quot;₹&quot;0.0,,&quot;M&quot;;[&gt;=1000]&quot;₹&quot;0.0,&quot;K&quot;;0"/>
    </dxf>
    <dxf>
      <numFmt numFmtId="169" formatCode="&quot;₹&quot;\ #,##0;#,##0\ \-&quot;₹&quot;;&quot;₹&quot;\ #,##0"/>
    </dxf>
    <dxf>
      <numFmt numFmtId="14" formatCode="0.00%"/>
    </dxf>
    <dxf>
      <numFmt numFmtId="11" formatCode="&quot;₹&quot;\ #,##0.00;&quot;₹&quot;\ \-#,##0.00"/>
    </dxf>
    <dxf>
      <numFmt numFmtId="170" formatCode="\+0.00%;\-0.00%"/>
    </dxf>
    <dxf>
      <numFmt numFmtId="170" formatCode="\+0.00%;\-0.00%"/>
    </dxf>
    <dxf>
      <numFmt numFmtId="165" formatCode="[&gt;=1000000]&quot;₹&quot;0.0,,&quot;M&quot;;[&gt;=1000]&quot;₹&quot;0.0,&quot;K&quot;;0"/>
    </dxf>
    <dxf>
      <numFmt numFmtId="169" formatCode="&quot;₹&quot;\ #,##0;#,##0\ \-&quot;₹&quot;;&quot;₹&quot;\ #,##0"/>
    </dxf>
    <dxf>
      <numFmt numFmtId="166" formatCode="\+0.0%;\-0.0%"/>
    </dxf>
    <dxf>
      <numFmt numFmtId="14" formatCode="0.00%"/>
    </dxf>
    <dxf>
      <numFmt numFmtId="165" formatCode="[&gt;=1000000]&quot;₹&quot;0.0,,&quot;M&quot;;[&gt;=1000]&quot;₹&quot;0.0,&quot;K&quot;;0"/>
    </dxf>
    <dxf>
      <numFmt numFmtId="169" formatCode="&quot;₹&quot;\ #,##0;#,##0\ \-&quot;₹&quot;;&quot;₹&quot;\ #,##0"/>
    </dxf>
    <dxf>
      <numFmt numFmtId="165" formatCode="[&gt;=1000000]&quot;₹&quot;0.0,,&quot;M&quot;;[&gt;=1000]&quot;₹&quot;0.0,&quot;K&quot;;0"/>
    </dxf>
    <dxf>
      <numFmt numFmtId="1" formatCode="0"/>
    </dxf>
    <dxf>
      <numFmt numFmtId="165" formatCode="[&gt;=1000000]&quot;₹&quot;0.0,,&quot;M&quot;;[&gt;=1000]&quot;₹&quot;0.0,&quot;K&quot;;0"/>
    </dxf>
    <dxf>
      <numFmt numFmtId="165" formatCode="[&gt;=1000000]&quot;₹&quot;0.0,,&quot;M&quot;;[&gt;=1000]&quot;₹&quot;0.0,&quot;K&quot;;0"/>
    </dxf>
    <dxf>
      <numFmt numFmtId="165" formatCode="[&gt;=1000000]&quot;₹&quot;0.0,,&quot;M&quot;;[&gt;=1000]&quot;₹&quot;0.0,&quot;K&quot;;0"/>
    </dxf>
    <dxf>
      <numFmt numFmtId="165" formatCode="[&gt;=1000000]&quot;₹&quot;0.0,,&quot;M&quot;;[&gt;=1000]&quot;₹&quot;0.0,&quot;K&quot;;0"/>
    </dxf>
    <dxf>
      <numFmt numFmtId="165" formatCode="[&gt;=1000000]&quot;₹&quot;0.0,,&quot;M&quot;;[&gt;=1000]&quot;₹&quot;0.0,&quot;K&quot;;0"/>
    </dxf>
    <dxf>
      <numFmt numFmtId="165" formatCode="[&gt;=1000000]&quot;₹&quot;0.0,,&quot;M&quot;;[&gt;=1000]&quot;₹&quot;0.0,&quot;K&quot;;0"/>
    </dxf>
    <dxf>
      <numFmt numFmtId="170" formatCode="\+0.00%;\-0.00%"/>
    </dxf>
    <dxf>
      <numFmt numFmtId="14"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gt;=1000000]&quot;₹&quot;0,,&quot;M&quot;;[&gt;=1000]&quot;₹&quot;0,&quot;K&quot;;0"/>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gt;=1000000]&quot;₹&quot;0,,&quot;M&quot;;[&gt;=1000]&quot;₹&quot;0,&quot;K&quot;;0"/>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gt;=1000000]&quot;₹&quot;0,,&quot;M&quot;;[&gt;=1000]&quot;₹&quot;0,&quot;K&quot;;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4"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gt;=1000000]&quot;₹&quot;0,,&quot;M&quot;;[&gt;=1000]&quot;₹&quot;0,&quot;K&quot;;0"/>
    </dxf>
    <dxf>
      <border>
        <bottom style="thin">
          <color indexed="64"/>
        </bottom>
      </border>
    </dxf>
    <dxf>
      <border>
        <bottom style="thin">
          <color indexed="64"/>
        </bottom>
      </border>
    </dxf>
    <dxf>
      <border>
        <bottom style="thin">
          <color indexed="64"/>
        </bottom>
      </border>
    </dxf>
    <dxf>
      <font>
        <b val="0"/>
        <i/>
        <color theme="0"/>
      </font>
      <fill>
        <patternFill>
          <bgColor rgb="FF222A35"/>
        </patternFill>
      </fill>
      <border diagonalUp="0" diagonalDown="0">
        <left/>
        <right/>
        <top/>
        <bottom/>
        <vertical/>
        <horizontal/>
      </border>
    </dxf>
    <dxf>
      <font>
        <b/>
        <i val="0"/>
        <sz val="12"/>
        <color theme="1"/>
      </font>
      <fill>
        <patternFill>
          <bgColor rgb="FF222A35"/>
        </patternFill>
      </fill>
      <border diagonalUp="0" diagonalDown="0">
        <left/>
        <right/>
        <top/>
        <bottom/>
        <vertical/>
        <horizontal/>
      </border>
    </dxf>
    <dxf>
      <font>
        <b/>
        <color theme="1"/>
      </font>
      <border>
        <bottom style="thin">
          <color theme="4"/>
        </bottom>
        <vertical/>
        <horizontal/>
      </border>
    </dxf>
    <dxf>
      <font>
        <b/>
        <i val="0"/>
        <sz val="12"/>
        <color theme="1"/>
      </font>
      <fill>
        <patternFill>
          <bgColor theme="0"/>
        </patternFill>
      </fill>
      <border diagonalUp="0" diagonalDown="0">
        <left/>
        <right/>
        <top/>
        <bottom/>
        <vertical/>
        <horizontal/>
      </border>
    </dxf>
  </dxfs>
  <tableStyles count="2" defaultTableStyle="TableStyleMedium2" defaultPivotStyle="PivotStyleLight16">
    <tableStyle name="SlicerStyleLight1 2" pivot="0" table="0" count="10" xr9:uid="{BAA11A2E-2326-4668-A153-7E2E5739F8F2}">
      <tableStyleElement type="wholeTable" dxfId="83"/>
      <tableStyleElement type="headerRow" dxfId="82"/>
    </tableStyle>
    <tableStyle name="SlicerStyleLight1 2 2" pivot="0" table="0" count="10" xr9:uid="{6AC447CA-B00C-4611-ABD9-84BDF58AE641}">
      <tableStyleElement type="wholeTable" dxfId="81"/>
      <tableStyleElement type="headerRow" dxfId="80"/>
    </tableStyle>
  </tableStyles>
  <colors>
    <mruColors>
      <color rgb="FF222A35"/>
      <color rgb="FFD88118"/>
      <color rgb="FF095FBD"/>
      <color rgb="FFACC8F6"/>
      <color rgb="FF053BC1"/>
      <color rgb="FF0070C0"/>
      <color rgb="FFACD2F2"/>
      <color rgb="FF9FE6FF"/>
      <color rgb="FF30549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font>
          <fill>
            <patternFill patternType="solid">
              <fgColor theme="4" tint="0.59999389629810485"/>
              <bgColor rgb="FF222A35"/>
            </patternFill>
          </fill>
          <border diagonalUp="0" diagonalDown="0">
            <left/>
            <right/>
            <top/>
            <bottom style="thick">
              <color theme="0" tint="-0.3499862666707357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34998626667073579"/>
          </font>
          <fill>
            <patternFill patternType="solid">
              <fgColor rgb="FFFFFFFF"/>
              <bgColor rgb="FF222A35"/>
            </patternFill>
          </fill>
          <border diagonalUp="0" diagonalDown="0">
            <left/>
            <right/>
            <top/>
            <bottom style="medium">
              <color theme="0" tint="-0.1499679555650502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0.499984740745262"/>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84" Type="http://schemas.openxmlformats.org/officeDocument/2006/relationships/customXml" Target="../customXml/item42.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microsoft.com/office/2007/relationships/slicerCache" Target="slicerCaches/slicerCache1.xml"/><Relationship Id="rId37" Type="http://schemas.openxmlformats.org/officeDocument/2006/relationships/connections" Target="connections.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4.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2.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2.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haredStrings" Target="sharedStrings.xml"/><Relationship Id="rId34" Type="http://schemas.microsoft.com/office/2007/relationships/slicerCache" Target="slicerCaches/slicerCache3.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sheetMetadata" Target="metadata.xml"/><Relationship Id="rId45" Type="http://schemas.openxmlformats.org/officeDocument/2006/relationships/customXml" Target="../customXml/item3.xml"/><Relationship Id="rId66" Type="http://schemas.openxmlformats.org/officeDocument/2006/relationships/customXml" Target="../customXml/item24.xml"/><Relationship Id="rId61" Type="http://schemas.openxmlformats.org/officeDocument/2006/relationships/customXml" Target="../customXml/item19.xml"/><Relationship Id="rId82" Type="http://schemas.openxmlformats.org/officeDocument/2006/relationships/customXml" Target="../customXml/item4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Variance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02'!$M$1</c:f>
              <c:strCache>
                <c:ptCount val="1"/>
                <c:pt idx="0">
                  <c:v>Variance</c:v>
                </c:pt>
              </c:strCache>
            </c:strRef>
          </c:tx>
          <c:spPr>
            <a:solidFill>
              <a:srgbClr val="70AD47"/>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02'!$L$2:$L$13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02'!$M$2:$M$13</c:f>
              <c:numCache>
                <c:formatCode>\+0.0%;\-0.0%</c:formatCode>
                <c:ptCount val="12"/>
                <c:pt idx="0">
                  <c:v>1.1662938853230749E-2</c:v>
                </c:pt>
                <c:pt idx="1">
                  <c:v>-1.7477039225187483E-2</c:v>
                </c:pt>
                <c:pt idx="2">
                  <c:v>5.1063127397096203E-2</c:v>
                </c:pt>
                <c:pt idx="3">
                  <c:v>-9.7517607615581932E-3</c:v>
                </c:pt>
                <c:pt idx="4">
                  <c:v>8.2297063942165932E-2</c:v>
                </c:pt>
                <c:pt idx="5">
                  <c:v>7.9440303901378878E-2</c:v>
                </c:pt>
                <c:pt idx="6">
                  <c:v>-5.0342092932618265E-2</c:v>
                </c:pt>
                <c:pt idx="7">
                  <c:v>0.12516995694038077</c:v>
                </c:pt>
                <c:pt idx="8">
                  <c:v>-7.7522420521256973E-3</c:v>
                </c:pt>
                <c:pt idx="9">
                  <c:v>0.10769470991408368</c:v>
                </c:pt>
                <c:pt idx="10">
                  <c:v>0.11894015303443975</c:v>
                </c:pt>
                <c:pt idx="11">
                  <c:v>-3.4038154619471607E-2</c:v>
                </c:pt>
              </c:numCache>
            </c:numRef>
          </c:val>
          <c:extLst>
            <c:ext xmlns:c14="http://schemas.microsoft.com/office/drawing/2007/8/2/chart" uri="{6F2FDCE9-48DA-4B69-8628-5D25D57E5C99}">
              <c14:invertSolidFillFmt>
                <c14:spPr xmlns:c14="http://schemas.microsoft.com/office/drawing/2007/8/2/chart">
                  <a:solidFill>
                    <a:srgbClr val="C00000"/>
                  </a:solidFill>
                  <a:ln>
                    <a:noFill/>
                  </a:ln>
                  <a:effectLst/>
                </c14:spPr>
              </c14:invertSolidFillFmt>
            </c:ext>
            <c:ext xmlns:c16="http://schemas.microsoft.com/office/drawing/2014/chart" uri="{C3380CC4-5D6E-409C-BE32-E72D297353CC}">
              <c16:uniqueId val="{00000000-94D5-4416-9B85-4868E26BA7F5}"/>
            </c:ext>
          </c:extLst>
        </c:ser>
        <c:dLbls>
          <c:dLblPos val="outEnd"/>
          <c:showLegendKey val="0"/>
          <c:showVal val="1"/>
          <c:showCatName val="0"/>
          <c:showSerName val="0"/>
          <c:showPercent val="0"/>
          <c:showBubbleSize val="0"/>
        </c:dLbls>
        <c:gapWidth val="219"/>
        <c:overlap val="-27"/>
        <c:axId val="561433696"/>
        <c:axId val="561427936"/>
      </c:barChart>
      <c:catAx>
        <c:axId val="561433696"/>
        <c:scaling>
          <c:orientation val="minMax"/>
        </c:scaling>
        <c:delete val="1"/>
        <c:axPos val="b"/>
        <c:numFmt formatCode="General" sourceLinked="1"/>
        <c:majorTickMark val="out"/>
        <c:minorTickMark val="none"/>
        <c:tickLblPos val="nextTo"/>
        <c:crossAx val="561427936"/>
        <c:crosses val="autoZero"/>
        <c:auto val="1"/>
        <c:lblAlgn val="ctr"/>
        <c:lblOffset val="100"/>
        <c:noMultiLvlLbl val="0"/>
      </c:catAx>
      <c:valAx>
        <c:axId val="561427936"/>
        <c:scaling>
          <c:orientation val="minMax"/>
        </c:scaling>
        <c:delete val="1"/>
        <c:axPos val="l"/>
        <c:numFmt formatCode="\+0.0%;\-0.0%" sourceLinked="1"/>
        <c:majorTickMark val="out"/>
        <c:minorTickMark val="none"/>
        <c:tickLblPos val="nextTo"/>
        <c:crossAx val="5614336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 02'!$G$1</c:f>
              <c:strCache>
                <c:ptCount val="1"/>
                <c:pt idx="0">
                  <c:v>Total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tx>
                <c:rich>
                  <a:bodyPr/>
                  <a:lstStyle/>
                  <a:p>
                    <a:fld id="{9903B811-0297-458E-AFA7-2D6E2548295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B73-4F33-9CE0-080859E511A6}"/>
                </c:ext>
              </c:extLst>
            </c:dLbl>
            <c:dLbl>
              <c:idx val="1"/>
              <c:tx>
                <c:rich>
                  <a:bodyPr/>
                  <a:lstStyle/>
                  <a:p>
                    <a:fld id="{0AB0AE71-855D-4764-B58D-0BB97E9DACE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B73-4F33-9CE0-080859E511A6}"/>
                </c:ext>
              </c:extLst>
            </c:dLbl>
            <c:dLbl>
              <c:idx val="2"/>
              <c:tx>
                <c:rich>
                  <a:bodyPr/>
                  <a:lstStyle/>
                  <a:p>
                    <a:fld id="{BF4180ED-EE13-46F5-8286-9C1DA0DEBD6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B73-4F33-9CE0-080859E511A6}"/>
                </c:ext>
              </c:extLst>
            </c:dLbl>
            <c:dLbl>
              <c:idx val="3"/>
              <c:tx>
                <c:rich>
                  <a:bodyPr/>
                  <a:lstStyle/>
                  <a:p>
                    <a:fld id="{B976EE4D-6882-4F82-AEC8-FEE59A88F55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B73-4F33-9CE0-080859E511A6}"/>
                </c:ext>
              </c:extLst>
            </c:dLbl>
            <c:dLbl>
              <c:idx val="4"/>
              <c:layout>
                <c:manualLayout>
                  <c:x val="-5.4752518615856331E-2"/>
                  <c:y val="-8.834547987326826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E2EDABB-75E7-42C6-918F-4EE15C92BD98}" type="CELLRANGE">
                      <a:rPr lang="en-US" sz="1000" b="1"/>
                      <a:pPr>
                        <a:defRPr/>
                      </a:pPr>
                      <a:t>[CELLRANGE]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8.0847655212612224E-2"/>
                      <c:h val="7.1597839838365512E-2"/>
                    </c:manualLayout>
                  </c15:layout>
                  <c15:dlblFieldTable/>
                  <c15:showDataLabelsRange val="1"/>
                </c:ext>
                <c:ext xmlns:c16="http://schemas.microsoft.com/office/drawing/2014/chart" uri="{C3380CC4-5D6E-409C-BE32-E72D297353CC}">
                  <c16:uniqueId val="{00000004-6B73-4F33-9CE0-080859E511A6}"/>
                </c:ext>
              </c:extLst>
            </c:dLbl>
            <c:dLbl>
              <c:idx val="5"/>
              <c:tx>
                <c:rich>
                  <a:bodyPr/>
                  <a:lstStyle/>
                  <a:p>
                    <a:fld id="{EAD6CDDC-5009-4B64-8566-4AD2F2A3664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B73-4F33-9CE0-080859E511A6}"/>
                </c:ext>
              </c:extLst>
            </c:dLbl>
            <c:dLbl>
              <c:idx val="6"/>
              <c:tx>
                <c:rich>
                  <a:bodyPr/>
                  <a:lstStyle/>
                  <a:p>
                    <a:fld id="{F1BD6AA6-9142-4290-8AC4-4AC86E582F3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B73-4F33-9CE0-080859E511A6}"/>
                </c:ext>
              </c:extLst>
            </c:dLbl>
            <c:dLbl>
              <c:idx val="7"/>
              <c:layout>
                <c:manualLayout>
                  <c:x val="-3.9421813403416474E-2"/>
                  <c:y val="-5.8016877637130801E-2"/>
                </c:manualLayout>
              </c:layout>
              <c:tx>
                <c:rich>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lumMod val="75000"/>
                            <a:lumOff val="25000"/>
                          </a:sysClr>
                        </a:solidFill>
                        <a:latin typeface="+mn-lt"/>
                        <a:ea typeface="+mn-ea"/>
                        <a:cs typeface="+mn-cs"/>
                      </a:defRPr>
                    </a:pPr>
                    <a:fld id="{F93D3B15-2726-47FB-8BE2-0C6EF7BBE064}" type="CELLRANGE">
                      <a:rPr lang="en-US"/>
                      <a:pPr algn="ctr" rtl="0">
                        <a:defRPr lang="en-US" sz="1000" b="1">
                          <a:solidFill>
                            <a:sysClr val="windowText" lastClr="000000">
                              <a:lumMod val="75000"/>
                              <a:lumOff val="25000"/>
                            </a:sysClr>
                          </a:solidFill>
                        </a:defRPr>
                      </a:pPr>
                      <a:t>[CELLRANGE]</a:t>
                    </a:fld>
                    <a:endParaRPr lang="en-IN"/>
                  </a:p>
                </c:rich>
              </c:tx>
              <c:numFmt formatCode="General" sourceLinked="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lumMod val="75000"/>
                          <a:lumOff val="25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B73-4F33-9CE0-080859E511A6}"/>
                </c:ext>
              </c:extLst>
            </c:dLbl>
            <c:dLbl>
              <c:idx val="8"/>
              <c:tx>
                <c:rich>
                  <a:bodyPr/>
                  <a:lstStyle/>
                  <a:p>
                    <a:fld id="{F71DEB57-961B-4B36-A463-C3BA7A87008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B73-4F33-9CE0-080859E511A6}"/>
                </c:ext>
              </c:extLst>
            </c:dLbl>
            <c:dLbl>
              <c:idx val="9"/>
              <c:tx>
                <c:rich>
                  <a:bodyPr/>
                  <a:lstStyle/>
                  <a:p>
                    <a:fld id="{9B457332-CC52-466E-A9B4-316C9AFA8B1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B73-4F33-9CE0-080859E511A6}"/>
                </c:ext>
              </c:extLst>
            </c:dLbl>
            <c:dLbl>
              <c:idx val="10"/>
              <c:layout>
                <c:manualLayout>
                  <c:x val="-3.5041611914148209E-2"/>
                  <c:y val="-8.6299892125134864E-2"/>
                </c:manualLayout>
              </c:layout>
              <c:tx>
                <c:rich>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lumMod val="75000"/>
                            <a:lumOff val="25000"/>
                          </a:sysClr>
                        </a:solidFill>
                        <a:latin typeface="+mn-lt"/>
                        <a:ea typeface="+mn-ea"/>
                        <a:cs typeface="+mn-cs"/>
                      </a:defRPr>
                    </a:pPr>
                    <a:fld id="{DAAFE4C4-D885-4B2B-AC53-E14B83497B31}" type="CELLRANGE">
                      <a:rPr lang="en-US"/>
                      <a:pPr algn="ctr" rtl="0">
                        <a:defRPr lang="en-US" sz="1000" b="1">
                          <a:solidFill>
                            <a:sysClr val="windowText" lastClr="000000">
                              <a:lumMod val="75000"/>
                              <a:lumOff val="25000"/>
                            </a:sysClr>
                          </a:solidFill>
                        </a:defRPr>
                      </a:pPr>
                      <a:t>[CELLRANGE]</a:t>
                    </a:fld>
                    <a:endParaRPr lang="en-IN"/>
                  </a:p>
                </c:rich>
              </c:tx>
              <c:numFmt formatCode="General" sourceLinked="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lumMod val="75000"/>
                          <a:lumOff val="25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B73-4F33-9CE0-080859E511A6}"/>
                </c:ext>
              </c:extLst>
            </c:dLbl>
            <c:dLbl>
              <c:idx val="11"/>
              <c:tx>
                <c:rich>
                  <a:bodyPr/>
                  <a:lstStyle/>
                  <a:p>
                    <a:fld id="{9CE24846-9EDB-4C40-83D9-7409B6C5771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6B73-4F33-9CE0-080859E511A6}"/>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02'!$F$2:$F$13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02'!$G$2:$G$13</c:f>
              <c:numCache>
                <c:formatCode>[&gt;=1000000]"₹"0,,"M";[&gt;=1000]"₹"0,"K";0</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443447.4300000004</c:v>
                </c:pt>
                <c:pt idx="9">
                  <c:v>458984.37999999971</c:v>
                </c:pt>
                <c:pt idx="10">
                  <c:v>462537.40999999939</c:v>
                </c:pt>
                <c:pt idx="11">
                  <c:v>441225.2900000001</c:v>
                </c:pt>
              </c:numCache>
            </c:numRef>
          </c:val>
          <c:smooth val="1"/>
          <c:extLst>
            <c:ext xmlns:c15="http://schemas.microsoft.com/office/drawing/2012/chart" uri="{02D57815-91ED-43cb-92C2-25804820EDAC}">
              <c15:datalabelsRange>
                <c15:f>'Analysis 02'!$I$2:$I$13</c15:f>
                <c15:dlblRangeCache>
                  <c:ptCount val="12"/>
                  <c:pt idx="4">
                    <c:v>₹481K</c:v>
                  </c:pt>
                  <c:pt idx="7">
                    <c:v>₹486K</c:v>
                  </c:pt>
                </c15:dlblRangeCache>
              </c15:datalabelsRange>
            </c:ext>
            <c:ext xmlns:c16="http://schemas.microsoft.com/office/drawing/2014/chart" uri="{C3380CC4-5D6E-409C-BE32-E72D297353CC}">
              <c16:uniqueId val="{0000000C-6B73-4F33-9CE0-080859E511A6}"/>
            </c:ext>
          </c:extLst>
        </c:ser>
        <c:ser>
          <c:idx val="1"/>
          <c:order val="1"/>
          <c:tx>
            <c:strRef>
              <c:f>'Analysis 02'!$H$1</c:f>
              <c:strCache>
                <c:ptCount val="1"/>
                <c:pt idx="0">
                  <c:v>Total Target</c:v>
                </c:pt>
              </c:strCache>
            </c:strRef>
          </c:tx>
          <c:spPr>
            <a:ln w="28575" cap="rnd">
              <a:solidFill>
                <a:schemeClr val="accent2"/>
              </a:solidFill>
              <a:round/>
            </a:ln>
            <a:effectLst/>
          </c:spPr>
          <c:marker>
            <c:symbol val="none"/>
          </c:marker>
          <c:dLbls>
            <c:delete val="1"/>
          </c:dLbls>
          <c:cat>
            <c:strRef>
              <c:f>'Analysis 02'!$F$2:$F$13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02'!$H$2:$H$13</c:f>
              <c:numCache>
                <c:formatCode>[&gt;=1000000]"₹"0,,"M";[&gt;=1000]"₹"0,"K";0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D-6B73-4F33-9CE0-080859E511A6}"/>
            </c:ext>
          </c:extLst>
        </c:ser>
        <c:dLbls>
          <c:showLegendKey val="0"/>
          <c:showVal val="1"/>
          <c:showCatName val="0"/>
          <c:showSerName val="0"/>
          <c:showPercent val="0"/>
          <c:showBubbleSize val="0"/>
        </c:dLbls>
        <c:marker val="1"/>
        <c:smooth val="0"/>
        <c:axId val="561413056"/>
        <c:axId val="561407776"/>
      </c:lineChart>
      <c:catAx>
        <c:axId val="56141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407776"/>
        <c:crosses val="autoZero"/>
        <c:auto val="1"/>
        <c:lblAlgn val="ctr"/>
        <c:lblOffset val="100"/>
        <c:noMultiLvlLbl val="0"/>
      </c:catAx>
      <c:valAx>
        <c:axId val="561407776"/>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413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89430894308943E-2"/>
          <c:y val="9.0497737556561084E-2"/>
          <c:w val="0.88821138211382111"/>
          <c:h val="0.73455303381195003"/>
        </c:manualLayout>
      </c:layout>
      <c:barChart>
        <c:barDir val="col"/>
        <c:grouping val="clustered"/>
        <c:varyColors val="0"/>
        <c:ser>
          <c:idx val="0"/>
          <c:order val="0"/>
          <c:tx>
            <c:strRef>
              <c:f>'Analysis 02'!$AC$11</c:f>
              <c:strCache>
                <c:ptCount val="1"/>
                <c:pt idx="0">
                  <c:v>Total Revenue</c:v>
                </c:pt>
              </c:strCache>
            </c:strRef>
          </c:tx>
          <c:spPr>
            <a:solidFill>
              <a:schemeClr val="accent1"/>
            </a:solidFill>
            <a:ln>
              <a:noFill/>
            </a:ln>
            <a:effectLst/>
          </c:spPr>
          <c:invertIfNegative val="0"/>
          <c:dLbls>
            <c:dLbl>
              <c:idx val="0"/>
              <c:tx>
                <c:rich>
                  <a:bodyPr/>
                  <a:lstStyle/>
                  <a:p>
                    <a:fld id="{BDCDC8DA-39B7-4CF0-8125-57AA953FFFF4}" type="CELLRANGE">
                      <a:rPr lang="en-US"/>
                      <a:pPr/>
                      <a:t>[CELLRANGE]</a:t>
                    </a:fld>
                    <a:endParaRPr lang="en-US" baseline="0"/>
                  </a:p>
                  <a:p>
                    <a:fld id="{EB85362E-EE31-4A54-9518-D28F09C7F3E6}"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2594-4E24-A726-D78310F710FF}"/>
                </c:ext>
              </c:extLst>
            </c:dLbl>
            <c:dLbl>
              <c:idx val="1"/>
              <c:tx>
                <c:rich>
                  <a:bodyPr/>
                  <a:lstStyle/>
                  <a:p>
                    <a:fld id="{B434F416-0A91-46F6-B7C1-D1973FAF338E}" type="CELLRANGE">
                      <a:rPr lang="en-US"/>
                      <a:pPr/>
                      <a:t>[CELLRANGE]</a:t>
                    </a:fld>
                    <a:endParaRPr lang="en-US" baseline="0"/>
                  </a:p>
                  <a:p>
                    <a:fld id="{F5358C30-3EE4-488E-A4CF-3C00DADF24FE}"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2594-4E24-A726-D78310F710FF}"/>
                </c:ext>
              </c:extLst>
            </c:dLbl>
            <c:dLbl>
              <c:idx val="2"/>
              <c:tx>
                <c:rich>
                  <a:bodyPr/>
                  <a:lstStyle/>
                  <a:p>
                    <a:fld id="{9699E582-F1C1-4BE8-A9B8-06C4484AD506}" type="CELLRANGE">
                      <a:rPr lang="en-US"/>
                      <a:pPr/>
                      <a:t>[CELLRANGE]</a:t>
                    </a:fld>
                    <a:endParaRPr lang="en-US" baseline="0"/>
                  </a:p>
                  <a:p>
                    <a:fld id="{A5A72669-1715-4AE8-84B4-C701B6DDFDA6}"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2594-4E24-A726-D78310F710FF}"/>
                </c:ext>
              </c:extLst>
            </c:dLbl>
            <c:dLbl>
              <c:idx val="3"/>
              <c:tx>
                <c:rich>
                  <a:bodyPr/>
                  <a:lstStyle/>
                  <a:p>
                    <a:fld id="{9BB2B257-F43E-483B-8270-026AFF4A371F}" type="CELLRANGE">
                      <a:rPr lang="en-US"/>
                      <a:pPr/>
                      <a:t>[CELLRANGE]</a:t>
                    </a:fld>
                    <a:endParaRPr lang="en-US" baseline="0"/>
                  </a:p>
                  <a:p>
                    <a:fld id="{A9818A42-091A-4B48-A50B-BB627769AD0B}"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2594-4E24-A726-D78310F710F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02'!$AB$12:$AB$15</c:f>
              <c:strCache>
                <c:ptCount val="4"/>
                <c:pt idx="0">
                  <c:v>Q-1</c:v>
                </c:pt>
                <c:pt idx="1">
                  <c:v>Q-2</c:v>
                </c:pt>
                <c:pt idx="2">
                  <c:v>Q-3</c:v>
                </c:pt>
                <c:pt idx="3">
                  <c:v>Q-4</c:v>
                </c:pt>
              </c:strCache>
            </c:strRef>
          </c:cat>
          <c:val>
            <c:numRef>
              <c:f>'Analysis 02'!$AC$12:$AC$15</c:f>
              <c:numCache>
                <c:formatCode>[&gt;=1000000]"₹"0,,"M";[&gt;=1000]"₹"0,"K";0</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'Analysis 02'!$AD$2:$AD$5</c15:f>
                <c15:dlblRangeCache>
                  <c:ptCount val="4"/>
                  <c:pt idx="1">
                    <c:v>+3.64%</c:v>
                  </c:pt>
                  <c:pt idx="2">
                    <c:v>-1.58%</c:v>
                  </c:pt>
                  <c:pt idx="3">
                    <c:v>-0.01%</c:v>
                  </c:pt>
                </c15:dlblRangeCache>
              </c15:datalabelsRange>
            </c:ext>
            <c:ext xmlns:c16="http://schemas.microsoft.com/office/drawing/2014/chart" uri="{C3380CC4-5D6E-409C-BE32-E72D297353CC}">
              <c16:uniqueId val="{00000004-2594-4E24-A726-D78310F710FF}"/>
            </c:ext>
          </c:extLst>
        </c:ser>
        <c:ser>
          <c:idx val="1"/>
          <c:order val="1"/>
          <c:tx>
            <c:strRef>
              <c:f>'Analysis 02'!$AD$11</c:f>
              <c:strCache>
                <c:ptCount val="1"/>
                <c:pt idx="0">
                  <c:v>Highlight</c:v>
                </c:pt>
              </c:strCache>
            </c:strRef>
          </c:tx>
          <c:spPr>
            <a:solidFill>
              <a:schemeClr val="accent2"/>
            </a:solidFill>
            <a:ln>
              <a:noFill/>
            </a:ln>
            <a:effectLst/>
          </c:spPr>
          <c:invertIfNegative val="0"/>
          <c:dLbls>
            <c:delete val="1"/>
          </c:dLbls>
          <c:val>
            <c:numRef>
              <c:f>'Analysis 02'!$AD$12:$AD$15</c:f>
              <c:numCache>
                <c:formatCode>[&gt;=1000000]"₹"0,,"M";[&gt;=1000]"₹"0,"K";0</c:formatCode>
                <c:ptCount val="4"/>
                <c:pt idx="0">
                  <c:v>0</c:v>
                </c:pt>
                <c:pt idx="1">
                  <c:v>1384874.5400000024</c:v>
                </c:pt>
                <c:pt idx="2">
                  <c:v>1362939.5400000014</c:v>
                </c:pt>
                <c:pt idx="3">
                  <c:v>1362747.0800000008</c:v>
                </c:pt>
              </c:numCache>
            </c:numRef>
          </c:val>
          <c:extLst>
            <c:ext xmlns:c16="http://schemas.microsoft.com/office/drawing/2014/chart" uri="{C3380CC4-5D6E-409C-BE32-E72D297353CC}">
              <c16:uniqueId val="{00000005-2594-4E24-A726-D78310F710FF}"/>
            </c:ext>
          </c:extLst>
        </c:ser>
        <c:dLbls>
          <c:showLegendKey val="0"/>
          <c:showVal val="1"/>
          <c:showCatName val="0"/>
          <c:showSerName val="0"/>
          <c:showPercent val="0"/>
          <c:showBubbleSize val="0"/>
        </c:dLbls>
        <c:gapWidth val="80"/>
        <c:overlap val="100"/>
        <c:axId val="1242777120"/>
        <c:axId val="1242778560"/>
      </c:barChart>
      <c:lineChart>
        <c:grouping val="standard"/>
        <c:varyColors val="0"/>
        <c:ser>
          <c:idx val="2"/>
          <c:order val="2"/>
          <c:tx>
            <c:strRef>
              <c:f>'Analysis 02'!$AE$11</c:f>
              <c:strCache>
                <c:ptCount val="1"/>
                <c:pt idx="0">
                  <c:v>Average</c:v>
                </c:pt>
              </c:strCache>
            </c:strRef>
          </c:tx>
          <c:spPr>
            <a:ln w="28575" cap="rnd">
              <a:solidFill>
                <a:schemeClr val="accent3"/>
              </a:solidFill>
              <a:prstDash val="lgDash"/>
              <a:round/>
            </a:ln>
            <a:effectLst/>
          </c:spPr>
          <c:marker>
            <c:symbol val="none"/>
          </c:marker>
          <c:dLbls>
            <c:delete val="1"/>
          </c:dLbls>
          <c:val>
            <c:numRef>
              <c:f>'Analysis 02'!$AE$12:$AE$15</c:f>
              <c:numCache>
                <c:formatCode>[&gt;=1000000]"₹"0,,"M";[&gt;=1000]"₹"0,"K";0</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6-2594-4E24-A726-D78310F710FF}"/>
            </c:ext>
          </c:extLst>
        </c:ser>
        <c:dLbls>
          <c:showLegendKey val="0"/>
          <c:showVal val="1"/>
          <c:showCatName val="0"/>
          <c:showSerName val="0"/>
          <c:showPercent val="0"/>
          <c:showBubbleSize val="0"/>
        </c:dLbls>
        <c:marker val="1"/>
        <c:smooth val="0"/>
        <c:axId val="1818595968"/>
        <c:axId val="1818598848"/>
      </c:lineChart>
      <c:catAx>
        <c:axId val="124277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2778560"/>
        <c:crosses val="autoZero"/>
        <c:auto val="1"/>
        <c:lblAlgn val="ctr"/>
        <c:lblOffset val="100"/>
        <c:noMultiLvlLbl val="0"/>
      </c:catAx>
      <c:valAx>
        <c:axId val="1242778560"/>
        <c:scaling>
          <c:orientation val="minMax"/>
        </c:scaling>
        <c:delete val="1"/>
        <c:axPos val="l"/>
        <c:numFmt formatCode="[&gt;=1000000]&quot;₹&quot;0,,&quot;M&quot;;[&gt;=1000]&quot;₹&quot;0,&quot;K&quot;;0" sourceLinked="1"/>
        <c:majorTickMark val="none"/>
        <c:minorTickMark val="none"/>
        <c:tickLblPos val="nextTo"/>
        <c:crossAx val="1242777120"/>
        <c:crosses val="autoZero"/>
        <c:crossBetween val="between"/>
      </c:valAx>
      <c:valAx>
        <c:axId val="1818598848"/>
        <c:scaling>
          <c:orientation val="minMax"/>
        </c:scaling>
        <c:delete val="1"/>
        <c:axPos val="r"/>
        <c:numFmt formatCode="[&gt;=1000000]&quot;₹&quot;0,,&quot;M&quot;;[&gt;=1000]&quot;₹&quot;0,&quot;K&quot;;0" sourceLinked="1"/>
        <c:majorTickMark val="out"/>
        <c:minorTickMark val="none"/>
        <c:tickLblPos val="nextTo"/>
        <c:crossAx val="1818595968"/>
        <c:crosses val="max"/>
        <c:crossBetween val="between"/>
      </c:valAx>
      <c:catAx>
        <c:axId val="1818595968"/>
        <c:scaling>
          <c:orientation val="minMax"/>
        </c:scaling>
        <c:delete val="1"/>
        <c:axPos val="b"/>
        <c:majorTickMark val="out"/>
        <c:minorTickMark val="none"/>
        <c:tickLblPos val="nextTo"/>
        <c:crossAx val="1818598848"/>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426523297491037E-2"/>
          <c:y val="0.19561815336463223"/>
          <c:w val="0.92114695340501795"/>
          <c:h val="0.62286175495668672"/>
        </c:manualLayout>
      </c:layout>
      <c:barChart>
        <c:barDir val="col"/>
        <c:grouping val="clustered"/>
        <c:varyColors val="0"/>
        <c:ser>
          <c:idx val="0"/>
          <c:order val="0"/>
          <c:tx>
            <c:strRef>
              <c:f>'Analysis 03'!$K$19</c:f>
              <c:strCache>
                <c:ptCount val="1"/>
                <c:pt idx="0">
                  <c:v>Profit Margin</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03'!$J$20:$J$24</c:f>
              <c:strCache>
                <c:ptCount val="5"/>
                <c:pt idx="0">
                  <c:v>John Brown</c:v>
                </c:pt>
                <c:pt idx="1">
                  <c:v>Paul Noble</c:v>
                </c:pt>
                <c:pt idx="2">
                  <c:v>Laura Gross</c:v>
                </c:pt>
                <c:pt idx="3">
                  <c:v>Judith Simmons</c:v>
                </c:pt>
                <c:pt idx="4">
                  <c:v>Kristine Barrett</c:v>
                </c:pt>
              </c:strCache>
            </c:strRef>
          </c:cat>
          <c:val>
            <c:numRef>
              <c:f>'Analysis 03'!$K$20:$K$24</c:f>
              <c:numCache>
                <c:formatCode>[&gt;=1000000]"₹"0,,"M";[&gt;=1000]"₹"0,"K";0</c:formatCode>
                <c:ptCount val="5"/>
                <c:pt idx="0">
                  <c:v>8477.4799999999977</c:v>
                </c:pt>
                <c:pt idx="1">
                  <c:v>7569.0199999999959</c:v>
                </c:pt>
                <c:pt idx="2">
                  <c:v>7236.9200000000019</c:v>
                </c:pt>
                <c:pt idx="3">
                  <c:v>7191.9699999999975</c:v>
                </c:pt>
                <c:pt idx="4">
                  <c:v>6966.5800000000008</c:v>
                </c:pt>
              </c:numCache>
            </c:numRef>
          </c:val>
          <c:extLst>
            <c:ext xmlns:c16="http://schemas.microsoft.com/office/drawing/2014/chart" uri="{C3380CC4-5D6E-409C-BE32-E72D297353CC}">
              <c16:uniqueId val="{00000000-3E56-4ECA-A2BB-9C8DBEF74997}"/>
            </c:ext>
          </c:extLst>
        </c:ser>
        <c:dLbls>
          <c:dLblPos val="outEnd"/>
          <c:showLegendKey val="0"/>
          <c:showVal val="1"/>
          <c:showCatName val="0"/>
          <c:showSerName val="0"/>
          <c:showPercent val="0"/>
          <c:showBubbleSize val="0"/>
        </c:dLbls>
        <c:gapWidth val="81"/>
        <c:overlap val="-27"/>
        <c:axId val="416158800"/>
        <c:axId val="416155920"/>
      </c:barChart>
      <c:catAx>
        <c:axId val="416158800"/>
        <c:scaling>
          <c:orientation val="minMax"/>
        </c:scaling>
        <c:delete val="0"/>
        <c:axPos val="b"/>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155920"/>
        <c:crosses val="autoZero"/>
        <c:auto val="1"/>
        <c:lblAlgn val="ctr"/>
        <c:lblOffset val="100"/>
        <c:noMultiLvlLbl val="0"/>
      </c:catAx>
      <c:valAx>
        <c:axId val="416155920"/>
        <c:scaling>
          <c:orientation val="minMax"/>
        </c:scaling>
        <c:delete val="1"/>
        <c:axPos val="l"/>
        <c:numFmt formatCode="[&gt;=1000000]&quot;₹&quot;0,,&quot;M&quot;;[&gt;=1000]&quot;₹&quot;0,&quot;K&quot;;0" sourceLinked="1"/>
        <c:majorTickMark val="none"/>
        <c:minorTickMark val="none"/>
        <c:tickLblPos val="nextTo"/>
        <c:crossAx val="416158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[KixBusiness_Dashboard.xlsx]Analysis 03!CustomerAgeGroup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03'!$Z$7</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03'!$Y$8:$Y$12</c:f>
              <c:strCache>
                <c:ptCount val="5"/>
                <c:pt idx="0">
                  <c:v>0-20</c:v>
                </c:pt>
                <c:pt idx="1">
                  <c:v>21-30</c:v>
                </c:pt>
                <c:pt idx="2">
                  <c:v>31-40</c:v>
                </c:pt>
                <c:pt idx="3">
                  <c:v>41-50</c:v>
                </c:pt>
                <c:pt idx="4">
                  <c:v>51 +</c:v>
                </c:pt>
              </c:strCache>
            </c:strRef>
          </c:cat>
          <c:val>
            <c:numRef>
              <c:f>'Analysis 03'!$Z$8:$Z$12</c:f>
              <c:numCache>
                <c:formatCode>[&gt;=1000000]"₹"0.0,,"M";[&gt;=1000]"₹"0.0,"K";0</c:formatCode>
                <c:ptCount val="5"/>
                <c:pt idx="0">
                  <c:v>77466.27</c:v>
                </c:pt>
                <c:pt idx="1">
                  <c:v>396623.19999999949</c:v>
                </c:pt>
                <c:pt idx="2">
                  <c:v>426173.81999999844</c:v>
                </c:pt>
                <c:pt idx="3">
                  <c:v>482627.66000000201</c:v>
                </c:pt>
                <c:pt idx="4">
                  <c:v>914621.10999999498</c:v>
                </c:pt>
              </c:numCache>
            </c:numRef>
          </c:val>
          <c:extLst>
            <c:ext xmlns:c16="http://schemas.microsoft.com/office/drawing/2014/chart" uri="{C3380CC4-5D6E-409C-BE32-E72D297353CC}">
              <c16:uniqueId val="{00000000-BAFA-43F6-8A7D-C64836740DF9}"/>
            </c:ext>
          </c:extLst>
        </c:ser>
        <c:dLbls>
          <c:dLblPos val="outEnd"/>
          <c:showLegendKey val="0"/>
          <c:showVal val="1"/>
          <c:showCatName val="0"/>
          <c:showSerName val="0"/>
          <c:showPercent val="0"/>
          <c:showBubbleSize val="0"/>
        </c:dLbls>
        <c:gapWidth val="46"/>
        <c:overlap val="-27"/>
        <c:axId val="1337503120"/>
        <c:axId val="1337499760"/>
      </c:barChart>
      <c:catAx>
        <c:axId val="1337503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499760"/>
        <c:crosses val="autoZero"/>
        <c:auto val="1"/>
        <c:lblAlgn val="ctr"/>
        <c:lblOffset val="100"/>
        <c:noMultiLvlLbl val="0"/>
      </c:catAx>
      <c:valAx>
        <c:axId val="1337499760"/>
        <c:scaling>
          <c:orientation val="minMax"/>
        </c:scaling>
        <c:delete val="1"/>
        <c:axPos val="l"/>
        <c:numFmt formatCode="[&gt;=1000000]&quot;₹&quot;0.0,,&quot;M&quot;;[&gt;=1000]&quot;₹&quot;0.0,&quot;K&quot;;0" sourceLinked="1"/>
        <c:majorTickMark val="out"/>
        <c:minorTickMark val="none"/>
        <c:tickLblPos val="nextTo"/>
        <c:crossAx val="133750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287995878413189E-2"/>
          <c:y val="0.18386714116251482"/>
          <c:w val="0.97424008243173621"/>
          <c:h val="0.67853933738709693"/>
        </c:manualLayout>
      </c:layout>
      <c:areaChart>
        <c:grouping val="stacked"/>
        <c:varyColors val="0"/>
        <c:ser>
          <c:idx val="1"/>
          <c:order val="1"/>
          <c:tx>
            <c:strRef>
              <c:f>'Analysis 03'!$AQ$7</c:f>
              <c:strCache>
                <c:ptCount val="1"/>
                <c:pt idx="0">
                  <c:v>New Chart</c:v>
                </c:pt>
              </c:strCache>
            </c:strRef>
          </c:tx>
          <c:spPr>
            <a:gradFill flip="none" rotWithShape="1">
              <a:gsLst>
                <a:gs pos="0">
                  <a:schemeClr val="accent2">
                    <a:lumMod val="60000"/>
                    <a:lumOff val="40000"/>
                    <a:alpha val="60000"/>
                  </a:schemeClr>
                </a:gs>
                <a:gs pos="46000">
                  <a:schemeClr val="accent1">
                    <a:lumMod val="50000"/>
                    <a:alpha val="60000"/>
                  </a:schemeClr>
                </a:gs>
                <a:gs pos="73000">
                  <a:schemeClr val="accent1">
                    <a:lumMod val="60000"/>
                    <a:lumOff val="40000"/>
                  </a:schemeClr>
                </a:gs>
                <a:gs pos="100000">
                  <a:schemeClr val="accent2">
                    <a:lumMod val="60000"/>
                    <a:lumOff val="40000"/>
                    <a:alpha val="60000"/>
                  </a:schemeClr>
                </a:gs>
              </a:gsLst>
              <a:path path="circle">
                <a:fillToRect l="100000" t="100000"/>
              </a:path>
              <a:tileRect r="-100000" b="-100000"/>
            </a:gradFill>
            <a:ln>
              <a:noFill/>
            </a:ln>
            <a:effectLst/>
          </c:spPr>
          <c:dLbls>
            <c:delete val="1"/>
          </c:dLbls>
          <c:val>
            <c:numRef>
              <c:f>'Analysis 03'!$AQ$8:$AQ$19</c:f>
              <c:numCache>
                <c:formatCode>[&gt;=1000000]"₹"0.0,,"M";[&gt;=1000]"₹"0.0,"K";0</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0-4FE3-4652-8F7D-F6ADE1AF6DA5}"/>
            </c:ext>
          </c:extLst>
        </c:ser>
        <c:dLbls>
          <c:showLegendKey val="0"/>
          <c:showVal val="1"/>
          <c:showCatName val="0"/>
          <c:showSerName val="0"/>
          <c:showPercent val="0"/>
          <c:showBubbleSize val="0"/>
        </c:dLbls>
        <c:axId val="1275285104"/>
        <c:axId val="1275313904"/>
      </c:areaChart>
      <c:lineChart>
        <c:grouping val="standard"/>
        <c:varyColors val="0"/>
        <c:ser>
          <c:idx val="0"/>
          <c:order val="0"/>
          <c:tx>
            <c:strRef>
              <c:f>'Analysis 03'!$AP$7</c:f>
              <c:strCache>
                <c:ptCount val="1"/>
                <c:pt idx="0">
                  <c:v>Profit Margin</c:v>
                </c:pt>
              </c:strCache>
            </c:strRef>
          </c:tx>
          <c:spPr>
            <a:ln w="28575" cap="rnd">
              <a:solidFill>
                <a:schemeClr val="accent1"/>
              </a:solidFill>
              <a:round/>
            </a:ln>
            <a:effectLst/>
          </c:spPr>
          <c:marker>
            <c:symbol val="circle"/>
            <c:size val="5"/>
            <c:spPr>
              <a:solidFill>
                <a:schemeClr val="accent1"/>
              </a:solidFill>
              <a:ln w="9525">
                <a:solidFill>
                  <a:schemeClr val="accent1">
                    <a:alpha val="84000"/>
                  </a:schemeClr>
                </a:solidFill>
              </a:ln>
              <a:effectLst/>
            </c:spPr>
          </c:marker>
          <c:dLbls>
            <c:dLbl>
              <c:idx val="0"/>
              <c:tx>
                <c:rich>
                  <a:bodyPr/>
                  <a:lstStyle/>
                  <a:p>
                    <a:fld id="{0353FDDD-E0E2-4156-AAEF-F57062DF0CEB}"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FE3-4652-8F7D-F6ADE1AF6DA5}"/>
                </c:ext>
              </c:extLst>
            </c:dLbl>
            <c:dLbl>
              <c:idx val="1"/>
              <c:tx>
                <c:rich>
                  <a:bodyPr/>
                  <a:lstStyle/>
                  <a:p>
                    <a:fld id="{98CC11C7-C9A9-4840-BEE2-0293DA1FF79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FE3-4652-8F7D-F6ADE1AF6DA5}"/>
                </c:ext>
              </c:extLst>
            </c:dLbl>
            <c:dLbl>
              <c:idx val="2"/>
              <c:tx>
                <c:rich>
                  <a:bodyPr/>
                  <a:lstStyle/>
                  <a:p>
                    <a:fld id="{AD33ADD9-8BDF-4BA7-9CD4-A320DD0398E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FE3-4652-8F7D-F6ADE1AF6DA5}"/>
                </c:ext>
              </c:extLst>
            </c:dLbl>
            <c:dLbl>
              <c:idx val="3"/>
              <c:tx>
                <c:rich>
                  <a:bodyPr/>
                  <a:lstStyle/>
                  <a:p>
                    <a:fld id="{79C7F255-E132-4714-8FBF-30F4FA6F8EF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FE3-4652-8F7D-F6ADE1AF6DA5}"/>
                </c:ext>
              </c:extLst>
            </c:dLbl>
            <c:dLbl>
              <c:idx val="4"/>
              <c:tx>
                <c:rich>
                  <a:bodyPr/>
                  <a:lstStyle/>
                  <a:p>
                    <a:fld id="{41BD821B-4789-4CE7-A6C2-A816E1830B2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FE3-4652-8F7D-F6ADE1AF6DA5}"/>
                </c:ext>
              </c:extLst>
            </c:dLbl>
            <c:dLbl>
              <c:idx val="5"/>
              <c:tx>
                <c:rich>
                  <a:bodyPr/>
                  <a:lstStyle/>
                  <a:p>
                    <a:fld id="{B0124D63-AC54-4393-87D2-99501E455EE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FE3-4652-8F7D-F6ADE1AF6DA5}"/>
                </c:ext>
              </c:extLst>
            </c:dLbl>
            <c:dLbl>
              <c:idx val="6"/>
              <c:tx>
                <c:rich>
                  <a:bodyPr/>
                  <a:lstStyle/>
                  <a:p>
                    <a:fld id="{326C9831-C227-498C-A510-F48F630BAC2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FE3-4652-8F7D-F6ADE1AF6DA5}"/>
                </c:ext>
              </c:extLst>
            </c:dLbl>
            <c:dLbl>
              <c:idx val="7"/>
              <c:tx>
                <c:rich>
                  <a:bodyPr/>
                  <a:lstStyle/>
                  <a:p>
                    <a:fld id="{9F185503-1F3D-4D08-93FC-F744CABB4A5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FE3-4652-8F7D-F6ADE1AF6DA5}"/>
                </c:ext>
              </c:extLst>
            </c:dLbl>
            <c:dLbl>
              <c:idx val="8"/>
              <c:tx>
                <c:rich>
                  <a:bodyPr/>
                  <a:lstStyle/>
                  <a:p>
                    <a:fld id="{ACB77B48-899D-493F-91CA-379527E7E2C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FE3-4652-8F7D-F6ADE1AF6DA5}"/>
                </c:ext>
              </c:extLst>
            </c:dLbl>
            <c:dLbl>
              <c:idx val="9"/>
              <c:tx>
                <c:rich>
                  <a:bodyPr/>
                  <a:lstStyle/>
                  <a:p>
                    <a:fld id="{1A82E3DE-1B0A-4002-AA6F-83CD214364E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FE3-4652-8F7D-F6ADE1AF6DA5}"/>
                </c:ext>
              </c:extLst>
            </c:dLbl>
            <c:dLbl>
              <c:idx val="10"/>
              <c:tx>
                <c:rich>
                  <a:bodyPr/>
                  <a:lstStyle/>
                  <a:p>
                    <a:fld id="{9682543D-7292-4AFE-9D78-9ED938E637A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FE3-4652-8F7D-F6ADE1AF6DA5}"/>
                </c:ext>
              </c:extLst>
            </c:dLbl>
            <c:dLbl>
              <c:idx val="11"/>
              <c:tx>
                <c:rich>
                  <a:bodyPr/>
                  <a:lstStyle/>
                  <a:p>
                    <a:fld id="{2D2E9BF1-C895-44D6-94DB-DDA416E9843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FE3-4652-8F7D-F6ADE1AF6DA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03'!$AO$8:$AO$19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03'!$AP$8:$AP$19</c:f>
              <c:numCache>
                <c:formatCode>[&gt;=1000000]"₹"0.0,,"M";[&gt;=1000]"₹"0.0,"K";0</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 03'!$AI$8:$AI$19</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D-4FE3-4652-8F7D-F6ADE1AF6DA5}"/>
            </c:ext>
          </c:extLst>
        </c:ser>
        <c:dLbls>
          <c:showLegendKey val="0"/>
          <c:showVal val="1"/>
          <c:showCatName val="0"/>
          <c:showSerName val="0"/>
          <c:showPercent val="0"/>
          <c:showBubbleSize val="0"/>
        </c:dLbls>
        <c:marker val="1"/>
        <c:smooth val="0"/>
        <c:axId val="1275285104"/>
        <c:axId val="1275313904"/>
      </c:lineChart>
      <c:catAx>
        <c:axId val="1275285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313904"/>
        <c:crosses val="autoZero"/>
        <c:auto val="1"/>
        <c:lblAlgn val="ctr"/>
        <c:lblOffset val="100"/>
        <c:noMultiLvlLbl val="0"/>
      </c:catAx>
      <c:valAx>
        <c:axId val="1275313904"/>
        <c:scaling>
          <c:orientation val="minMax"/>
        </c:scaling>
        <c:delete val="1"/>
        <c:axPos val="l"/>
        <c:numFmt formatCode="[&gt;=1000000]&quot;₹&quot;0.0,,&quot;M&quot;;[&gt;=1000]&quot;₹&quot;0.0,&quot;K&quot;;0" sourceLinked="1"/>
        <c:majorTickMark val="out"/>
        <c:minorTickMark val="none"/>
        <c:tickLblPos val="nextTo"/>
        <c:crossAx val="12752851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[KixBusiness_Dashboard.xlsx]Analysis 03!ProductWeekday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95F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03'!$AW$7</c:f>
              <c:strCache>
                <c:ptCount val="1"/>
                <c:pt idx="0">
                  <c:v>Total</c:v>
                </c:pt>
              </c:strCache>
            </c:strRef>
          </c:tx>
          <c:spPr>
            <a:solidFill>
              <a:srgbClr val="095F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03'!$AV$8:$AV$14</c:f>
              <c:strCache>
                <c:ptCount val="7"/>
                <c:pt idx="0">
                  <c:v>Sun</c:v>
                </c:pt>
                <c:pt idx="1">
                  <c:v>Mon</c:v>
                </c:pt>
                <c:pt idx="2">
                  <c:v>Tue</c:v>
                </c:pt>
                <c:pt idx="3">
                  <c:v>Wed</c:v>
                </c:pt>
                <c:pt idx="4">
                  <c:v>Thu</c:v>
                </c:pt>
                <c:pt idx="5">
                  <c:v>Fri</c:v>
                </c:pt>
                <c:pt idx="6">
                  <c:v>Sat</c:v>
                </c:pt>
              </c:strCache>
            </c:strRef>
          </c:cat>
          <c:val>
            <c:numRef>
              <c:f>'Analysis 03'!$AW$8:$AW$14</c:f>
              <c:numCache>
                <c:formatCode>[&gt;=1000000]"₹"0.0,,"M";[&gt;=1000]"₹"0.0,"K";0</c:formatCode>
                <c:ptCount val="7"/>
                <c:pt idx="0">
                  <c:v>313403.34999999951</c:v>
                </c:pt>
                <c:pt idx="1">
                  <c:v>342889.85000000324</c:v>
                </c:pt>
                <c:pt idx="2">
                  <c:v>324340.81999999884</c:v>
                </c:pt>
                <c:pt idx="3">
                  <c:v>324189.0599999979</c:v>
                </c:pt>
                <c:pt idx="4">
                  <c:v>340665.27999999869</c:v>
                </c:pt>
                <c:pt idx="5">
                  <c:v>319564.96000000124</c:v>
                </c:pt>
                <c:pt idx="6">
                  <c:v>332458.74000000069</c:v>
                </c:pt>
              </c:numCache>
            </c:numRef>
          </c:val>
          <c:extLst>
            <c:ext xmlns:c16="http://schemas.microsoft.com/office/drawing/2014/chart" uri="{C3380CC4-5D6E-409C-BE32-E72D297353CC}">
              <c16:uniqueId val="{00000000-8831-402F-8E4C-2B4A17405BB4}"/>
            </c:ext>
          </c:extLst>
        </c:ser>
        <c:dLbls>
          <c:dLblPos val="outEnd"/>
          <c:showLegendKey val="0"/>
          <c:showVal val="1"/>
          <c:showCatName val="0"/>
          <c:showSerName val="0"/>
          <c:showPercent val="0"/>
          <c:showBubbleSize val="0"/>
        </c:dLbls>
        <c:gapWidth val="81"/>
        <c:overlap val="-27"/>
        <c:axId val="1363684896"/>
        <c:axId val="1363690176"/>
      </c:barChart>
      <c:catAx>
        <c:axId val="136368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690176"/>
        <c:crosses val="autoZero"/>
        <c:auto val="1"/>
        <c:lblAlgn val="ctr"/>
        <c:lblOffset val="100"/>
        <c:noMultiLvlLbl val="0"/>
      </c:catAx>
      <c:valAx>
        <c:axId val="1363690176"/>
        <c:scaling>
          <c:orientation val="minMax"/>
        </c:scaling>
        <c:delete val="1"/>
        <c:axPos val="l"/>
        <c:numFmt formatCode="[&gt;=1000000]&quot;₹&quot;0.0,,&quot;M&quot;;[&gt;=1000]&quot;₹&quot;0.0,&quot;K&quot;;0" sourceLinked="1"/>
        <c:majorTickMark val="out"/>
        <c:minorTickMark val="none"/>
        <c:tickLblPos val="nextTo"/>
        <c:crossAx val="136368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434954912814116"/>
          <c:y val="8.0409356725146194E-2"/>
          <c:w val="0.57188807463423519"/>
          <c:h val="0.83918128654970758"/>
        </c:manualLayout>
      </c:layout>
      <c:barChart>
        <c:barDir val="bar"/>
        <c:grouping val="clustered"/>
        <c:varyColors val="0"/>
        <c:ser>
          <c:idx val="0"/>
          <c:order val="0"/>
          <c:tx>
            <c:strRef>
              <c:f>'Analysis 03'!$BH$15</c:f>
              <c:strCache>
                <c:ptCount val="1"/>
                <c:pt idx="0">
                  <c:v>Profit Margin</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03'!$BG$16:$BG$20</c:f>
              <c:strCache>
                <c:ptCount val="5"/>
                <c:pt idx="0">
                  <c:v>Begin Brew</c:v>
                </c:pt>
                <c:pt idx="1">
                  <c:v>Common Splash</c:v>
                </c:pt>
                <c:pt idx="2">
                  <c:v>Onto Dew</c:v>
                </c:pt>
                <c:pt idx="3">
                  <c:v>Eight Brew</c:v>
                </c:pt>
                <c:pt idx="4">
                  <c:v>Attorney Mist</c:v>
                </c:pt>
              </c:strCache>
            </c:strRef>
          </c:cat>
          <c:val>
            <c:numRef>
              <c:f>'Analysis 03'!$BH$16:$BH$20</c:f>
              <c:numCache>
                <c:formatCode>[&gt;=1000000]"₹"0.0,,"M";[&gt;=1000]"₹"0.0,"K";0</c:formatCode>
                <c:ptCount val="5"/>
                <c:pt idx="0">
                  <c:v>95024.850000000035</c:v>
                </c:pt>
                <c:pt idx="1">
                  <c:v>84506.489999999932</c:v>
                </c:pt>
                <c:pt idx="2">
                  <c:v>83284.599999999977</c:v>
                </c:pt>
                <c:pt idx="3">
                  <c:v>82987.239999999991</c:v>
                </c:pt>
                <c:pt idx="4">
                  <c:v>78081.849999999962</c:v>
                </c:pt>
              </c:numCache>
            </c:numRef>
          </c:val>
          <c:extLst>
            <c:ext xmlns:c16="http://schemas.microsoft.com/office/drawing/2014/chart" uri="{C3380CC4-5D6E-409C-BE32-E72D297353CC}">
              <c16:uniqueId val="{00000000-14B9-4076-A545-18A4CF34E727}"/>
            </c:ext>
          </c:extLst>
        </c:ser>
        <c:dLbls>
          <c:dLblPos val="outEnd"/>
          <c:showLegendKey val="0"/>
          <c:showVal val="1"/>
          <c:showCatName val="0"/>
          <c:showSerName val="0"/>
          <c:showPercent val="0"/>
          <c:showBubbleSize val="0"/>
        </c:dLbls>
        <c:gapWidth val="30"/>
        <c:axId val="974906991"/>
        <c:axId val="974932911"/>
      </c:barChart>
      <c:catAx>
        <c:axId val="974906991"/>
        <c:scaling>
          <c:orientation val="maxMin"/>
        </c:scaling>
        <c:delete val="0"/>
        <c:axPos val="l"/>
        <c:numFmt formatCode="General" sourceLinked="1"/>
        <c:majorTickMark val="none"/>
        <c:minorTickMark val="none"/>
        <c:tickLblPos val="nextTo"/>
        <c:spPr>
          <a:noFill/>
          <a:ln w="12700"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4932911"/>
        <c:crosses val="autoZero"/>
        <c:auto val="1"/>
        <c:lblAlgn val="ctr"/>
        <c:lblOffset val="100"/>
        <c:noMultiLvlLbl val="0"/>
      </c:catAx>
      <c:valAx>
        <c:axId val="974932911"/>
        <c:scaling>
          <c:orientation val="minMax"/>
        </c:scaling>
        <c:delete val="1"/>
        <c:axPos val="t"/>
        <c:numFmt formatCode="[&gt;=1000000]&quot;₹&quot;0.0,,&quot;M&quot;;[&gt;=1000]&quot;₹&quot;0.0,&quot;K&quot;;0" sourceLinked="1"/>
        <c:majorTickMark val="none"/>
        <c:minorTickMark val="none"/>
        <c:tickLblPos val="nextTo"/>
        <c:crossAx val="9749069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[KixBusiness_Dashboard.xlsx]Analysis 03!ProductCategory</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0925925925925923E-2"/>
          <c:w val="0.43793599989527493"/>
          <c:h val="0.89814814814814814"/>
        </c:manualLayout>
      </c:layout>
      <c:barChart>
        <c:barDir val="bar"/>
        <c:grouping val="clustered"/>
        <c:varyColors val="0"/>
        <c:ser>
          <c:idx val="0"/>
          <c:order val="0"/>
          <c:tx>
            <c:strRef>
              <c:f>'Analysis 03'!$BQ$7</c:f>
              <c:strCache>
                <c:ptCount val="1"/>
                <c:pt idx="0">
                  <c:v>Total</c:v>
                </c:pt>
              </c:strCache>
            </c:strRef>
          </c:tx>
          <c:spPr>
            <a:solidFill>
              <a:schemeClr val="accent2"/>
            </a:solidFill>
            <a:ln w="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03'!$BP$8:$BP$15</c:f>
              <c:strCache>
                <c:ptCount val="8"/>
                <c:pt idx="0">
                  <c:v>Soft Drink</c:v>
                </c:pt>
                <c:pt idx="1">
                  <c:v>Sports Drink</c:v>
                </c:pt>
                <c:pt idx="2">
                  <c:v>Tea</c:v>
                </c:pt>
                <c:pt idx="3">
                  <c:v>Water</c:v>
                </c:pt>
                <c:pt idx="4">
                  <c:v>Energy Drink</c:v>
                </c:pt>
                <c:pt idx="5">
                  <c:v>Coffee</c:v>
                </c:pt>
                <c:pt idx="6">
                  <c:v>Alcoholic Beverage</c:v>
                </c:pt>
                <c:pt idx="7">
                  <c:v>Juice</c:v>
                </c:pt>
              </c:strCache>
            </c:strRef>
          </c:cat>
          <c:val>
            <c:numRef>
              <c:f>'Analysis 03'!$BQ$8:$BQ$15</c:f>
              <c:numCache>
                <c:formatCode>[&gt;=1000000]"₹"0.0,,"M";[&gt;=1000]"₹"0.0,"K";0</c:formatCode>
                <c:ptCount val="8"/>
                <c:pt idx="0">
                  <c:v>718216.26999999932</c:v>
                </c:pt>
                <c:pt idx="1">
                  <c:v>417457.830000002</c:v>
                </c:pt>
                <c:pt idx="2">
                  <c:v>367414.25000000041</c:v>
                </c:pt>
                <c:pt idx="3">
                  <c:v>339210.4900000029</c:v>
                </c:pt>
                <c:pt idx="4">
                  <c:v>174072.76000000042</c:v>
                </c:pt>
                <c:pt idx="5">
                  <c:v>142236.05999999901</c:v>
                </c:pt>
                <c:pt idx="6">
                  <c:v>86449.160000000033</c:v>
                </c:pt>
                <c:pt idx="7">
                  <c:v>52455.239999999467</c:v>
                </c:pt>
              </c:numCache>
            </c:numRef>
          </c:val>
          <c:extLst>
            <c:ext xmlns:c16="http://schemas.microsoft.com/office/drawing/2014/chart" uri="{C3380CC4-5D6E-409C-BE32-E72D297353CC}">
              <c16:uniqueId val="{00000000-753D-48DA-A066-9114D1D5E935}"/>
            </c:ext>
          </c:extLst>
        </c:ser>
        <c:dLbls>
          <c:dLblPos val="outEnd"/>
          <c:showLegendKey val="0"/>
          <c:showVal val="1"/>
          <c:showCatName val="0"/>
          <c:showSerName val="0"/>
          <c:showPercent val="0"/>
          <c:showBubbleSize val="0"/>
        </c:dLbls>
        <c:gapWidth val="40"/>
        <c:axId val="769972207"/>
        <c:axId val="769979887"/>
      </c:barChart>
      <c:catAx>
        <c:axId val="769972207"/>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9979887"/>
        <c:crosses val="autoZero"/>
        <c:auto val="1"/>
        <c:lblAlgn val="ctr"/>
        <c:lblOffset val="100"/>
        <c:noMultiLvlLbl val="0"/>
      </c:catAx>
      <c:valAx>
        <c:axId val="769979887"/>
        <c:scaling>
          <c:orientation val="minMax"/>
        </c:scaling>
        <c:delete val="1"/>
        <c:axPos val="t"/>
        <c:numFmt formatCode="[&gt;=1000000]&quot;₹&quot;0.0,,&quot;M&quot;;[&gt;=1000]&quot;₹&quot;0.0,&quot;K&quot;;0" sourceLinked="1"/>
        <c:majorTickMark val="none"/>
        <c:minorTickMark val="none"/>
        <c:tickLblPos val="nextTo"/>
        <c:crossAx val="76997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03'!$H$3" lockText="1" noThreeD="1"/>
</file>

<file path=xl/ctrlProps/ctrlProp2.xml><?xml version="1.0" encoding="utf-8"?>
<formControlPr xmlns="http://schemas.microsoft.com/office/spreadsheetml/2009/9/main" objectType="Drop" dropStyle="combo" dx="26" fmlaLink="'Analysis 03'!$H$4" fmlaRange="'Analysis 03'!$J$3:$J$4" noThreeD="1" sel="1" val="0"/>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checked="Checked" firstButton="1" fmlaLink="'Analysis 03'!$BH$4"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3.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4.emf"/><Relationship Id="rId5" Type="http://schemas.openxmlformats.org/officeDocument/2006/relationships/image" Target="../media/image3.emf"/><Relationship Id="rId4" Type="http://schemas.openxmlformats.org/officeDocument/2006/relationships/image" Target="../media/image2.emf"/></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microsoft.com/office/2011/relationships/webextension" Target="../webextensions/webextension1.xml"/><Relationship Id="rId1" Type="http://schemas.openxmlformats.org/officeDocument/2006/relationships/image" Target="../media/image8.png"/><Relationship Id="rId4" Type="http://schemas.openxmlformats.org/officeDocument/2006/relationships/image" Target="../media/image10.emf"/></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chart" Target="../charts/chart4.xml"/><Relationship Id="rId1" Type="http://schemas.openxmlformats.org/officeDocument/2006/relationships/image" Target="../media/image12.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image" Target="../media/image13.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22860</xdr:rowOff>
    </xdr:from>
    <xdr:to>
      <xdr:col>20</xdr:col>
      <xdr:colOff>7620</xdr:colOff>
      <xdr:row>33</xdr:row>
      <xdr:rowOff>0</xdr:rowOff>
    </xdr:to>
    <xdr:pic>
      <xdr:nvPicPr>
        <xdr:cNvPr id="36" name="Picture 35">
          <a:extLst>
            <a:ext uri="{FF2B5EF4-FFF2-40B4-BE49-F238E27FC236}">
              <a16:creationId xmlns:a16="http://schemas.microsoft.com/office/drawing/2014/main" id="{9154E463-E986-DBF5-EC07-259533AC68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2860"/>
          <a:ext cx="12199620" cy="6004560"/>
        </a:xfrm>
        <a:prstGeom prst="rect">
          <a:avLst/>
        </a:prstGeom>
      </xdr:spPr>
    </xdr:pic>
    <xdr:clientData/>
  </xdr:twoCellAnchor>
  <xdr:twoCellAnchor>
    <xdr:from>
      <xdr:col>8</xdr:col>
      <xdr:colOff>381000</xdr:colOff>
      <xdr:row>10</xdr:row>
      <xdr:rowOff>30480</xdr:rowOff>
    </xdr:from>
    <xdr:to>
      <xdr:col>18</xdr:col>
      <xdr:colOff>91440</xdr:colOff>
      <xdr:row>18</xdr:row>
      <xdr:rowOff>106680</xdr:rowOff>
    </xdr:to>
    <xdr:graphicFrame macro="">
      <xdr:nvGraphicFramePr>
        <xdr:cNvPr id="12" name="Chart 11">
          <a:extLst>
            <a:ext uri="{FF2B5EF4-FFF2-40B4-BE49-F238E27FC236}">
              <a16:creationId xmlns:a16="http://schemas.microsoft.com/office/drawing/2014/main" id="{28274543-C74C-45F0-BA34-1B7B1A9C8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373380</xdr:colOff>
      <xdr:row>18</xdr:row>
      <xdr:rowOff>114300</xdr:rowOff>
    </xdr:from>
    <xdr:to>
      <xdr:col>18</xdr:col>
      <xdr:colOff>76200</xdr:colOff>
      <xdr:row>31</xdr:row>
      <xdr:rowOff>91440</xdr:rowOff>
    </xdr:to>
    <xdr:graphicFrame macro="">
      <xdr:nvGraphicFramePr>
        <xdr:cNvPr id="13" name="Chart 12">
          <a:extLst>
            <a:ext uri="{FF2B5EF4-FFF2-40B4-BE49-F238E27FC236}">
              <a16:creationId xmlns:a16="http://schemas.microsoft.com/office/drawing/2014/main" id="{E18E9089-AD21-4C17-9577-8C179CE6B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320040</xdr:colOff>
      <xdr:row>8</xdr:row>
      <xdr:rowOff>99060</xdr:rowOff>
    </xdr:from>
    <xdr:to>
      <xdr:col>12</xdr:col>
      <xdr:colOff>152400</xdr:colOff>
      <xdr:row>10</xdr:row>
      <xdr:rowOff>106680</xdr:rowOff>
    </xdr:to>
    <xdr:sp macro="" textlink="">
      <xdr:nvSpPr>
        <xdr:cNvPr id="14" name="TextBox 13">
          <a:extLst>
            <a:ext uri="{FF2B5EF4-FFF2-40B4-BE49-F238E27FC236}">
              <a16:creationId xmlns:a16="http://schemas.microsoft.com/office/drawing/2014/main" id="{40A3F0BE-3252-3678-3D72-94540280DD56}"/>
            </a:ext>
          </a:extLst>
        </xdr:cNvPr>
        <xdr:cNvSpPr txBox="1"/>
      </xdr:nvSpPr>
      <xdr:spPr>
        <a:xfrm>
          <a:off x="5196840" y="1562100"/>
          <a:ext cx="22707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Revenue Vs Target By Month</a:t>
          </a:r>
        </a:p>
      </xdr:txBody>
    </xdr:sp>
    <xdr:clientData/>
  </xdr:twoCellAnchor>
  <xdr:twoCellAnchor>
    <xdr:from>
      <xdr:col>8</xdr:col>
      <xdr:colOff>426720</xdr:colOff>
      <xdr:row>9</xdr:row>
      <xdr:rowOff>175260</xdr:rowOff>
    </xdr:from>
    <xdr:to>
      <xdr:col>11</xdr:col>
      <xdr:colOff>388620</xdr:colOff>
      <xdr:row>10</xdr:row>
      <xdr:rowOff>7620</xdr:rowOff>
    </xdr:to>
    <xdr:cxnSp macro="">
      <xdr:nvCxnSpPr>
        <xdr:cNvPr id="16" name="Straight Connector 15">
          <a:extLst>
            <a:ext uri="{FF2B5EF4-FFF2-40B4-BE49-F238E27FC236}">
              <a16:creationId xmlns:a16="http://schemas.microsoft.com/office/drawing/2014/main" id="{4F666F73-A571-CF03-BD44-1DF0D8675399}"/>
            </a:ext>
          </a:extLst>
        </xdr:cNvPr>
        <xdr:cNvCxnSpPr/>
      </xdr:nvCxnSpPr>
      <xdr:spPr>
        <a:xfrm flipV="1">
          <a:off x="5303520" y="1821180"/>
          <a:ext cx="1790700" cy="15240"/>
        </a:xfrm>
        <a:prstGeom prst="line">
          <a:avLst/>
        </a:prstGeom>
        <a:ln>
          <a:solidFill>
            <a:schemeClr val="accent6">
              <a:lumMod val="60000"/>
              <a:lumOff val="40000"/>
            </a:schemeClr>
          </a:solidFill>
        </a:ln>
      </xdr:spPr>
      <xdr:style>
        <a:lnRef idx="2">
          <a:schemeClr val="accent6"/>
        </a:lnRef>
        <a:fillRef idx="0">
          <a:schemeClr val="accent6"/>
        </a:fillRef>
        <a:effectRef idx="1">
          <a:schemeClr val="accent6"/>
        </a:effectRef>
        <a:fontRef idx="minor">
          <a:schemeClr val="tx1"/>
        </a:fontRef>
      </xdr:style>
    </xdr:cxnSp>
    <xdr:clientData/>
  </xdr:twoCellAnchor>
  <xdr:twoCellAnchor editAs="oneCell">
    <xdr:from>
      <xdr:col>3</xdr:col>
      <xdr:colOff>76200</xdr:colOff>
      <xdr:row>18</xdr:row>
      <xdr:rowOff>137160</xdr:rowOff>
    </xdr:from>
    <xdr:to>
      <xdr:col>6</xdr:col>
      <xdr:colOff>99060</xdr:colOff>
      <xdr:row>32</xdr:row>
      <xdr:rowOff>53340</xdr:rowOff>
    </xdr:to>
    <mc:AlternateContent xmlns:mc="http://schemas.openxmlformats.org/markup-compatibility/2006" xmlns:a14="http://schemas.microsoft.com/office/drawing/2010/main">
      <mc:Choice Requires="a14">
        <xdr:graphicFrame macro="">
          <xdr:nvGraphicFramePr>
            <xdr:cNvPr id="17" name="Store Name">
              <a:extLst>
                <a:ext uri="{FF2B5EF4-FFF2-40B4-BE49-F238E27FC236}">
                  <a16:creationId xmlns:a16="http://schemas.microsoft.com/office/drawing/2014/main" id="{BB490C63-2FBD-4270-8D49-74EC4859F954}"/>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mlns="">
        <xdr:sp macro="" textlink="">
          <xdr:nvSpPr>
            <xdr:cNvPr id="0" name=""/>
            <xdr:cNvSpPr>
              <a:spLocks noTextEdit="1"/>
            </xdr:cNvSpPr>
          </xdr:nvSpPr>
          <xdr:spPr>
            <a:xfrm>
              <a:off x="1905000" y="3429000"/>
              <a:ext cx="1851660" cy="2476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16</xdr:col>
          <xdr:colOff>0</xdr:colOff>
          <xdr:row>6</xdr:row>
          <xdr:rowOff>83820</xdr:rowOff>
        </xdr:from>
        <xdr:to>
          <xdr:col>17</xdr:col>
          <xdr:colOff>411480</xdr:colOff>
          <xdr:row>8</xdr:row>
          <xdr:rowOff>30480</xdr:rowOff>
        </xdr:to>
        <xdr:pic>
          <xdr:nvPicPr>
            <xdr:cNvPr id="22" name="Picture 21">
              <a:extLst>
                <a:ext uri="{FF2B5EF4-FFF2-40B4-BE49-F238E27FC236}">
                  <a16:creationId xmlns:a16="http://schemas.microsoft.com/office/drawing/2014/main" id="{9E92EDA7-1304-EEC9-1081-1411242A06D0}"/>
                </a:ext>
              </a:extLst>
            </xdr:cNvPr>
            <xdr:cNvPicPr>
              <a:picLocks noChangeAspect="1" noChangeArrowheads="1"/>
              <a:extLst>
                <a:ext uri="{84589F7E-364E-4C9E-8A38-B11213B215E9}">
                  <a14:cameraTool cellRange="'Analysis 02'!$S$7" spid="_x0000_s2399"/>
                </a:ext>
              </a:extLst>
            </xdr:cNvPicPr>
          </xdr:nvPicPr>
          <xdr:blipFill>
            <a:blip xmlns:r="http://schemas.openxmlformats.org/officeDocument/2006/relationships" r:embed="rId4"/>
            <a:srcRect/>
            <a:stretch>
              <a:fillRect/>
            </a:stretch>
          </xdr:blipFill>
          <xdr:spPr bwMode="auto">
            <a:xfrm>
              <a:off x="9753600" y="1181100"/>
              <a:ext cx="1021080" cy="3124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205740</xdr:colOff>
      <xdr:row>4</xdr:row>
      <xdr:rowOff>160020</xdr:rowOff>
    </xdr:from>
    <xdr:to>
      <xdr:col>11</xdr:col>
      <xdr:colOff>38100</xdr:colOff>
      <xdr:row>6</xdr:row>
      <xdr:rowOff>68580</xdr:rowOff>
    </xdr:to>
    <xdr:sp macro="" textlink="">
      <xdr:nvSpPr>
        <xdr:cNvPr id="23" name="TextBox 22">
          <a:extLst>
            <a:ext uri="{FF2B5EF4-FFF2-40B4-BE49-F238E27FC236}">
              <a16:creationId xmlns:a16="http://schemas.microsoft.com/office/drawing/2014/main" id="{248E55C8-A6FB-4641-DAAA-07A9789D405E}"/>
            </a:ext>
          </a:extLst>
        </xdr:cNvPr>
        <xdr:cNvSpPr txBox="1"/>
      </xdr:nvSpPr>
      <xdr:spPr>
        <a:xfrm>
          <a:off x="5692140" y="891540"/>
          <a:ext cx="10515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Total Revenue</a:t>
          </a:r>
        </a:p>
      </xdr:txBody>
    </xdr:sp>
    <xdr:clientData/>
  </xdr:twoCellAnchor>
  <xdr:twoCellAnchor>
    <xdr:from>
      <xdr:col>16</xdr:col>
      <xdr:colOff>0</xdr:colOff>
      <xdr:row>4</xdr:row>
      <xdr:rowOff>144780</xdr:rowOff>
    </xdr:from>
    <xdr:to>
      <xdr:col>17</xdr:col>
      <xdr:colOff>441960</xdr:colOff>
      <xdr:row>6</xdr:row>
      <xdr:rowOff>83820</xdr:rowOff>
    </xdr:to>
    <xdr:sp macro="" textlink="">
      <xdr:nvSpPr>
        <xdr:cNvPr id="24" name="TextBox 23">
          <a:extLst>
            <a:ext uri="{FF2B5EF4-FFF2-40B4-BE49-F238E27FC236}">
              <a16:creationId xmlns:a16="http://schemas.microsoft.com/office/drawing/2014/main" id="{1567EA54-C931-5648-C21D-BB18DF0F4C32}"/>
            </a:ext>
          </a:extLst>
        </xdr:cNvPr>
        <xdr:cNvSpPr txBox="1"/>
      </xdr:nvSpPr>
      <xdr:spPr>
        <a:xfrm>
          <a:off x="9753600" y="876300"/>
          <a:ext cx="10515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Variance %</a:t>
          </a:r>
        </a:p>
      </xdr:txBody>
    </xdr:sp>
    <xdr:clientData/>
  </xdr:twoCellAnchor>
  <xdr:twoCellAnchor>
    <xdr:from>
      <xdr:col>12</xdr:col>
      <xdr:colOff>575310</xdr:colOff>
      <xdr:row>4</xdr:row>
      <xdr:rowOff>160020</xdr:rowOff>
    </xdr:from>
    <xdr:to>
      <xdr:col>14</xdr:col>
      <xdr:colOff>499110</xdr:colOff>
      <xdr:row>6</xdr:row>
      <xdr:rowOff>76200</xdr:rowOff>
    </xdr:to>
    <xdr:sp macro="" textlink="">
      <xdr:nvSpPr>
        <xdr:cNvPr id="25" name="TextBox 24">
          <a:extLst>
            <a:ext uri="{FF2B5EF4-FFF2-40B4-BE49-F238E27FC236}">
              <a16:creationId xmlns:a16="http://schemas.microsoft.com/office/drawing/2014/main" id="{CC91ABCD-930D-9B60-D0E2-230FDE309C3B}"/>
            </a:ext>
          </a:extLst>
        </xdr:cNvPr>
        <xdr:cNvSpPr txBox="1"/>
      </xdr:nvSpPr>
      <xdr:spPr>
        <a:xfrm>
          <a:off x="7890510" y="891540"/>
          <a:ext cx="11430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Total Target</a:t>
          </a:r>
        </a:p>
      </xdr:txBody>
    </xdr:sp>
    <xdr:clientData/>
  </xdr:twoCellAnchor>
  <xdr:twoCellAnchor>
    <xdr:from>
      <xdr:col>9</xdr:col>
      <xdr:colOff>205740</xdr:colOff>
      <xdr:row>6</xdr:row>
      <xdr:rowOff>7620</xdr:rowOff>
    </xdr:from>
    <xdr:to>
      <xdr:col>11</xdr:col>
      <xdr:colOff>38100</xdr:colOff>
      <xdr:row>7</xdr:row>
      <xdr:rowOff>144780</xdr:rowOff>
    </xdr:to>
    <xdr:sp macro="" textlink="'Analysis 02'!Q2">
      <xdr:nvSpPr>
        <xdr:cNvPr id="26" name="TextBox 25">
          <a:extLst>
            <a:ext uri="{FF2B5EF4-FFF2-40B4-BE49-F238E27FC236}">
              <a16:creationId xmlns:a16="http://schemas.microsoft.com/office/drawing/2014/main" id="{693411E8-BFC3-EBA6-8135-7C8FEA32A035}"/>
            </a:ext>
          </a:extLst>
        </xdr:cNvPr>
        <xdr:cNvSpPr txBox="1"/>
      </xdr:nvSpPr>
      <xdr:spPr>
        <a:xfrm>
          <a:off x="5692140" y="1104900"/>
          <a:ext cx="10515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55BB8D1-63A8-4C3B-BA73-6C4050B7443C}" type="TxLink">
            <a:rPr lang="en-US" sz="1800" b="0" i="0" u="none" strike="noStrike">
              <a:solidFill>
                <a:srgbClr val="002060"/>
              </a:solidFill>
              <a:latin typeface="Calibri"/>
              <a:ea typeface="Calibri"/>
              <a:cs typeface="Calibri"/>
            </a:rPr>
            <a:pPr algn="ctr"/>
            <a:t>₹5M</a:t>
          </a:fld>
          <a:endParaRPr lang="en-IN" sz="1800">
            <a:solidFill>
              <a:srgbClr val="002060"/>
            </a:solidFill>
          </a:endParaRPr>
        </a:p>
      </xdr:txBody>
    </xdr:sp>
    <xdr:clientData/>
  </xdr:twoCellAnchor>
  <xdr:twoCellAnchor>
    <xdr:from>
      <xdr:col>12</xdr:col>
      <xdr:colOff>590550</xdr:colOff>
      <xdr:row>6</xdr:row>
      <xdr:rowOff>22860</xdr:rowOff>
    </xdr:from>
    <xdr:to>
      <xdr:col>14</xdr:col>
      <xdr:colOff>514350</xdr:colOff>
      <xdr:row>8</xdr:row>
      <xdr:rowOff>0</xdr:rowOff>
    </xdr:to>
    <xdr:sp macro="" textlink="'Analysis 02'!R2">
      <xdr:nvSpPr>
        <xdr:cNvPr id="28" name="TextBox 27">
          <a:extLst>
            <a:ext uri="{FF2B5EF4-FFF2-40B4-BE49-F238E27FC236}">
              <a16:creationId xmlns:a16="http://schemas.microsoft.com/office/drawing/2014/main" id="{B6E2E0D8-1D16-120C-0D94-D1A9F76B4857}"/>
            </a:ext>
          </a:extLst>
        </xdr:cNvPr>
        <xdr:cNvSpPr txBox="1"/>
      </xdr:nvSpPr>
      <xdr:spPr>
        <a:xfrm>
          <a:off x="7905750" y="1120140"/>
          <a:ext cx="11430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7D22F1B-4B98-4A71-B8B0-83825C0A703B}" type="TxLink">
            <a:rPr lang="en-US" sz="1800" b="0" i="0" u="none" strike="noStrike">
              <a:solidFill>
                <a:schemeClr val="accent2"/>
              </a:solidFill>
              <a:latin typeface="Calibri"/>
              <a:ea typeface="Calibri"/>
              <a:cs typeface="Calibri"/>
            </a:rPr>
            <a:pPr algn="ctr"/>
            <a:t>₹5M</a:t>
          </a:fld>
          <a:endParaRPr lang="en-IN" sz="1800">
            <a:solidFill>
              <a:schemeClr val="accent2"/>
            </a:solidFill>
          </a:endParaRPr>
        </a:p>
      </xdr:txBody>
    </xdr:sp>
    <xdr:clientData/>
  </xdr:twoCellAnchor>
  <mc:AlternateContent xmlns:mc="http://schemas.openxmlformats.org/markup-compatibility/2006">
    <mc:Choice xmlns:a14="http://schemas.microsoft.com/office/drawing/2010/main" Requires="a14">
      <xdr:twoCellAnchor editAs="oneCell">
        <xdr:from>
          <xdr:col>4</xdr:col>
          <xdr:colOff>449581</xdr:colOff>
          <xdr:row>6</xdr:row>
          <xdr:rowOff>68580</xdr:rowOff>
        </xdr:from>
        <xdr:to>
          <xdr:col>6</xdr:col>
          <xdr:colOff>350520</xdr:colOff>
          <xdr:row>11</xdr:row>
          <xdr:rowOff>20383</xdr:rowOff>
        </xdr:to>
        <xdr:pic>
          <xdr:nvPicPr>
            <xdr:cNvPr id="45" name="Picture 44">
              <a:extLst>
                <a:ext uri="{FF2B5EF4-FFF2-40B4-BE49-F238E27FC236}">
                  <a16:creationId xmlns:a16="http://schemas.microsoft.com/office/drawing/2014/main" id="{C5383D05-F47D-D0B6-22AE-F5AE66F287A7}"/>
                </a:ext>
              </a:extLst>
            </xdr:cNvPr>
            <xdr:cNvPicPr>
              <a:picLocks noChangeAspect="1" noChangeArrowheads="1"/>
              <a:extLst>
                <a:ext uri="{84589F7E-364E-4C9E-8A38-B11213B215E9}">
                  <a14:cameraTool cellRange="'Wafle Chart'!$E$8:$N$17" spid="_x0000_s2400"/>
                </a:ext>
              </a:extLst>
            </xdr:cNvPicPr>
          </xdr:nvPicPr>
          <xdr:blipFill>
            <a:blip xmlns:r="http://schemas.openxmlformats.org/officeDocument/2006/relationships" r:embed="rId5"/>
            <a:srcRect/>
            <a:stretch>
              <a:fillRect/>
            </a:stretch>
          </xdr:blipFill>
          <xdr:spPr bwMode="auto">
            <a:xfrm>
              <a:off x="2887981" y="1165860"/>
              <a:ext cx="1120139" cy="86620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472442</xdr:colOff>
          <xdr:row>13</xdr:row>
          <xdr:rowOff>0</xdr:rowOff>
        </xdr:from>
        <xdr:to>
          <xdr:col>6</xdr:col>
          <xdr:colOff>373380</xdr:colOff>
          <xdr:row>17</xdr:row>
          <xdr:rowOff>178780</xdr:rowOff>
        </xdr:to>
        <xdr:pic>
          <xdr:nvPicPr>
            <xdr:cNvPr id="46" name="Picture 45">
              <a:extLst>
                <a:ext uri="{FF2B5EF4-FFF2-40B4-BE49-F238E27FC236}">
                  <a16:creationId xmlns:a16="http://schemas.microsoft.com/office/drawing/2014/main" id="{E49721FB-E66F-99EB-AA7C-999897CF1A9C}"/>
                </a:ext>
              </a:extLst>
            </xdr:cNvPr>
            <xdr:cNvPicPr>
              <a:picLocks noChangeAspect="1" noChangeArrowheads="1"/>
              <a:extLst>
                <a:ext uri="{84589F7E-364E-4C9E-8A38-B11213B215E9}">
                  <a14:cameraTool cellRange="'Wafle Chart'!$E$21:$N$30" spid="_x0000_s2401"/>
                </a:ext>
              </a:extLst>
            </xdr:cNvPicPr>
          </xdr:nvPicPr>
          <xdr:blipFill>
            <a:blip xmlns:r="http://schemas.openxmlformats.org/officeDocument/2006/relationships" r:embed="rId6"/>
            <a:srcRect/>
            <a:stretch>
              <a:fillRect/>
            </a:stretch>
          </xdr:blipFill>
          <xdr:spPr bwMode="auto">
            <a:xfrm>
              <a:off x="2910842" y="2377440"/>
              <a:ext cx="1120138" cy="9103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373380</xdr:colOff>
      <xdr:row>4</xdr:row>
      <xdr:rowOff>15240</xdr:rowOff>
    </xdr:from>
    <xdr:to>
      <xdr:col>6</xdr:col>
      <xdr:colOff>312420</xdr:colOff>
      <xdr:row>6</xdr:row>
      <xdr:rowOff>114300</xdr:rowOff>
    </xdr:to>
    <xdr:sp macro="" textlink="">
      <xdr:nvSpPr>
        <xdr:cNvPr id="48" name="TextBox 47">
          <a:extLst>
            <a:ext uri="{FF2B5EF4-FFF2-40B4-BE49-F238E27FC236}">
              <a16:creationId xmlns:a16="http://schemas.microsoft.com/office/drawing/2014/main" id="{031AFDA1-9843-E8BB-CF12-874EEB4824DA}"/>
            </a:ext>
          </a:extLst>
        </xdr:cNvPr>
        <xdr:cNvSpPr txBox="1"/>
      </xdr:nvSpPr>
      <xdr:spPr>
        <a:xfrm>
          <a:off x="2811780" y="746760"/>
          <a:ext cx="115824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Revenue</a:t>
          </a:r>
          <a:r>
            <a:rPr lang="en-IN" sz="1100" baseline="0"/>
            <a:t> Generated</a:t>
          </a:r>
          <a:endParaRPr lang="en-IN" sz="1100"/>
        </a:p>
      </xdr:txBody>
    </xdr:sp>
    <xdr:clientData/>
  </xdr:twoCellAnchor>
  <xdr:twoCellAnchor>
    <xdr:from>
      <xdr:col>4</xdr:col>
      <xdr:colOff>381000</xdr:colOff>
      <xdr:row>10</xdr:row>
      <xdr:rowOff>160020</xdr:rowOff>
    </xdr:from>
    <xdr:to>
      <xdr:col>6</xdr:col>
      <xdr:colOff>297180</xdr:colOff>
      <xdr:row>13</xdr:row>
      <xdr:rowOff>68580</xdr:rowOff>
    </xdr:to>
    <xdr:sp macro="" textlink="">
      <xdr:nvSpPr>
        <xdr:cNvPr id="49" name="TextBox 48">
          <a:extLst>
            <a:ext uri="{FF2B5EF4-FFF2-40B4-BE49-F238E27FC236}">
              <a16:creationId xmlns:a16="http://schemas.microsoft.com/office/drawing/2014/main" id="{A03722FB-AF51-7749-BAAD-92DB2E2F87FA}"/>
            </a:ext>
          </a:extLst>
        </xdr:cNvPr>
        <xdr:cNvSpPr txBox="1"/>
      </xdr:nvSpPr>
      <xdr:spPr>
        <a:xfrm>
          <a:off x="2819400" y="1988820"/>
          <a:ext cx="11353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Revenue</a:t>
          </a:r>
          <a:r>
            <a:rPr lang="en-IN" sz="1100" baseline="0"/>
            <a:t> Generated</a:t>
          </a:r>
          <a:endParaRPr lang="en-IN" sz="1100"/>
        </a:p>
      </xdr:txBody>
    </xdr:sp>
    <xdr:clientData/>
  </xdr:twoCellAnchor>
  <xdr:twoCellAnchor>
    <xdr:from>
      <xdr:col>6</xdr:col>
      <xdr:colOff>342900</xdr:colOff>
      <xdr:row>5</xdr:row>
      <xdr:rowOff>167640</xdr:rowOff>
    </xdr:from>
    <xdr:to>
      <xdr:col>8</xdr:col>
      <xdr:colOff>198120</xdr:colOff>
      <xdr:row>8</xdr:row>
      <xdr:rowOff>83820</xdr:rowOff>
    </xdr:to>
    <xdr:sp macro="" textlink="">
      <xdr:nvSpPr>
        <xdr:cNvPr id="50" name="TextBox 49">
          <a:extLst>
            <a:ext uri="{FF2B5EF4-FFF2-40B4-BE49-F238E27FC236}">
              <a16:creationId xmlns:a16="http://schemas.microsoft.com/office/drawing/2014/main" id="{575213B0-D317-9AB8-C822-AEE6B3CF31B4}"/>
            </a:ext>
          </a:extLst>
        </xdr:cNvPr>
        <xdr:cNvSpPr txBox="1"/>
      </xdr:nvSpPr>
      <xdr:spPr>
        <a:xfrm>
          <a:off x="4000500" y="1082040"/>
          <a:ext cx="107442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Revenue</a:t>
          </a:r>
          <a:r>
            <a:rPr lang="en-IN" sz="1100" baseline="0"/>
            <a:t> by </a:t>
          </a:r>
          <a:r>
            <a:rPr lang="en-IN" sz="1100" b="1" baseline="0">
              <a:solidFill>
                <a:schemeClr val="accent1">
                  <a:lumMod val="75000"/>
                </a:schemeClr>
              </a:solidFill>
            </a:rPr>
            <a:t>Weekends</a:t>
          </a:r>
          <a:endParaRPr lang="en-IN" sz="1100" b="1">
            <a:solidFill>
              <a:schemeClr val="accent1">
                <a:lumMod val="75000"/>
              </a:schemeClr>
            </a:solidFill>
          </a:endParaRPr>
        </a:p>
      </xdr:txBody>
    </xdr:sp>
    <xdr:clientData/>
  </xdr:twoCellAnchor>
  <xdr:twoCellAnchor>
    <xdr:from>
      <xdr:col>6</xdr:col>
      <xdr:colOff>373380</xdr:colOff>
      <xdr:row>12</xdr:row>
      <xdr:rowOff>99060</xdr:rowOff>
    </xdr:from>
    <xdr:to>
      <xdr:col>8</xdr:col>
      <xdr:colOff>228600</xdr:colOff>
      <xdr:row>15</xdr:row>
      <xdr:rowOff>7620</xdr:rowOff>
    </xdr:to>
    <xdr:sp macro="" textlink="">
      <xdr:nvSpPr>
        <xdr:cNvPr id="51" name="TextBox 50">
          <a:extLst>
            <a:ext uri="{FF2B5EF4-FFF2-40B4-BE49-F238E27FC236}">
              <a16:creationId xmlns:a16="http://schemas.microsoft.com/office/drawing/2014/main" id="{609CB3CC-1281-E738-1F7E-124B50EEA518}"/>
            </a:ext>
          </a:extLst>
        </xdr:cNvPr>
        <xdr:cNvSpPr txBox="1"/>
      </xdr:nvSpPr>
      <xdr:spPr>
        <a:xfrm>
          <a:off x="4030980" y="2293620"/>
          <a:ext cx="107442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Revenue</a:t>
          </a:r>
          <a:r>
            <a:rPr lang="en-IN" sz="1100" baseline="0"/>
            <a:t> by </a:t>
          </a:r>
          <a:r>
            <a:rPr lang="en-IN" sz="1100" b="1" baseline="0">
              <a:solidFill>
                <a:schemeClr val="accent2"/>
              </a:solidFill>
            </a:rPr>
            <a:t>Weekdays</a:t>
          </a:r>
          <a:endParaRPr lang="en-IN" sz="1100" b="1">
            <a:solidFill>
              <a:schemeClr val="accent2"/>
            </a:solidFill>
          </a:endParaRPr>
        </a:p>
      </xdr:txBody>
    </xdr:sp>
    <xdr:clientData/>
  </xdr:twoCellAnchor>
  <xdr:twoCellAnchor>
    <xdr:from>
      <xdr:col>6</xdr:col>
      <xdr:colOff>396240</xdr:colOff>
      <xdr:row>8</xdr:row>
      <xdr:rowOff>121920</xdr:rowOff>
    </xdr:from>
    <xdr:to>
      <xdr:col>7</xdr:col>
      <xdr:colOff>601980</xdr:colOff>
      <xdr:row>10</xdr:row>
      <xdr:rowOff>129540</xdr:rowOff>
    </xdr:to>
    <xdr:sp macro="" textlink="'Wafle Chart'!B3">
      <xdr:nvSpPr>
        <xdr:cNvPr id="52" name="TextBox 51">
          <a:extLst>
            <a:ext uri="{FF2B5EF4-FFF2-40B4-BE49-F238E27FC236}">
              <a16:creationId xmlns:a16="http://schemas.microsoft.com/office/drawing/2014/main" id="{C589FA3A-776E-908D-B662-850E5AE9234C}"/>
            </a:ext>
          </a:extLst>
        </xdr:cNvPr>
        <xdr:cNvSpPr txBox="1"/>
      </xdr:nvSpPr>
      <xdr:spPr>
        <a:xfrm>
          <a:off x="4053840" y="1584960"/>
          <a:ext cx="8153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C1FCF01-EB7A-4B57-AA59-82AC3B437E48}" type="TxLink">
            <a:rPr lang="en-US" sz="1800" b="0" i="0" u="none" strike="noStrike">
              <a:solidFill>
                <a:srgbClr val="002060"/>
              </a:solidFill>
              <a:latin typeface="Calibri"/>
              <a:ea typeface="Calibri"/>
              <a:cs typeface="Calibri"/>
            </a:rPr>
            <a:pPr marL="0" indent="0" algn="ctr"/>
            <a:t>29%</a:t>
          </a:fld>
          <a:endParaRPr lang="en-IN" sz="1800" b="0" i="0" u="none" strike="noStrike">
            <a:solidFill>
              <a:srgbClr val="002060"/>
            </a:solidFill>
            <a:latin typeface="Calibri"/>
            <a:ea typeface="Calibri"/>
            <a:cs typeface="Calibri"/>
          </a:endParaRPr>
        </a:p>
      </xdr:txBody>
    </xdr:sp>
    <xdr:clientData/>
  </xdr:twoCellAnchor>
  <xdr:twoCellAnchor>
    <xdr:from>
      <xdr:col>6</xdr:col>
      <xdr:colOff>441960</xdr:colOff>
      <xdr:row>15</xdr:row>
      <xdr:rowOff>22860</xdr:rowOff>
    </xdr:from>
    <xdr:to>
      <xdr:col>7</xdr:col>
      <xdr:colOff>556260</xdr:colOff>
      <xdr:row>17</xdr:row>
      <xdr:rowOff>22860</xdr:rowOff>
    </xdr:to>
    <xdr:sp macro="" textlink="'Wafle Chart'!B4">
      <xdr:nvSpPr>
        <xdr:cNvPr id="53" name="TextBox 52">
          <a:extLst>
            <a:ext uri="{FF2B5EF4-FFF2-40B4-BE49-F238E27FC236}">
              <a16:creationId xmlns:a16="http://schemas.microsoft.com/office/drawing/2014/main" id="{400507B6-39B8-ACC8-F32D-1171DC406A9F}"/>
            </a:ext>
          </a:extLst>
        </xdr:cNvPr>
        <xdr:cNvSpPr txBox="1"/>
      </xdr:nvSpPr>
      <xdr:spPr>
        <a:xfrm>
          <a:off x="4099560" y="2766060"/>
          <a:ext cx="7239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91AC2FB-6AD5-4FDF-845D-6C71D76A4297}" type="TxLink">
            <a:rPr lang="en-US" sz="1800" b="0" i="0" u="none" strike="noStrike">
              <a:solidFill>
                <a:schemeClr val="accent2"/>
              </a:solidFill>
              <a:latin typeface="Calibri"/>
              <a:ea typeface="Calibri"/>
              <a:cs typeface="Calibri"/>
            </a:rPr>
            <a:pPr marL="0" indent="0" algn="ctr"/>
            <a:t>71%</a:t>
          </a:fld>
          <a:endParaRPr lang="en-IN" sz="1800" b="0" i="0" u="none" strike="noStrike">
            <a:solidFill>
              <a:schemeClr val="accent2"/>
            </a:solidFill>
            <a:latin typeface="Calibri"/>
            <a:ea typeface="Calibri"/>
            <a:cs typeface="Calibri"/>
          </a:endParaRPr>
        </a:p>
      </xdr:txBody>
    </xdr:sp>
    <xdr:clientData/>
  </xdr:twoCellAnchor>
  <xdr:twoCellAnchor>
    <xdr:from>
      <xdr:col>5</xdr:col>
      <xdr:colOff>472440</xdr:colOff>
      <xdr:row>4</xdr:row>
      <xdr:rowOff>91440</xdr:rowOff>
    </xdr:from>
    <xdr:to>
      <xdr:col>6</xdr:col>
      <xdr:colOff>411480</xdr:colOff>
      <xdr:row>6</xdr:row>
      <xdr:rowOff>22860</xdr:rowOff>
    </xdr:to>
    <xdr:sp macro="" textlink="'Analysis 02'!W3">
      <xdr:nvSpPr>
        <xdr:cNvPr id="2" name="TextBox 1">
          <a:extLst>
            <a:ext uri="{FF2B5EF4-FFF2-40B4-BE49-F238E27FC236}">
              <a16:creationId xmlns:a16="http://schemas.microsoft.com/office/drawing/2014/main" id="{3527C7B2-57C9-570C-9A08-67F5E197AB03}"/>
            </a:ext>
          </a:extLst>
        </xdr:cNvPr>
        <xdr:cNvSpPr txBox="1"/>
      </xdr:nvSpPr>
      <xdr:spPr>
        <a:xfrm>
          <a:off x="3520440" y="822960"/>
          <a:ext cx="5486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D43D968-23EE-4A7F-8312-CD4187F60488}" type="TxLink">
            <a:rPr lang="en-US" sz="1100" b="1" i="0" u="none" strike="noStrike">
              <a:solidFill>
                <a:sysClr val="windowText" lastClr="000000"/>
              </a:solidFill>
              <a:latin typeface="Calibri"/>
              <a:ea typeface="Calibri"/>
              <a:cs typeface="Calibri"/>
            </a:rPr>
            <a:pPr marL="0" indent="0" algn="ctr"/>
            <a:t>₹2M</a:t>
          </a:fld>
          <a:endParaRPr lang="en-IN" sz="1800" b="1" i="0" u="none" strike="noStrike">
            <a:solidFill>
              <a:sysClr val="windowText" lastClr="000000"/>
            </a:solidFill>
            <a:latin typeface="Calibri"/>
            <a:ea typeface="Calibri"/>
            <a:cs typeface="Calibri"/>
          </a:endParaRPr>
        </a:p>
      </xdr:txBody>
    </xdr:sp>
    <xdr:clientData/>
  </xdr:twoCellAnchor>
  <xdr:twoCellAnchor>
    <xdr:from>
      <xdr:col>5</xdr:col>
      <xdr:colOff>487680</xdr:colOff>
      <xdr:row>11</xdr:row>
      <xdr:rowOff>53340</xdr:rowOff>
    </xdr:from>
    <xdr:to>
      <xdr:col>6</xdr:col>
      <xdr:colOff>426720</xdr:colOff>
      <xdr:row>13</xdr:row>
      <xdr:rowOff>22860</xdr:rowOff>
    </xdr:to>
    <xdr:sp macro="" textlink="'Analysis 02'!W2">
      <xdr:nvSpPr>
        <xdr:cNvPr id="3" name="TextBox 2">
          <a:extLst>
            <a:ext uri="{FF2B5EF4-FFF2-40B4-BE49-F238E27FC236}">
              <a16:creationId xmlns:a16="http://schemas.microsoft.com/office/drawing/2014/main" id="{2C9A92EA-A003-4457-17A1-880048BFE4A7}"/>
            </a:ext>
          </a:extLst>
        </xdr:cNvPr>
        <xdr:cNvSpPr txBox="1"/>
      </xdr:nvSpPr>
      <xdr:spPr>
        <a:xfrm>
          <a:off x="3535680" y="2065020"/>
          <a:ext cx="54864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E5F77A2-A6D6-40D2-90B0-E7D6547767F3}" type="TxLink">
            <a:rPr lang="en-US" sz="1100" b="1" i="0" u="none" strike="noStrike">
              <a:solidFill>
                <a:sysClr val="windowText" lastClr="000000"/>
              </a:solidFill>
              <a:latin typeface="Calibri"/>
              <a:ea typeface="Calibri"/>
              <a:cs typeface="Calibri"/>
            </a:rPr>
            <a:pPr marL="0" indent="0" algn="ctr"/>
            <a:t>₹4M</a:t>
          </a:fld>
          <a:endParaRPr lang="en-IN" sz="1100" b="1" i="0" u="none" strike="noStrike">
            <a:solidFill>
              <a:sysClr val="windowText" lastClr="000000"/>
            </a:solidFill>
            <a:latin typeface="Calibri"/>
            <a:ea typeface="Calibri"/>
            <a:cs typeface="Calibri"/>
          </a:endParaRPr>
        </a:p>
      </xdr:txBody>
    </xdr:sp>
    <xdr:clientData/>
  </xdr:twoCellAnchor>
  <xdr:twoCellAnchor>
    <xdr:from>
      <xdr:col>0</xdr:col>
      <xdr:colOff>99060</xdr:colOff>
      <xdr:row>8</xdr:row>
      <xdr:rowOff>7620</xdr:rowOff>
    </xdr:from>
    <xdr:to>
      <xdr:col>4</xdr:col>
      <xdr:colOff>259080</xdr:colOff>
      <xdr:row>15</xdr:row>
      <xdr:rowOff>144780</xdr:rowOff>
    </xdr:to>
    <xdr:graphicFrame macro="">
      <xdr:nvGraphicFramePr>
        <xdr:cNvPr id="4" name="Chart 3">
          <a:extLst>
            <a:ext uri="{FF2B5EF4-FFF2-40B4-BE49-F238E27FC236}">
              <a16:creationId xmlns:a16="http://schemas.microsoft.com/office/drawing/2014/main" id="{D7C52BA9-AE07-4F2F-9407-D4143BAF3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373380</xdr:colOff>
      <xdr:row>3</xdr:row>
      <xdr:rowOff>160020</xdr:rowOff>
    </xdr:from>
    <xdr:to>
      <xdr:col>4</xdr:col>
      <xdr:colOff>68580</xdr:colOff>
      <xdr:row>6</xdr:row>
      <xdr:rowOff>83820</xdr:rowOff>
    </xdr:to>
    <xdr:sp macro="" textlink="">
      <xdr:nvSpPr>
        <xdr:cNvPr id="5" name="TextBox 4">
          <a:extLst>
            <a:ext uri="{FF2B5EF4-FFF2-40B4-BE49-F238E27FC236}">
              <a16:creationId xmlns:a16="http://schemas.microsoft.com/office/drawing/2014/main" id="{2F0D4A52-3D50-C052-4ADE-2DF42B4656F9}"/>
            </a:ext>
          </a:extLst>
        </xdr:cNvPr>
        <xdr:cNvSpPr txBox="1"/>
      </xdr:nvSpPr>
      <xdr:spPr>
        <a:xfrm>
          <a:off x="373380" y="708660"/>
          <a:ext cx="2133600" cy="47244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2">
                  <a:lumMod val="50000"/>
                </a:schemeClr>
              </a:solidFill>
            </a:rPr>
            <a:t>Revenue by Quarter Vs Percentage Change</a:t>
          </a:r>
        </a:p>
      </xdr:txBody>
    </xdr:sp>
    <xdr:clientData/>
  </xdr:twoCellAnchor>
  <xdr:twoCellAnchor>
    <xdr:from>
      <xdr:col>0</xdr:col>
      <xdr:colOff>373380</xdr:colOff>
      <xdr:row>5</xdr:row>
      <xdr:rowOff>167640</xdr:rowOff>
    </xdr:from>
    <xdr:to>
      <xdr:col>4</xdr:col>
      <xdr:colOff>68580</xdr:colOff>
      <xdr:row>8</xdr:row>
      <xdr:rowOff>91440</xdr:rowOff>
    </xdr:to>
    <xdr:sp macro="" textlink="'Analysis 02'!AB20">
      <xdr:nvSpPr>
        <xdr:cNvPr id="6" name="TextBox 5">
          <a:extLst>
            <a:ext uri="{FF2B5EF4-FFF2-40B4-BE49-F238E27FC236}">
              <a16:creationId xmlns:a16="http://schemas.microsoft.com/office/drawing/2014/main" id="{B60813DB-29B8-E706-9FDB-1D68F002834C}"/>
            </a:ext>
          </a:extLst>
        </xdr:cNvPr>
        <xdr:cNvSpPr txBox="1"/>
      </xdr:nvSpPr>
      <xdr:spPr>
        <a:xfrm>
          <a:off x="373380" y="1082040"/>
          <a:ext cx="21336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18A9C1-5FC9-4915-A74B-E9D7540279A1}" type="TxLink">
            <a:rPr lang="en-US" sz="1100" b="0" i="1" u="none" strike="noStrike">
              <a:solidFill>
                <a:schemeClr val="accent2">
                  <a:lumMod val="50000"/>
                </a:schemeClr>
              </a:solidFill>
              <a:latin typeface="+mn-lt"/>
              <a:ea typeface="Calibri"/>
              <a:cs typeface="Arial" panose="020B0604020202020204" pitchFamily="34" charset="0"/>
            </a:rPr>
            <a:pPr/>
            <a:t>The line in the charts indicates ₹13,61,702 Average Revenue</a:t>
          </a:fld>
          <a:endParaRPr lang="en-IN" sz="1100" i="1">
            <a:solidFill>
              <a:schemeClr val="accent2">
                <a:lumMod val="50000"/>
              </a:schemeClr>
            </a:solidFill>
            <a:latin typeface="+mn-lt"/>
            <a:cs typeface="Arial" panose="020B0604020202020204" pitchFamily="34" charset="0"/>
          </a:endParaRPr>
        </a:p>
      </xdr:txBody>
    </xdr:sp>
    <xdr:clientData/>
  </xdr:twoCellAnchor>
  <xdr:twoCellAnchor>
    <xdr:from>
      <xdr:col>0</xdr:col>
      <xdr:colOff>365760</xdr:colOff>
      <xdr:row>16</xdr:row>
      <xdr:rowOff>167640</xdr:rowOff>
    </xdr:from>
    <xdr:to>
      <xdr:col>0</xdr:col>
      <xdr:colOff>518160</xdr:colOff>
      <xdr:row>17</xdr:row>
      <xdr:rowOff>137160</xdr:rowOff>
    </xdr:to>
    <xdr:sp macro="" textlink="">
      <xdr:nvSpPr>
        <xdr:cNvPr id="7" name="Oval 6">
          <a:extLst>
            <a:ext uri="{FF2B5EF4-FFF2-40B4-BE49-F238E27FC236}">
              <a16:creationId xmlns:a16="http://schemas.microsoft.com/office/drawing/2014/main" id="{DF4A779C-5BEF-4CD7-82CD-74FB0213BF65}"/>
            </a:ext>
          </a:extLst>
        </xdr:cNvPr>
        <xdr:cNvSpPr/>
      </xdr:nvSpPr>
      <xdr:spPr>
        <a:xfrm>
          <a:off x="365760" y="3093720"/>
          <a:ext cx="152400" cy="152400"/>
        </a:xfrm>
        <a:prstGeom prst="ellipse">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365760</xdr:colOff>
      <xdr:row>15</xdr:row>
      <xdr:rowOff>121920</xdr:rowOff>
    </xdr:from>
    <xdr:to>
      <xdr:col>0</xdr:col>
      <xdr:colOff>525780</xdr:colOff>
      <xdr:row>16</xdr:row>
      <xdr:rowOff>99060</xdr:rowOff>
    </xdr:to>
    <xdr:sp macro="" textlink="">
      <xdr:nvSpPr>
        <xdr:cNvPr id="8" name="Oval 7">
          <a:extLst>
            <a:ext uri="{FF2B5EF4-FFF2-40B4-BE49-F238E27FC236}">
              <a16:creationId xmlns:a16="http://schemas.microsoft.com/office/drawing/2014/main" id="{62E15C58-710E-1C00-0612-8F0266D8D86C}"/>
            </a:ext>
          </a:extLst>
        </xdr:cNvPr>
        <xdr:cNvSpPr/>
      </xdr:nvSpPr>
      <xdr:spPr>
        <a:xfrm>
          <a:off x="365760" y="2865120"/>
          <a:ext cx="160020" cy="160020"/>
        </a:xfrm>
        <a:prstGeom prst="ellipse">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472440</xdr:colOff>
      <xdr:row>15</xdr:row>
      <xdr:rowOff>60960</xdr:rowOff>
    </xdr:from>
    <xdr:to>
      <xdr:col>2</xdr:col>
      <xdr:colOff>358140</xdr:colOff>
      <xdr:row>16</xdr:row>
      <xdr:rowOff>114300</xdr:rowOff>
    </xdr:to>
    <xdr:sp macro="" textlink="">
      <xdr:nvSpPr>
        <xdr:cNvPr id="9" name="TextBox 8">
          <a:extLst>
            <a:ext uri="{FF2B5EF4-FFF2-40B4-BE49-F238E27FC236}">
              <a16:creationId xmlns:a16="http://schemas.microsoft.com/office/drawing/2014/main" id="{F2CAD002-BB3A-F9E3-FE92-C8F6154944A6}"/>
            </a:ext>
          </a:extLst>
        </xdr:cNvPr>
        <xdr:cNvSpPr txBox="1"/>
      </xdr:nvSpPr>
      <xdr:spPr>
        <a:xfrm>
          <a:off x="472440" y="2804160"/>
          <a:ext cx="11049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Below Average</a:t>
          </a:r>
        </a:p>
      </xdr:txBody>
    </xdr:sp>
    <xdr:clientData/>
  </xdr:twoCellAnchor>
  <xdr:twoCellAnchor>
    <xdr:from>
      <xdr:col>0</xdr:col>
      <xdr:colOff>480060</xdr:colOff>
      <xdr:row>16</xdr:row>
      <xdr:rowOff>106680</xdr:rowOff>
    </xdr:from>
    <xdr:to>
      <xdr:col>2</xdr:col>
      <xdr:colOff>419100</xdr:colOff>
      <xdr:row>18</xdr:row>
      <xdr:rowOff>0</xdr:rowOff>
    </xdr:to>
    <xdr:sp macro="" textlink="">
      <xdr:nvSpPr>
        <xdr:cNvPr id="10" name="TextBox 9">
          <a:extLst>
            <a:ext uri="{FF2B5EF4-FFF2-40B4-BE49-F238E27FC236}">
              <a16:creationId xmlns:a16="http://schemas.microsoft.com/office/drawing/2014/main" id="{408397CF-1481-9732-36A0-F4F0746E2242}"/>
            </a:ext>
          </a:extLst>
        </xdr:cNvPr>
        <xdr:cNvSpPr txBox="1"/>
      </xdr:nvSpPr>
      <xdr:spPr>
        <a:xfrm>
          <a:off x="480060" y="3032760"/>
          <a:ext cx="11582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Above Average</a:t>
          </a:r>
        </a:p>
      </xdr:txBody>
    </xdr:sp>
    <xdr:clientData/>
  </xdr:twoCellAnchor>
  <xdr:twoCellAnchor>
    <xdr:from>
      <xdr:col>2</xdr:col>
      <xdr:colOff>365760</xdr:colOff>
      <xdr:row>17</xdr:row>
      <xdr:rowOff>53340</xdr:rowOff>
    </xdr:from>
    <xdr:to>
      <xdr:col>4</xdr:col>
      <xdr:colOff>76200</xdr:colOff>
      <xdr:row>17</xdr:row>
      <xdr:rowOff>53340</xdr:rowOff>
    </xdr:to>
    <xdr:cxnSp macro="">
      <xdr:nvCxnSpPr>
        <xdr:cNvPr id="20" name="Straight Connector 19">
          <a:extLst>
            <a:ext uri="{FF2B5EF4-FFF2-40B4-BE49-F238E27FC236}">
              <a16:creationId xmlns:a16="http://schemas.microsoft.com/office/drawing/2014/main" id="{8876CDE8-8E4D-F819-7319-C1CBA4A19CD9}"/>
            </a:ext>
          </a:extLst>
        </xdr:cNvPr>
        <xdr:cNvCxnSpPr/>
      </xdr:nvCxnSpPr>
      <xdr:spPr>
        <a:xfrm flipV="1">
          <a:off x="1584960" y="3162300"/>
          <a:ext cx="929640" cy="0"/>
        </a:xfrm>
        <a:prstGeom prst="line">
          <a:avLst/>
        </a:prstGeom>
        <a:ln w="22225">
          <a:solidFill>
            <a:schemeClr val="tx1">
              <a:lumMod val="50000"/>
              <a:lumOff val="50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373380</xdr:colOff>
      <xdr:row>15</xdr:row>
      <xdr:rowOff>152400</xdr:rowOff>
    </xdr:from>
    <xdr:to>
      <xdr:col>4</xdr:col>
      <xdr:colOff>121920</xdr:colOff>
      <xdr:row>17</xdr:row>
      <xdr:rowOff>60960</xdr:rowOff>
    </xdr:to>
    <xdr:sp macro="" textlink="">
      <xdr:nvSpPr>
        <xdr:cNvPr id="29" name="TextBox 28">
          <a:extLst>
            <a:ext uri="{FF2B5EF4-FFF2-40B4-BE49-F238E27FC236}">
              <a16:creationId xmlns:a16="http://schemas.microsoft.com/office/drawing/2014/main" id="{B145944E-1479-00BA-4EE9-62B99C3BA445}"/>
            </a:ext>
          </a:extLst>
        </xdr:cNvPr>
        <xdr:cNvSpPr txBox="1"/>
      </xdr:nvSpPr>
      <xdr:spPr>
        <a:xfrm>
          <a:off x="1592580" y="2895600"/>
          <a:ext cx="9677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Average</a:t>
          </a:r>
          <a:r>
            <a:rPr lang="en-IN" sz="1100" baseline="0"/>
            <a:t> Line</a:t>
          </a:r>
          <a:endParaRPr lang="en-IN" sz="1100"/>
        </a:p>
      </xdr:txBody>
    </xdr:sp>
    <xdr:clientData/>
  </xdr:twoCellAnchor>
  <xdr:twoCellAnchor>
    <xdr:from>
      <xdr:col>0</xdr:col>
      <xdr:colOff>365760</xdr:colOff>
      <xdr:row>0</xdr:row>
      <xdr:rowOff>76200</xdr:rowOff>
    </xdr:from>
    <xdr:to>
      <xdr:col>6</xdr:col>
      <xdr:colOff>38100</xdr:colOff>
      <xdr:row>2</xdr:row>
      <xdr:rowOff>129540</xdr:rowOff>
    </xdr:to>
    <xdr:sp macro="" textlink="">
      <xdr:nvSpPr>
        <xdr:cNvPr id="11" name="TextBox 10">
          <a:extLst>
            <a:ext uri="{FF2B5EF4-FFF2-40B4-BE49-F238E27FC236}">
              <a16:creationId xmlns:a16="http://schemas.microsoft.com/office/drawing/2014/main" id="{9C95F62A-12F7-455E-8253-E8D7AC9F79E3}"/>
            </a:ext>
          </a:extLst>
        </xdr:cNvPr>
        <xdr:cNvSpPr txBox="1"/>
      </xdr:nvSpPr>
      <xdr:spPr>
        <a:xfrm>
          <a:off x="365760" y="76200"/>
          <a:ext cx="332994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gradFill>
                <a:gsLst>
                  <a:gs pos="0">
                    <a:schemeClr val="accent1">
                      <a:lumMod val="50000"/>
                    </a:schemeClr>
                  </a:gs>
                  <a:gs pos="46000">
                    <a:schemeClr val="accent1">
                      <a:lumMod val="75000"/>
                    </a:schemeClr>
                  </a:gs>
                  <a:gs pos="100000">
                    <a:schemeClr val="accent5">
                      <a:lumMod val="75000"/>
                    </a:schemeClr>
                  </a:gs>
                </a:gsLst>
                <a:path path="circle">
                  <a:fillToRect l="50000" t="130000" r="50000" b="-30000"/>
                </a:path>
              </a:gradFill>
            </a:rPr>
            <a:t>Kix Business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22860</xdr:colOff>
      <xdr:row>0</xdr:row>
      <xdr:rowOff>0</xdr:rowOff>
    </xdr:from>
    <xdr:to>
      <xdr:col>18</xdr:col>
      <xdr:colOff>129540</xdr:colOff>
      <xdr:row>34</xdr:row>
      <xdr:rowOff>7620</xdr:rowOff>
    </xdr:to>
    <xdr:pic>
      <xdr:nvPicPr>
        <xdr:cNvPr id="11" name="Picture 10">
          <a:extLst>
            <a:ext uri="{FF2B5EF4-FFF2-40B4-BE49-F238E27FC236}">
              <a16:creationId xmlns:a16="http://schemas.microsoft.com/office/drawing/2014/main" id="{692CC961-3DB6-6521-2AD2-BF0172DC56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0"/>
          <a:ext cx="11079480" cy="6225540"/>
        </a:xfrm>
        <a:prstGeom prst="rect">
          <a:avLst/>
        </a:prstGeom>
      </xdr:spPr>
    </xdr:pic>
    <xdr:clientData/>
  </xdr:twoCellAnchor>
  <xdr:twoCellAnchor editAs="oneCell">
    <xdr:from>
      <xdr:col>0</xdr:col>
      <xdr:colOff>358140</xdr:colOff>
      <xdr:row>9</xdr:row>
      <xdr:rowOff>38101</xdr:rowOff>
    </xdr:from>
    <xdr:to>
      <xdr:col>5</xdr:col>
      <xdr:colOff>152400</xdr:colOff>
      <xdr:row>18</xdr:row>
      <xdr:rowOff>152401</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61DF8C2A-A6DE-4D60-BAE8-98C0C562EB2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58140" y="1684021"/>
              <a:ext cx="284226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396240</xdr:colOff>
      <xdr:row>9</xdr:row>
      <xdr:rowOff>60960</xdr:rowOff>
    </xdr:from>
    <xdr:to>
      <xdr:col>15</xdr:col>
      <xdr:colOff>449580</xdr:colOff>
      <xdr:row>32</xdr:row>
      <xdr:rowOff>38100</xdr:rowOff>
    </xdr:to>
    <mc:AlternateContent xmlns:mc="http://schemas.openxmlformats.org/markup-compatibility/2006">
      <mc:Choice xmlns:we="http://schemas.microsoft.com/office/webextensions/webextension/2010/11" Requires="we">
        <xdr:graphicFrame macro="">
          <xdr:nvGraphicFramePr>
            <xdr:cNvPr id="6" name="Add-in 5">
              <a:extLst>
                <a:ext uri="{FF2B5EF4-FFF2-40B4-BE49-F238E27FC236}">
                  <a16:creationId xmlns:a16="http://schemas.microsoft.com/office/drawing/2014/main" id="{FB11BB4A-E899-4447-8843-0A23783EC7AB}"/>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2"/>
            </a:graphicData>
          </a:graphic>
        </xdr:graphicFrame>
      </mc:Choice>
      <mc:Fallback>
        <xdr:pic>
          <xdr:nvPicPr>
            <xdr:cNvPr id="6" name="Add-in 5">
              <a:extLst>
                <a:ext uri="{FF2B5EF4-FFF2-40B4-BE49-F238E27FC236}">
                  <a16:creationId xmlns:a16="http://schemas.microsoft.com/office/drawing/2014/main" id="{FB11BB4A-E899-4447-8843-0A23783EC7AB}"/>
                </a:ext>
              </a:extLst>
            </xdr:cNvPr>
            <xdr:cNvPicPr/>
          </xdr:nvPicPr>
          <xdr:blipFill>
            <a:blip xmlns:r="http://schemas.openxmlformats.org/officeDocument/2006/relationships" r:embed="rId3"/>
            <a:stretch>
              <a:fillRect/>
            </a:stretch>
          </xdr:blipFill>
          <xdr:spPr>
            <a:prstGeom prst="rect">
              <a:avLst/>
            </a:prstGeom>
          </xdr:spPr>
        </xdr:pic>
      </mc:Fallback>
    </mc:AlternateContent>
    <xdr:clientData/>
  </xdr:twoCellAnchor>
  <xdr:twoCellAnchor>
    <xdr:from>
      <xdr:col>5</xdr:col>
      <xdr:colOff>419100</xdr:colOff>
      <xdr:row>10</xdr:row>
      <xdr:rowOff>160020</xdr:rowOff>
    </xdr:from>
    <xdr:to>
      <xdr:col>7</xdr:col>
      <xdr:colOff>68580</xdr:colOff>
      <xdr:row>12</xdr:row>
      <xdr:rowOff>91440</xdr:rowOff>
    </xdr:to>
    <xdr:sp macro="" textlink="">
      <xdr:nvSpPr>
        <xdr:cNvPr id="9" name="TextBox 8">
          <a:extLst>
            <a:ext uri="{FF2B5EF4-FFF2-40B4-BE49-F238E27FC236}">
              <a16:creationId xmlns:a16="http://schemas.microsoft.com/office/drawing/2014/main" id="{5E534279-AA14-C00B-1098-24035AE878DB}"/>
            </a:ext>
          </a:extLst>
        </xdr:cNvPr>
        <xdr:cNvSpPr txBox="1"/>
      </xdr:nvSpPr>
      <xdr:spPr>
        <a:xfrm>
          <a:off x="3467100" y="1988820"/>
          <a:ext cx="86868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Store</a:t>
          </a:r>
        </a:p>
      </xdr:txBody>
    </xdr:sp>
    <xdr:clientData/>
  </xdr:twoCellAnchor>
  <xdr:twoCellAnchor>
    <xdr:from>
      <xdr:col>1</xdr:col>
      <xdr:colOff>373380</xdr:colOff>
      <xdr:row>20</xdr:row>
      <xdr:rowOff>129540</xdr:rowOff>
    </xdr:from>
    <xdr:to>
      <xdr:col>3</xdr:col>
      <xdr:colOff>167640</xdr:colOff>
      <xdr:row>22</xdr:row>
      <xdr:rowOff>121920</xdr:rowOff>
    </xdr:to>
    <xdr:sp macro="" textlink="">
      <xdr:nvSpPr>
        <xdr:cNvPr id="12" name="TextBox 11">
          <a:extLst>
            <a:ext uri="{FF2B5EF4-FFF2-40B4-BE49-F238E27FC236}">
              <a16:creationId xmlns:a16="http://schemas.microsoft.com/office/drawing/2014/main" id="{162354D2-6B57-4D36-4879-CC25A9D1650F}"/>
            </a:ext>
          </a:extLst>
        </xdr:cNvPr>
        <xdr:cNvSpPr txBox="1"/>
      </xdr:nvSpPr>
      <xdr:spPr>
        <a:xfrm>
          <a:off x="982980" y="3787140"/>
          <a:ext cx="10134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Total Revenue</a:t>
          </a:r>
        </a:p>
      </xdr:txBody>
    </xdr:sp>
    <xdr:clientData/>
  </xdr:twoCellAnchor>
  <xdr:twoCellAnchor>
    <xdr:from>
      <xdr:col>1</xdr:col>
      <xdr:colOff>434340</xdr:colOff>
      <xdr:row>29</xdr:row>
      <xdr:rowOff>129540</xdr:rowOff>
    </xdr:from>
    <xdr:to>
      <xdr:col>3</xdr:col>
      <xdr:colOff>358140</xdr:colOff>
      <xdr:row>31</xdr:row>
      <xdr:rowOff>83820</xdr:rowOff>
    </xdr:to>
    <xdr:sp macro="" textlink="">
      <xdr:nvSpPr>
        <xdr:cNvPr id="13" name="TextBox 12">
          <a:extLst>
            <a:ext uri="{FF2B5EF4-FFF2-40B4-BE49-F238E27FC236}">
              <a16:creationId xmlns:a16="http://schemas.microsoft.com/office/drawing/2014/main" id="{FF3ADCA3-BDA7-3980-BAC0-D35EA71C329A}"/>
            </a:ext>
          </a:extLst>
        </xdr:cNvPr>
        <xdr:cNvSpPr txBox="1"/>
      </xdr:nvSpPr>
      <xdr:spPr>
        <a:xfrm>
          <a:off x="1043940" y="5433060"/>
          <a:ext cx="11430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Total Revenue</a:t>
          </a:r>
        </a:p>
      </xdr:txBody>
    </xdr:sp>
    <xdr:clientData/>
  </xdr:twoCellAnchor>
  <xdr:twoCellAnchor>
    <xdr:from>
      <xdr:col>1</xdr:col>
      <xdr:colOff>403860</xdr:colOff>
      <xdr:row>25</xdr:row>
      <xdr:rowOff>7620</xdr:rowOff>
    </xdr:from>
    <xdr:to>
      <xdr:col>3</xdr:col>
      <xdr:colOff>175260</xdr:colOff>
      <xdr:row>26</xdr:row>
      <xdr:rowOff>152400</xdr:rowOff>
    </xdr:to>
    <xdr:sp macro="" textlink="">
      <xdr:nvSpPr>
        <xdr:cNvPr id="14" name="TextBox 13">
          <a:extLst>
            <a:ext uri="{FF2B5EF4-FFF2-40B4-BE49-F238E27FC236}">
              <a16:creationId xmlns:a16="http://schemas.microsoft.com/office/drawing/2014/main" id="{3BF59EC5-EFA7-CEF2-7028-41CD06EE4AC0}"/>
            </a:ext>
          </a:extLst>
        </xdr:cNvPr>
        <xdr:cNvSpPr txBox="1"/>
      </xdr:nvSpPr>
      <xdr:spPr>
        <a:xfrm>
          <a:off x="1013460" y="4579620"/>
          <a:ext cx="9906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Total Target</a:t>
          </a:r>
        </a:p>
      </xdr:txBody>
    </xdr:sp>
    <xdr:clientData/>
  </xdr:twoCellAnchor>
  <xdr:twoCellAnchor>
    <xdr:from>
      <xdr:col>3</xdr:col>
      <xdr:colOff>259080</xdr:colOff>
      <xdr:row>20</xdr:row>
      <xdr:rowOff>91440</xdr:rowOff>
    </xdr:from>
    <xdr:to>
      <xdr:col>4</xdr:col>
      <xdr:colOff>480060</xdr:colOff>
      <xdr:row>22</xdr:row>
      <xdr:rowOff>68580</xdr:rowOff>
    </xdr:to>
    <xdr:sp macro="" textlink="'Analysis 01'!Q19">
      <xdr:nvSpPr>
        <xdr:cNvPr id="15" name="TextBox 14">
          <a:extLst>
            <a:ext uri="{FF2B5EF4-FFF2-40B4-BE49-F238E27FC236}">
              <a16:creationId xmlns:a16="http://schemas.microsoft.com/office/drawing/2014/main" id="{E372538A-5C0A-7668-CF1D-3DCEA744E038}"/>
            </a:ext>
          </a:extLst>
        </xdr:cNvPr>
        <xdr:cNvSpPr txBox="1"/>
      </xdr:nvSpPr>
      <xdr:spPr>
        <a:xfrm>
          <a:off x="2087880" y="3749040"/>
          <a:ext cx="8305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E0E5122-B5E0-45A1-A8E2-006A916FF460}" type="TxLink">
            <a:rPr lang="en-US" sz="1400" b="0" i="0" u="none" strike="noStrike">
              <a:solidFill>
                <a:srgbClr val="000000"/>
              </a:solidFill>
              <a:latin typeface="Calibri"/>
              <a:ea typeface="Calibri"/>
              <a:cs typeface="Calibri"/>
            </a:rPr>
            <a:pPr marL="0" indent="0"/>
            <a:t>₹5.4M</a:t>
          </a:fld>
          <a:endParaRPr lang="en-IN" sz="1400" b="0" i="0" u="none" strike="noStrike">
            <a:solidFill>
              <a:srgbClr val="000000"/>
            </a:solidFill>
            <a:latin typeface="Calibri"/>
            <a:ea typeface="Calibri"/>
            <a:cs typeface="Calibri"/>
          </a:endParaRPr>
        </a:p>
      </xdr:txBody>
    </xdr:sp>
    <xdr:clientData/>
  </xdr:twoCellAnchor>
  <xdr:twoCellAnchor>
    <xdr:from>
      <xdr:col>3</xdr:col>
      <xdr:colOff>243840</xdr:colOff>
      <xdr:row>24</xdr:row>
      <xdr:rowOff>144780</xdr:rowOff>
    </xdr:from>
    <xdr:to>
      <xdr:col>4</xdr:col>
      <xdr:colOff>556260</xdr:colOff>
      <xdr:row>26</xdr:row>
      <xdr:rowOff>144780</xdr:rowOff>
    </xdr:to>
    <xdr:sp macro="" textlink="'Analysis 01'!R19">
      <xdr:nvSpPr>
        <xdr:cNvPr id="16" name="TextBox 15">
          <a:extLst>
            <a:ext uri="{FF2B5EF4-FFF2-40B4-BE49-F238E27FC236}">
              <a16:creationId xmlns:a16="http://schemas.microsoft.com/office/drawing/2014/main" id="{0DD885CE-34D0-B7BC-E6E5-07EA02CC9465}"/>
            </a:ext>
          </a:extLst>
        </xdr:cNvPr>
        <xdr:cNvSpPr txBox="1"/>
      </xdr:nvSpPr>
      <xdr:spPr>
        <a:xfrm>
          <a:off x="2072640" y="4533900"/>
          <a:ext cx="92202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B54BD6F-E532-4EF2-94BD-158517F1E676}" type="TxLink">
            <a:rPr lang="en-US" sz="1400" b="0" i="0" u="none" strike="noStrike">
              <a:solidFill>
                <a:srgbClr val="000000"/>
              </a:solidFill>
              <a:latin typeface="Calibri"/>
              <a:ea typeface="Calibri"/>
              <a:cs typeface="Calibri"/>
            </a:rPr>
            <a:pPr marL="0" indent="0"/>
            <a:t>₹5.3M</a:t>
          </a:fld>
          <a:endParaRPr lang="en-IN" sz="1400" b="0" i="0" u="none" strike="noStrike">
            <a:solidFill>
              <a:srgbClr val="000000"/>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3</xdr:col>
          <xdr:colOff>213360</xdr:colOff>
          <xdr:row>29</xdr:row>
          <xdr:rowOff>106680</xdr:rowOff>
        </xdr:from>
        <xdr:to>
          <xdr:col>4</xdr:col>
          <xdr:colOff>563880</xdr:colOff>
          <xdr:row>31</xdr:row>
          <xdr:rowOff>68580</xdr:rowOff>
        </xdr:to>
        <xdr:pic>
          <xdr:nvPicPr>
            <xdr:cNvPr id="23" name="Picture 22">
              <a:extLst>
                <a:ext uri="{FF2B5EF4-FFF2-40B4-BE49-F238E27FC236}">
                  <a16:creationId xmlns:a16="http://schemas.microsoft.com/office/drawing/2014/main" id="{A14F3F66-AA0F-CFBA-B004-138F803941E5}"/>
                </a:ext>
              </a:extLst>
            </xdr:cNvPr>
            <xdr:cNvPicPr>
              <a:picLocks noChangeAspect="1" noChangeArrowheads="1"/>
              <a:extLst>
                <a:ext uri="{84589F7E-364E-4C9E-8A38-B11213B215E9}">
                  <a14:cameraTool cellRange="'Analysis 01'!$H$21" spid="_x0000_s1166"/>
                </a:ext>
              </a:extLst>
            </xdr:cNvPicPr>
          </xdr:nvPicPr>
          <xdr:blipFill>
            <a:blip xmlns:r="http://schemas.openxmlformats.org/officeDocument/2006/relationships" r:embed="rId4"/>
            <a:srcRect/>
            <a:stretch>
              <a:fillRect/>
            </a:stretch>
          </xdr:blipFill>
          <xdr:spPr bwMode="auto">
            <a:xfrm>
              <a:off x="2042160" y="5410200"/>
              <a:ext cx="960120" cy="32766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76200</xdr:colOff>
      <xdr:row>32</xdr:row>
      <xdr:rowOff>114300</xdr:rowOff>
    </xdr:to>
    <xdr:pic>
      <xdr:nvPicPr>
        <xdr:cNvPr id="25" name="Picture 24">
          <a:extLst>
            <a:ext uri="{FF2B5EF4-FFF2-40B4-BE49-F238E27FC236}">
              <a16:creationId xmlns:a16="http://schemas.microsoft.com/office/drawing/2014/main" id="{64E0015A-6D73-CA32-0136-CAD1D93F97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877800" cy="59664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167640</xdr:colOff>
          <xdr:row>6</xdr:row>
          <xdr:rowOff>76200</xdr:rowOff>
        </xdr:from>
        <xdr:to>
          <xdr:col>14</xdr:col>
          <xdr:colOff>236220</xdr:colOff>
          <xdr:row>7</xdr:row>
          <xdr:rowOff>114300</xdr:rowOff>
        </xdr:to>
        <xdr:sp macro="" textlink="">
          <xdr:nvSpPr>
            <xdr:cNvPr id="4101" name="Drop Down 5" hidden="1">
              <a:extLst>
                <a:ext uri="{63B3BB69-23CF-44E3-9099-C40C66FF867C}">
                  <a14:compatExt spid="_x0000_s4101"/>
                </a:ext>
                <a:ext uri="{FF2B5EF4-FFF2-40B4-BE49-F238E27FC236}">
                  <a16:creationId xmlns:a16="http://schemas.microsoft.com/office/drawing/2014/main" id="{00000000-0008-0000-0500-00000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8</xdr:col>
      <xdr:colOff>525780</xdr:colOff>
      <xdr:row>10</xdr:row>
      <xdr:rowOff>60960</xdr:rowOff>
    </xdr:from>
    <xdr:to>
      <xdr:col>14</xdr:col>
      <xdr:colOff>411480</xdr:colOff>
      <xdr:row>19</xdr:row>
      <xdr:rowOff>38100</xdr:rowOff>
    </xdr:to>
    <xdr:graphicFrame macro="">
      <xdr:nvGraphicFramePr>
        <xdr:cNvPr id="4" name="Chart 3">
          <a:extLst>
            <a:ext uri="{FF2B5EF4-FFF2-40B4-BE49-F238E27FC236}">
              <a16:creationId xmlns:a16="http://schemas.microsoft.com/office/drawing/2014/main" id="{7D18DD7C-39D8-4010-AF7B-55BB98B58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480060</xdr:colOff>
      <xdr:row>2</xdr:row>
      <xdr:rowOff>144780</xdr:rowOff>
    </xdr:from>
    <xdr:to>
      <xdr:col>3</xdr:col>
      <xdr:colOff>228600</xdr:colOff>
      <xdr:row>5</xdr:row>
      <xdr:rowOff>144780</xdr:rowOff>
    </xdr:to>
    <xdr:grpSp>
      <xdr:nvGrpSpPr>
        <xdr:cNvPr id="23" name="Group 22">
          <a:extLst>
            <a:ext uri="{FF2B5EF4-FFF2-40B4-BE49-F238E27FC236}">
              <a16:creationId xmlns:a16="http://schemas.microsoft.com/office/drawing/2014/main" id="{657D7B76-796D-A9D7-E84E-6369C38A414C}"/>
            </a:ext>
          </a:extLst>
        </xdr:cNvPr>
        <xdr:cNvGrpSpPr/>
      </xdr:nvGrpSpPr>
      <xdr:grpSpPr>
        <a:xfrm>
          <a:off x="1089660" y="510540"/>
          <a:ext cx="967740" cy="548640"/>
          <a:chOff x="1089660" y="510540"/>
          <a:chExt cx="967740" cy="548640"/>
        </a:xfrm>
      </xdr:grpSpPr>
      <xdr:sp macro="" textlink="">
        <xdr:nvSpPr>
          <xdr:cNvPr id="5" name="TextBox 4">
            <a:extLst>
              <a:ext uri="{FF2B5EF4-FFF2-40B4-BE49-F238E27FC236}">
                <a16:creationId xmlns:a16="http://schemas.microsoft.com/office/drawing/2014/main" id="{0C7F5A91-A492-2E16-EB9F-CC7EAF09D6DB}"/>
              </a:ext>
            </a:extLst>
          </xdr:cNvPr>
          <xdr:cNvSpPr txBox="1"/>
        </xdr:nvSpPr>
        <xdr:spPr>
          <a:xfrm>
            <a:off x="1089660" y="777240"/>
            <a:ext cx="952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COGS</a:t>
            </a:r>
          </a:p>
        </xdr:txBody>
      </xdr:sp>
      <xdr:sp macro="" textlink="'Analysis 03'!R8">
        <xdr:nvSpPr>
          <xdr:cNvPr id="9" name="TextBox 8">
            <a:extLst>
              <a:ext uri="{FF2B5EF4-FFF2-40B4-BE49-F238E27FC236}">
                <a16:creationId xmlns:a16="http://schemas.microsoft.com/office/drawing/2014/main" id="{174F7BD9-6308-E89C-23C8-4867A04E0DDD}"/>
              </a:ext>
            </a:extLst>
          </xdr:cNvPr>
          <xdr:cNvSpPr txBox="1"/>
        </xdr:nvSpPr>
        <xdr:spPr>
          <a:xfrm>
            <a:off x="1104900" y="510540"/>
            <a:ext cx="952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171CA5D-9AE1-4B01-92F6-40653A87BC94}" type="TxLink">
              <a:rPr lang="en-US" sz="1600" b="1">
                <a:solidFill>
                  <a:schemeClr val="bg1"/>
                </a:solidFill>
                <a:latin typeface="+mn-lt"/>
                <a:ea typeface="+mn-ea"/>
                <a:cs typeface="+mn-cs"/>
              </a:rPr>
              <a:pPr marL="0" indent="0" algn="ctr"/>
              <a:t>₹3.1M</a:t>
            </a:fld>
            <a:endParaRPr lang="en-IN" sz="1600" b="1">
              <a:solidFill>
                <a:schemeClr val="bg1"/>
              </a:solidFill>
              <a:latin typeface="+mn-lt"/>
              <a:ea typeface="+mn-ea"/>
              <a:cs typeface="+mn-cs"/>
            </a:endParaRPr>
          </a:p>
        </xdr:txBody>
      </xdr:sp>
    </xdr:grpSp>
    <xdr:clientData/>
  </xdr:twoCellAnchor>
  <xdr:twoCellAnchor>
    <xdr:from>
      <xdr:col>5</xdr:col>
      <xdr:colOff>236220</xdr:colOff>
      <xdr:row>2</xdr:row>
      <xdr:rowOff>129540</xdr:rowOff>
    </xdr:from>
    <xdr:to>
      <xdr:col>7</xdr:col>
      <xdr:colOff>137160</xdr:colOff>
      <xdr:row>5</xdr:row>
      <xdr:rowOff>99060</xdr:rowOff>
    </xdr:to>
    <xdr:grpSp>
      <xdr:nvGrpSpPr>
        <xdr:cNvPr id="22" name="Group 21">
          <a:extLst>
            <a:ext uri="{FF2B5EF4-FFF2-40B4-BE49-F238E27FC236}">
              <a16:creationId xmlns:a16="http://schemas.microsoft.com/office/drawing/2014/main" id="{6E34A677-E770-A9F7-7212-07C347D6D836}"/>
            </a:ext>
          </a:extLst>
        </xdr:cNvPr>
        <xdr:cNvGrpSpPr/>
      </xdr:nvGrpSpPr>
      <xdr:grpSpPr>
        <a:xfrm>
          <a:off x="3284220" y="495300"/>
          <a:ext cx="1120140" cy="518160"/>
          <a:chOff x="3284220" y="495300"/>
          <a:chExt cx="1120140" cy="518160"/>
        </a:xfrm>
      </xdr:grpSpPr>
      <xdr:sp macro="" textlink="">
        <xdr:nvSpPr>
          <xdr:cNvPr id="6" name="TextBox 5">
            <a:extLst>
              <a:ext uri="{FF2B5EF4-FFF2-40B4-BE49-F238E27FC236}">
                <a16:creationId xmlns:a16="http://schemas.microsoft.com/office/drawing/2014/main" id="{BFAA182C-6D17-6C09-406D-8F5D366BEF35}"/>
              </a:ext>
            </a:extLst>
          </xdr:cNvPr>
          <xdr:cNvSpPr txBox="1"/>
        </xdr:nvSpPr>
        <xdr:spPr>
          <a:xfrm>
            <a:off x="3284220" y="777240"/>
            <a:ext cx="11201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Total</a:t>
            </a:r>
            <a:r>
              <a:rPr lang="en-IN" sz="1100" b="1" baseline="0">
                <a:solidFill>
                  <a:schemeClr val="bg1"/>
                </a:solidFill>
              </a:rPr>
              <a:t> Revenue</a:t>
            </a:r>
            <a:endParaRPr lang="en-IN" sz="1100" b="1">
              <a:solidFill>
                <a:schemeClr val="bg1"/>
              </a:solidFill>
            </a:endParaRPr>
          </a:p>
        </xdr:txBody>
      </xdr:sp>
      <xdr:sp macro="" textlink="'Analysis 03'!S8">
        <xdr:nvSpPr>
          <xdr:cNvPr id="10" name="TextBox 9">
            <a:extLst>
              <a:ext uri="{FF2B5EF4-FFF2-40B4-BE49-F238E27FC236}">
                <a16:creationId xmlns:a16="http://schemas.microsoft.com/office/drawing/2014/main" id="{3F7A95D3-C8AF-3A9E-C088-3C5BBE1A787D}"/>
              </a:ext>
            </a:extLst>
          </xdr:cNvPr>
          <xdr:cNvSpPr txBox="1"/>
        </xdr:nvSpPr>
        <xdr:spPr>
          <a:xfrm>
            <a:off x="3360420" y="495300"/>
            <a:ext cx="952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03B4706-B55B-422E-8BBD-57ED94DB9D0F}" type="TxLink">
              <a:rPr lang="en-US" sz="1600" b="1">
                <a:solidFill>
                  <a:schemeClr val="bg1"/>
                </a:solidFill>
                <a:latin typeface="+mn-lt"/>
                <a:ea typeface="+mn-ea"/>
                <a:cs typeface="+mn-cs"/>
              </a:rPr>
              <a:pPr marL="0" indent="0" algn="ctr"/>
              <a:t>₹5.4M</a:t>
            </a:fld>
            <a:endParaRPr lang="en-IN" sz="1600" b="1">
              <a:solidFill>
                <a:schemeClr val="bg1"/>
              </a:solidFill>
              <a:latin typeface="+mn-lt"/>
              <a:ea typeface="+mn-ea"/>
              <a:cs typeface="+mn-cs"/>
            </a:endParaRPr>
          </a:p>
        </xdr:txBody>
      </xdr:sp>
    </xdr:grpSp>
    <xdr:clientData/>
  </xdr:twoCellAnchor>
  <xdr:twoCellAnchor>
    <xdr:from>
      <xdr:col>9</xdr:col>
      <xdr:colOff>152400</xdr:colOff>
      <xdr:row>2</xdr:row>
      <xdr:rowOff>129540</xdr:rowOff>
    </xdr:from>
    <xdr:to>
      <xdr:col>11</xdr:col>
      <xdr:colOff>106680</xdr:colOff>
      <xdr:row>5</xdr:row>
      <xdr:rowOff>114300</xdr:rowOff>
    </xdr:to>
    <xdr:grpSp>
      <xdr:nvGrpSpPr>
        <xdr:cNvPr id="21" name="Group 20">
          <a:extLst>
            <a:ext uri="{FF2B5EF4-FFF2-40B4-BE49-F238E27FC236}">
              <a16:creationId xmlns:a16="http://schemas.microsoft.com/office/drawing/2014/main" id="{95EDB86A-08C3-D8B1-1DCC-DE6D561C9122}"/>
            </a:ext>
          </a:extLst>
        </xdr:cNvPr>
        <xdr:cNvGrpSpPr/>
      </xdr:nvGrpSpPr>
      <xdr:grpSpPr>
        <a:xfrm>
          <a:off x="5638800" y="495300"/>
          <a:ext cx="1173480" cy="533400"/>
          <a:chOff x="5638800" y="495300"/>
          <a:chExt cx="1173480" cy="533400"/>
        </a:xfrm>
      </xdr:grpSpPr>
      <xdr:sp macro="" textlink="">
        <xdr:nvSpPr>
          <xdr:cNvPr id="7" name="TextBox 6">
            <a:extLst>
              <a:ext uri="{FF2B5EF4-FFF2-40B4-BE49-F238E27FC236}">
                <a16:creationId xmlns:a16="http://schemas.microsoft.com/office/drawing/2014/main" id="{6DF3C238-611A-F453-134D-2CDB4DF74BBF}"/>
              </a:ext>
            </a:extLst>
          </xdr:cNvPr>
          <xdr:cNvSpPr txBox="1"/>
        </xdr:nvSpPr>
        <xdr:spPr>
          <a:xfrm>
            <a:off x="5638800" y="769620"/>
            <a:ext cx="11734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Profit</a:t>
            </a:r>
            <a:r>
              <a:rPr lang="en-IN" sz="1100" b="1" baseline="0">
                <a:solidFill>
                  <a:schemeClr val="bg1"/>
                </a:solidFill>
              </a:rPr>
              <a:t> Margin</a:t>
            </a:r>
            <a:endParaRPr lang="en-IN" sz="1100" b="1">
              <a:solidFill>
                <a:schemeClr val="bg1"/>
              </a:solidFill>
            </a:endParaRPr>
          </a:p>
        </xdr:txBody>
      </xdr:sp>
      <xdr:sp macro="" textlink="'Analysis 03'!T8">
        <xdr:nvSpPr>
          <xdr:cNvPr id="11" name="TextBox 10">
            <a:extLst>
              <a:ext uri="{FF2B5EF4-FFF2-40B4-BE49-F238E27FC236}">
                <a16:creationId xmlns:a16="http://schemas.microsoft.com/office/drawing/2014/main" id="{753A34A3-09F1-40F4-324B-992CDF26B49B}"/>
              </a:ext>
            </a:extLst>
          </xdr:cNvPr>
          <xdr:cNvSpPr txBox="1"/>
        </xdr:nvSpPr>
        <xdr:spPr>
          <a:xfrm>
            <a:off x="5676900" y="495300"/>
            <a:ext cx="952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9B9CF36-E7BC-4575-A1BB-D42360FCDF52}" type="TxLink">
              <a:rPr lang="en-US" sz="1600" b="1">
                <a:solidFill>
                  <a:schemeClr val="bg1"/>
                </a:solidFill>
                <a:latin typeface="+mn-lt"/>
                <a:ea typeface="+mn-ea"/>
                <a:cs typeface="+mn-cs"/>
              </a:rPr>
              <a:pPr marL="0" indent="0" algn="ctr"/>
              <a:t>₹2.3M</a:t>
            </a:fld>
            <a:endParaRPr lang="en-IN" sz="1600" b="1">
              <a:solidFill>
                <a:schemeClr val="bg1"/>
              </a:solidFill>
              <a:latin typeface="+mn-lt"/>
              <a:ea typeface="+mn-ea"/>
              <a:cs typeface="+mn-cs"/>
            </a:endParaRPr>
          </a:p>
        </xdr:txBody>
      </xdr:sp>
    </xdr:grpSp>
    <xdr:clientData/>
  </xdr:twoCellAnchor>
  <xdr:twoCellAnchor>
    <xdr:from>
      <xdr:col>12</xdr:col>
      <xdr:colOff>586740</xdr:colOff>
      <xdr:row>2</xdr:row>
      <xdr:rowOff>137160</xdr:rowOff>
    </xdr:from>
    <xdr:to>
      <xdr:col>14</xdr:col>
      <xdr:colOff>579120</xdr:colOff>
      <xdr:row>5</xdr:row>
      <xdr:rowOff>160020</xdr:rowOff>
    </xdr:to>
    <xdr:grpSp>
      <xdr:nvGrpSpPr>
        <xdr:cNvPr id="20" name="Group 19">
          <a:extLst>
            <a:ext uri="{FF2B5EF4-FFF2-40B4-BE49-F238E27FC236}">
              <a16:creationId xmlns:a16="http://schemas.microsoft.com/office/drawing/2014/main" id="{CE991B46-2A39-2911-73AB-18AE754C18D7}"/>
            </a:ext>
          </a:extLst>
        </xdr:cNvPr>
        <xdr:cNvGrpSpPr/>
      </xdr:nvGrpSpPr>
      <xdr:grpSpPr>
        <a:xfrm>
          <a:off x="7901940" y="502920"/>
          <a:ext cx="1211580" cy="571500"/>
          <a:chOff x="7901940" y="502920"/>
          <a:chExt cx="1211580" cy="571500"/>
        </a:xfrm>
      </xdr:grpSpPr>
      <xdr:sp macro="" textlink="">
        <xdr:nvSpPr>
          <xdr:cNvPr id="8" name="TextBox 7">
            <a:extLst>
              <a:ext uri="{FF2B5EF4-FFF2-40B4-BE49-F238E27FC236}">
                <a16:creationId xmlns:a16="http://schemas.microsoft.com/office/drawing/2014/main" id="{0E7A432F-A4D3-6AA6-44AD-725117C0065D}"/>
              </a:ext>
            </a:extLst>
          </xdr:cNvPr>
          <xdr:cNvSpPr txBox="1"/>
        </xdr:nvSpPr>
        <xdr:spPr>
          <a:xfrm>
            <a:off x="7901940" y="777240"/>
            <a:ext cx="1211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a:t>
            </a:r>
            <a:r>
              <a:rPr lang="en-IN" sz="1100" b="1" baseline="0">
                <a:solidFill>
                  <a:schemeClr val="bg1"/>
                </a:solidFill>
              </a:rPr>
              <a:t> Profit Margin</a:t>
            </a:r>
            <a:endParaRPr lang="en-IN" sz="1100" b="1">
              <a:solidFill>
                <a:schemeClr val="bg1"/>
              </a:solidFill>
            </a:endParaRPr>
          </a:p>
        </xdr:txBody>
      </xdr:sp>
      <xdr:sp macro="" textlink="'Analysis 03'!U8">
        <xdr:nvSpPr>
          <xdr:cNvPr id="12" name="TextBox 11">
            <a:extLst>
              <a:ext uri="{FF2B5EF4-FFF2-40B4-BE49-F238E27FC236}">
                <a16:creationId xmlns:a16="http://schemas.microsoft.com/office/drawing/2014/main" id="{A7B3DD5B-4EE1-EEDD-6E33-EB36D472991E}"/>
              </a:ext>
            </a:extLst>
          </xdr:cNvPr>
          <xdr:cNvSpPr txBox="1"/>
        </xdr:nvSpPr>
        <xdr:spPr>
          <a:xfrm>
            <a:off x="7955280" y="502920"/>
            <a:ext cx="952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E94A536-2E15-499D-96E9-F5AD1671717E}" type="TxLink">
              <a:rPr lang="en-US" sz="1600" b="1">
                <a:solidFill>
                  <a:schemeClr val="bg1"/>
                </a:solidFill>
                <a:latin typeface="+mn-lt"/>
                <a:ea typeface="+mn-ea"/>
                <a:cs typeface="+mn-cs"/>
              </a:rPr>
              <a:pPr marL="0" indent="0" algn="ctr"/>
              <a:t>+42.18%</a:t>
            </a:fld>
            <a:endParaRPr lang="en-IN" sz="1600" b="1">
              <a:solidFill>
                <a:schemeClr val="bg1"/>
              </a:solidFill>
              <a:latin typeface="+mn-lt"/>
              <a:ea typeface="+mn-ea"/>
              <a:cs typeface="+mn-cs"/>
            </a:endParaRPr>
          </a:p>
        </xdr:txBody>
      </xdr:sp>
    </xdr:grpSp>
    <xdr:clientData/>
  </xdr:twoCellAnchor>
  <xdr:twoCellAnchor>
    <xdr:from>
      <xdr:col>14</xdr:col>
      <xdr:colOff>579120</xdr:colOff>
      <xdr:row>2</xdr:row>
      <xdr:rowOff>99060</xdr:rowOff>
    </xdr:from>
    <xdr:to>
      <xdr:col>20</xdr:col>
      <xdr:colOff>251460</xdr:colOff>
      <xdr:row>31</xdr:row>
      <xdr:rowOff>76200</xdr:rowOff>
    </xdr:to>
    <xdr:grpSp>
      <xdr:nvGrpSpPr>
        <xdr:cNvPr id="19" name="Group 18">
          <a:extLst>
            <a:ext uri="{FF2B5EF4-FFF2-40B4-BE49-F238E27FC236}">
              <a16:creationId xmlns:a16="http://schemas.microsoft.com/office/drawing/2014/main" id="{C40E41C2-7CC8-AE01-F3AB-42CC691E7727}"/>
            </a:ext>
          </a:extLst>
        </xdr:cNvPr>
        <xdr:cNvGrpSpPr/>
      </xdr:nvGrpSpPr>
      <xdr:grpSpPr>
        <a:xfrm>
          <a:off x="9113520" y="464820"/>
          <a:ext cx="3329940" cy="5280660"/>
          <a:chOff x="9067800" y="434340"/>
          <a:chExt cx="3329940" cy="5280660"/>
        </a:xfrm>
        <a:solidFill>
          <a:schemeClr val="accent1">
            <a:lumMod val="50000"/>
          </a:schemeClr>
        </a:solidFill>
      </xdr:grpSpPr>
      <xdr:grpSp>
        <xdr:nvGrpSpPr>
          <xdr:cNvPr id="17" name="Group 16">
            <a:extLst>
              <a:ext uri="{FF2B5EF4-FFF2-40B4-BE49-F238E27FC236}">
                <a16:creationId xmlns:a16="http://schemas.microsoft.com/office/drawing/2014/main" id="{E9FBFB0B-5849-C809-0FBF-AC163712CD3C}"/>
              </a:ext>
            </a:extLst>
          </xdr:cNvPr>
          <xdr:cNvGrpSpPr/>
        </xdr:nvGrpSpPr>
        <xdr:grpSpPr>
          <a:xfrm>
            <a:off x="9067800" y="434340"/>
            <a:ext cx="3078480" cy="5280660"/>
            <a:chOff x="9121140" y="487680"/>
            <a:chExt cx="2979420" cy="5280660"/>
          </a:xfrm>
          <a:grpFill/>
        </xdr:grpSpPr>
        <xdr:sp macro="" textlink="">
          <xdr:nvSpPr>
            <xdr:cNvPr id="13" name="Rectangle: Diagonal Corners Rounded 12">
              <a:extLst>
                <a:ext uri="{FF2B5EF4-FFF2-40B4-BE49-F238E27FC236}">
                  <a16:creationId xmlns:a16="http://schemas.microsoft.com/office/drawing/2014/main" id="{6CB246E0-B707-F346-C426-150705CEB1A2}"/>
                </a:ext>
              </a:extLst>
            </xdr:cNvPr>
            <xdr:cNvSpPr/>
          </xdr:nvSpPr>
          <xdr:spPr>
            <a:xfrm>
              <a:off x="9121140" y="487680"/>
              <a:ext cx="2453640" cy="5280660"/>
            </a:xfrm>
            <a:prstGeom prst="round2DiagRect">
              <a:avLst>
                <a:gd name="adj1" fmla="val 7971"/>
                <a:gd name="adj2" fmla="val 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13">
              <a:extLst>
                <a:ext uri="{FF2B5EF4-FFF2-40B4-BE49-F238E27FC236}">
                  <a16:creationId xmlns:a16="http://schemas.microsoft.com/office/drawing/2014/main" id="{8FC875D2-D16B-15B2-D0AB-D61918064142}"/>
                </a:ext>
              </a:extLst>
            </xdr:cNvPr>
            <xdr:cNvSpPr/>
          </xdr:nvSpPr>
          <xdr:spPr>
            <a:xfrm>
              <a:off x="11140440" y="922020"/>
              <a:ext cx="601980" cy="43815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14">
              <a:extLst>
                <a:ext uri="{FF2B5EF4-FFF2-40B4-BE49-F238E27FC236}">
                  <a16:creationId xmlns:a16="http://schemas.microsoft.com/office/drawing/2014/main" id="{5E8B27FB-981A-1D7F-2E0D-4A64B0CCC21F}"/>
                </a:ext>
              </a:extLst>
            </xdr:cNvPr>
            <xdr:cNvSpPr/>
          </xdr:nvSpPr>
          <xdr:spPr>
            <a:xfrm>
              <a:off x="11300460" y="1150620"/>
              <a:ext cx="609600" cy="374142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15">
              <a:extLst>
                <a:ext uri="{FF2B5EF4-FFF2-40B4-BE49-F238E27FC236}">
                  <a16:creationId xmlns:a16="http://schemas.microsoft.com/office/drawing/2014/main" id="{BCF6922D-047D-2F54-49BB-6DAC39FD02DB}"/>
                </a:ext>
              </a:extLst>
            </xdr:cNvPr>
            <xdr:cNvSpPr/>
          </xdr:nvSpPr>
          <xdr:spPr>
            <a:xfrm>
              <a:off x="11490960" y="1325880"/>
              <a:ext cx="609600" cy="336804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8" name="Oval 17">
            <a:extLst>
              <a:ext uri="{FF2B5EF4-FFF2-40B4-BE49-F238E27FC236}">
                <a16:creationId xmlns:a16="http://schemas.microsoft.com/office/drawing/2014/main" id="{445D753F-7DD8-A0FA-281F-343F85748597}"/>
              </a:ext>
            </a:extLst>
          </xdr:cNvPr>
          <xdr:cNvSpPr/>
        </xdr:nvSpPr>
        <xdr:spPr>
          <a:xfrm>
            <a:off x="11483340" y="1341120"/>
            <a:ext cx="914400" cy="325374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541020</xdr:colOff>
      <xdr:row>6</xdr:row>
      <xdr:rowOff>30480</xdr:rowOff>
    </xdr:from>
    <xdr:to>
      <xdr:col>9</xdr:col>
      <xdr:colOff>373380</xdr:colOff>
      <xdr:row>7</xdr:row>
      <xdr:rowOff>76200</xdr:rowOff>
    </xdr:to>
    <xdr:sp macro="" textlink="">
      <xdr:nvSpPr>
        <xdr:cNvPr id="2" name="TextBox 1">
          <a:extLst>
            <a:ext uri="{FF2B5EF4-FFF2-40B4-BE49-F238E27FC236}">
              <a16:creationId xmlns:a16="http://schemas.microsoft.com/office/drawing/2014/main" id="{F76EF7A6-4927-2A5C-4F65-414996D76FCD}"/>
            </a:ext>
          </a:extLst>
        </xdr:cNvPr>
        <xdr:cNvSpPr txBox="1"/>
      </xdr:nvSpPr>
      <xdr:spPr>
        <a:xfrm>
          <a:off x="5417820" y="1127760"/>
          <a:ext cx="44196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Top</a:t>
          </a:r>
        </a:p>
      </xdr:txBody>
    </xdr:sp>
    <xdr:clientData/>
  </xdr:twoCellAnchor>
  <xdr:twoCellAnchor>
    <xdr:from>
      <xdr:col>10</xdr:col>
      <xdr:colOff>129540</xdr:colOff>
      <xdr:row>6</xdr:row>
      <xdr:rowOff>22860</xdr:rowOff>
    </xdr:from>
    <xdr:to>
      <xdr:col>11</xdr:col>
      <xdr:colOff>182880</xdr:colOff>
      <xdr:row>7</xdr:row>
      <xdr:rowOff>91440</xdr:rowOff>
    </xdr:to>
    <xdr:sp macro="" textlink="">
      <xdr:nvSpPr>
        <xdr:cNvPr id="3" name="TextBox 2">
          <a:extLst>
            <a:ext uri="{FF2B5EF4-FFF2-40B4-BE49-F238E27FC236}">
              <a16:creationId xmlns:a16="http://schemas.microsoft.com/office/drawing/2014/main" id="{70D113CC-D7B9-0768-1690-F30AAA5A4AA1}"/>
            </a:ext>
          </a:extLst>
        </xdr:cNvPr>
        <xdr:cNvSpPr txBox="1"/>
      </xdr:nvSpPr>
      <xdr:spPr>
        <a:xfrm>
          <a:off x="6225540" y="1120140"/>
          <a:ext cx="6629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a:solidFill>
                <a:schemeClr val="dk1"/>
              </a:solidFill>
              <a:latin typeface="+mn-lt"/>
              <a:ea typeface="+mn-ea"/>
              <a:cs typeface="+mn-cs"/>
            </a:rPr>
            <a:t>Bottom</a:t>
          </a:r>
        </a:p>
      </xdr:txBody>
    </xdr:sp>
    <xdr:clientData/>
  </xdr:twoCellAnchor>
  <mc:AlternateContent xmlns:mc="http://schemas.openxmlformats.org/markup-compatibility/2006">
    <mc:Choice xmlns:a14="http://schemas.microsoft.com/office/drawing/2010/main" Requires="a14">
      <xdr:twoCellAnchor editAs="oneCell">
        <xdr:from>
          <xdr:col>9</xdr:col>
          <xdr:colOff>297180</xdr:colOff>
          <xdr:row>6</xdr:row>
          <xdr:rowOff>91440</xdr:rowOff>
        </xdr:from>
        <xdr:to>
          <xdr:col>9</xdr:col>
          <xdr:colOff>548640</xdr:colOff>
          <xdr:row>7</xdr:row>
          <xdr:rowOff>83820</xdr:rowOff>
        </xdr:to>
        <xdr:sp macro="" textlink="">
          <xdr:nvSpPr>
            <xdr:cNvPr id="4099" name="Option Button 3" hidden="1">
              <a:extLst>
                <a:ext uri="{63B3BB69-23CF-44E3-9099-C40C66FF867C}">
                  <a14:compatExt spid="_x0000_s4099"/>
                </a:ext>
                <a:ext uri="{FF2B5EF4-FFF2-40B4-BE49-F238E27FC236}">
                  <a16:creationId xmlns:a16="http://schemas.microsoft.com/office/drawing/2014/main" id="{00000000-0008-0000-05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167640</xdr:colOff>
          <xdr:row>6</xdr:row>
          <xdr:rowOff>53340</xdr:rowOff>
        </xdr:from>
        <xdr:to>
          <xdr:col>11</xdr:col>
          <xdr:colOff>419100</xdr:colOff>
          <xdr:row>7</xdr:row>
          <xdr:rowOff>68580</xdr:rowOff>
        </xdr:to>
        <xdr:sp macro="" textlink="">
          <xdr:nvSpPr>
            <xdr:cNvPr id="4102" name="Option Button 6" hidden="1">
              <a:extLst>
                <a:ext uri="{63B3BB69-23CF-44E3-9099-C40C66FF867C}">
                  <a14:compatExt spid="_x0000_s4102"/>
                </a:ext>
                <a:ext uri="{FF2B5EF4-FFF2-40B4-BE49-F238E27FC236}">
                  <a16:creationId xmlns:a16="http://schemas.microsoft.com/office/drawing/2014/main" id="{00000000-0008-0000-0500-00000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0</xdr:colOff>
      <xdr:row>7</xdr:row>
      <xdr:rowOff>45720</xdr:rowOff>
    </xdr:from>
    <xdr:to>
      <xdr:col>11</xdr:col>
      <xdr:colOff>441960</xdr:colOff>
      <xdr:row>8</xdr:row>
      <xdr:rowOff>160020</xdr:rowOff>
    </xdr:to>
    <xdr:sp macro="" textlink="'Analysis 03'!M18">
      <xdr:nvSpPr>
        <xdr:cNvPr id="24" name="TextBox 23">
          <a:extLst>
            <a:ext uri="{FF2B5EF4-FFF2-40B4-BE49-F238E27FC236}">
              <a16:creationId xmlns:a16="http://schemas.microsoft.com/office/drawing/2014/main" id="{0F6B6800-C3F2-7EEC-8AB9-B0CA09D54DE2}"/>
            </a:ext>
          </a:extLst>
        </xdr:cNvPr>
        <xdr:cNvSpPr txBox="1"/>
      </xdr:nvSpPr>
      <xdr:spPr>
        <a:xfrm>
          <a:off x="5486400" y="1325880"/>
          <a:ext cx="16611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E89FC5-F20C-40FC-A25B-1A0906899C27}" type="TxLink">
            <a:rPr lang="en-US" sz="1100" b="0" i="0" u="none" strike="noStrike">
              <a:solidFill>
                <a:srgbClr val="000000"/>
              </a:solidFill>
              <a:latin typeface="Calibri"/>
              <a:ea typeface="Calibri"/>
              <a:cs typeface="Calibri"/>
            </a:rPr>
            <a:pPr/>
            <a:t>Top-5 Profitable   Customer</a:t>
          </a:fld>
          <a:endParaRPr lang="en-IN" sz="1100"/>
        </a:p>
      </xdr:txBody>
    </xdr:sp>
    <xdr:clientData/>
  </xdr:twoCellAnchor>
  <xdr:twoCellAnchor>
    <xdr:from>
      <xdr:col>8</xdr:col>
      <xdr:colOff>533400</xdr:colOff>
      <xdr:row>7</xdr:row>
      <xdr:rowOff>129540</xdr:rowOff>
    </xdr:from>
    <xdr:to>
      <xdr:col>9</xdr:col>
      <xdr:colOff>53340</xdr:colOff>
      <xdr:row>8</xdr:row>
      <xdr:rowOff>76200</xdr:rowOff>
    </xdr:to>
    <xdr:sp macro="" textlink="">
      <xdr:nvSpPr>
        <xdr:cNvPr id="26" name="Oval 25">
          <a:extLst>
            <a:ext uri="{FF2B5EF4-FFF2-40B4-BE49-F238E27FC236}">
              <a16:creationId xmlns:a16="http://schemas.microsoft.com/office/drawing/2014/main" id="{7DA8BA62-617E-12F3-D2BC-B6E186C34318}"/>
            </a:ext>
          </a:extLst>
        </xdr:cNvPr>
        <xdr:cNvSpPr/>
      </xdr:nvSpPr>
      <xdr:spPr>
        <a:xfrm>
          <a:off x="5410200" y="1409700"/>
          <a:ext cx="129540" cy="129540"/>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15240</xdr:colOff>
      <xdr:row>8</xdr:row>
      <xdr:rowOff>45720</xdr:rowOff>
    </xdr:from>
    <xdr:to>
      <xdr:col>10</xdr:col>
      <xdr:colOff>350520</xdr:colOff>
      <xdr:row>10</xdr:row>
      <xdr:rowOff>144780</xdr:rowOff>
    </xdr:to>
    <xdr:sp macro="" textlink="'Analysis 03'!M19">
      <xdr:nvSpPr>
        <xdr:cNvPr id="27" name="TextBox 26">
          <a:extLst>
            <a:ext uri="{FF2B5EF4-FFF2-40B4-BE49-F238E27FC236}">
              <a16:creationId xmlns:a16="http://schemas.microsoft.com/office/drawing/2014/main" id="{4ECA0233-022B-202B-F73C-4FFCEB8A2DBB}"/>
            </a:ext>
          </a:extLst>
        </xdr:cNvPr>
        <xdr:cNvSpPr txBox="1"/>
      </xdr:nvSpPr>
      <xdr:spPr>
        <a:xfrm>
          <a:off x="5501640" y="1508760"/>
          <a:ext cx="94488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60412E-706D-4DB3-9B46-27D994505B34}" type="TxLink">
            <a:rPr lang="en-US" sz="1100" b="0" i="0" u="none" strike="noStrike">
              <a:solidFill>
                <a:srgbClr val="000000"/>
              </a:solidFill>
              <a:latin typeface="Calibri"/>
              <a:ea typeface="Calibri"/>
              <a:cs typeface="Calibri"/>
            </a:rPr>
            <a:pPr/>
            <a:t>Customers overtime</a:t>
          </a:fld>
          <a:endParaRPr lang="en-IN" sz="1100"/>
        </a:p>
      </xdr:txBody>
    </xdr:sp>
    <xdr:clientData/>
  </xdr:twoCellAnchor>
  <xdr:twoCellAnchor>
    <xdr:from>
      <xdr:col>10</xdr:col>
      <xdr:colOff>205740</xdr:colOff>
      <xdr:row>8</xdr:row>
      <xdr:rowOff>15240</xdr:rowOff>
    </xdr:from>
    <xdr:to>
      <xdr:col>11</xdr:col>
      <xdr:colOff>266700</xdr:colOff>
      <xdr:row>11</xdr:row>
      <xdr:rowOff>7620</xdr:rowOff>
    </xdr:to>
    <xdr:sp macro="" textlink="'Analysis 03'!M20">
      <xdr:nvSpPr>
        <xdr:cNvPr id="28" name="TextBox 27">
          <a:extLst>
            <a:ext uri="{FF2B5EF4-FFF2-40B4-BE49-F238E27FC236}">
              <a16:creationId xmlns:a16="http://schemas.microsoft.com/office/drawing/2014/main" id="{A4C48084-EB64-CB12-95EE-88F37F3A48E7}"/>
            </a:ext>
          </a:extLst>
        </xdr:cNvPr>
        <xdr:cNvSpPr txBox="1"/>
      </xdr:nvSpPr>
      <xdr:spPr>
        <a:xfrm>
          <a:off x="6301740" y="1478280"/>
          <a:ext cx="67056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DE8AC1-4D9D-41F9-A5D5-1BF19F7B4B88}" type="TxLink">
            <a:rPr lang="en-US" sz="2800" b="0" i="0" u="none" strike="noStrike">
              <a:solidFill>
                <a:srgbClr val="095FBD"/>
              </a:solidFill>
              <a:latin typeface="Calibri"/>
              <a:ea typeface="Calibri"/>
              <a:cs typeface="Calibri"/>
            </a:rPr>
            <a:pPr/>
            <a:t>600</a:t>
          </a:fld>
          <a:endParaRPr lang="en-IN" sz="2800">
            <a:solidFill>
              <a:srgbClr val="095FBD"/>
            </a:solidFill>
          </a:endParaRPr>
        </a:p>
      </xdr:txBody>
    </xdr:sp>
    <xdr:clientData/>
  </xdr:twoCellAnchor>
  <xdr:twoCellAnchor>
    <xdr:from>
      <xdr:col>8</xdr:col>
      <xdr:colOff>579120</xdr:colOff>
      <xdr:row>8</xdr:row>
      <xdr:rowOff>129540</xdr:rowOff>
    </xdr:from>
    <xdr:to>
      <xdr:col>9</xdr:col>
      <xdr:colOff>30480</xdr:colOff>
      <xdr:row>10</xdr:row>
      <xdr:rowOff>22860</xdr:rowOff>
    </xdr:to>
    <xdr:sp macro="" textlink="">
      <xdr:nvSpPr>
        <xdr:cNvPr id="29" name="Rectangle 28">
          <a:extLst>
            <a:ext uri="{FF2B5EF4-FFF2-40B4-BE49-F238E27FC236}">
              <a16:creationId xmlns:a16="http://schemas.microsoft.com/office/drawing/2014/main" id="{7348AC1D-3218-DCD7-8F1A-B54A7841DE93}"/>
            </a:ext>
          </a:extLst>
        </xdr:cNvPr>
        <xdr:cNvSpPr/>
      </xdr:nvSpPr>
      <xdr:spPr>
        <a:xfrm>
          <a:off x="5455920" y="1592580"/>
          <a:ext cx="60960" cy="259080"/>
        </a:xfrm>
        <a:prstGeom prst="rect">
          <a:avLst/>
        </a:prstGeom>
        <a:solidFill>
          <a:srgbClr val="0070C0">
            <a:alpha val="5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6</xdr:row>
      <xdr:rowOff>45720</xdr:rowOff>
    </xdr:from>
    <xdr:to>
      <xdr:col>0</xdr:col>
      <xdr:colOff>419100</xdr:colOff>
      <xdr:row>19</xdr:row>
      <xdr:rowOff>99060</xdr:rowOff>
    </xdr:to>
    <xdr:sp macro="" textlink="">
      <xdr:nvSpPr>
        <xdr:cNvPr id="31" name="Rectangle: Diagonal Corners Rounded 30">
          <a:extLst>
            <a:ext uri="{FF2B5EF4-FFF2-40B4-BE49-F238E27FC236}">
              <a16:creationId xmlns:a16="http://schemas.microsoft.com/office/drawing/2014/main" id="{9A29DB49-12DA-2659-09D8-41651EE7FEB5}"/>
            </a:ext>
          </a:extLst>
        </xdr:cNvPr>
        <xdr:cNvSpPr/>
      </xdr:nvSpPr>
      <xdr:spPr>
        <a:xfrm>
          <a:off x="114300" y="1143000"/>
          <a:ext cx="304800" cy="2430780"/>
        </a:xfrm>
        <a:prstGeom prst="round2DiagRect">
          <a:avLst/>
        </a:prstGeom>
        <a:gradFill flip="none" rotWithShape="1">
          <a:gsLst>
            <a:gs pos="0">
              <a:schemeClr val="accent1">
                <a:lumMod val="75000"/>
              </a:schemeClr>
            </a:gs>
            <a:gs pos="32000">
              <a:schemeClr val="accent5">
                <a:lumMod val="100000"/>
              </a:schemeClr>
            </a:gs>
            <a:gs pos="100000">
              <a:schemeClr val="bg2">
                <a:lumMod val="25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IN" sz="1800"/>
            <a:t>Customer Analysis</a:t>
          </a:r>
        </a:p>
      </xdr:txBody>
    </xdr:sp>
    <xdr:clientData/>
  </xdr:twoCellAnchor>
  <xdr:twoCellAnchor>
    <xdr:from>
      <xdr:col>0</xdr:col>
      <xdr:colOff>121920</xdr:colOff>
      <xdr:row>20</xdr:row>
      <xdr:rowOff>76200</xdr:rowOff>
    </xdr:from>
    <xdr:to>
      <xdr:col>0</xdr:col>
      <xdr:colOff>411480</xdr:colOff>
      <xdr:row>31</xdr:row>
      <xdr:rowOff>144780</xdr:rowOff>
    </xdr:to>
    <xdr:sp macro="" textlink="">
      <xdr:nvSpPr>
        <xdr:cNvPr id="32" name="Rectangle: Diagonal Corners Rounded 31">
          <a:extLst>
            <a:ext uri="{FF2B5EF4-FFF2-40B4-BE49-F238E27FC236}">
              <a16:creationId xmlns:a16="http://schemas.microsoft.com/office/drawing/2014/main" id="{1C917E32-10E0-8701-5AA7-377944863AEA}"/>
            </a:ext>
          </a:extLst>
        </xdr:cNvPr>
        <xdr:cNvSpPr/>
      </xdr:nvSpPr>
      <xdr:spPr>
        <a:xfrm>
          <a:off x="121920" y="3733800"/>
          <a:ext cx="289560" cy="2080260"/>
        </a:xfrm>
        <a:prstGeom prst="round2DiagRect">
          <a:avLst/>
        </a:prstGeom>
        <a:gradFill flip="none" rotWithShape="1">
          <a:gsLst>
            <a:gs pos="0">
              <a:schemeClr val="accent1">
                <a:lumMod val="75000"/>
              </a:schemeClr>
            </a:gs>
            <a:gs pos="32000">
              <a:schemeClr val="accent5">
                <a:lumMod val="100000"/>
              </a:schemeClr>
            </a:gs>
            <a:gs pos="100000">
              <a:schemeClr val="bg2">
                <a:lumMod val="25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IN" sz="1800"/>
            <a:t>Time</a:t>
          </a:r>
          <a:r>
            <a:rPr lang="en-IN" sz="1800" baseline="0"/>
            <a:t> Frame</a:t>
          </a:r>
          <a:endParaRPr lang="en-IN" sz="1800"/>
        </a:p>
      </xdr:txBody>
    </xdr:sp>
    <xdr:clientData/>
  </xdr:twoCellAnchor>
  <xdr:twoCellAnchor>
    <xdr:from>
      <xdr:col>4</xdr:col>
      <xdr:colOff>419100</xdr:colOff>
      <xdr:row>11</xdr:row>
      <xdr:rowOff>22860</xdr:rowOff>
    </xdr:from>
    <xdr:to>
      <xdr:col>8</xdr:col>
      <xdr:colOff>289560</xdr:colOff>
      <xdr:row>19</xdr:row>
      <xdr:rowOff>53340</xdr:rowOff>
    </xdr:to>
    <xdr:graphicFrame macro="">
      <xdr:nvGraphicFramePr>
        <xdr:cNvPr id="33" name="Chart 32">
          <a:extLst>
            <a:ext uri="{FF2B5EF4-FFF2-40B4-BE49-F238E27FC236}">
              <a16:creationId xmlns:a16="http://schemas.microsoft.com/office/drawing/2014/main" id="{49064581-A75D-47FB-A91B-02851089F9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525780</xdr:colOff>
      <xdr:row>8</xdr:row>
      <xdr:rowOff>83820</xdr:rowOff>
    </xdr:from>
    <xdr:to>
      <xdr:col>6</xdr:col>
      <xdr:colOff>419100</xdr:colOff>
      <xdr:row>10</xdr:row>
      <xdr:rowOff>175260</xdr:rowOff>
    </xdr:to>
    <xdr:sp macro="" textlink="">
      <xdr:nvSpPr>
        <xdr:cNvPr id="34" name="TextBox 33">
          <a:extLst>
            <a:ext uri="{FF2B5EF4-FFF2-40B4-BE49-F238E27FC236}">
              <a16:creationId xmlns:a16="http://schemas.microsoft.com/office/drawing/2014/main" id="{311B2B91-D7BC-48EB-411B-87F9C4C9824B}"/>
            </a:ext>
          </a:extLst>
        </xdr:cNvPr>
        <xdr:cNvSpPr txBox="1"/>
      </xdr:nvSpPr>
      <xdr:spPr>
        <a:xfrm>
          <a:off x="2964180" y="1546860"/>
          <a:ext cx="111252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Average Customer Age</a:t>
          </a:r>
        </a:p>
      </xdr:txBody>
    </xdr:sp>
    <xdr:clientData/>
  </xdr:twoCellAnchor>
  <xdr:twoCellAnchor>
    <xdr:from>
      <xdr:col>4</xdr:col>
      <xdr:colOff>464819</xdr:colOff>
      <xdr:row>8</xdr:row>
      <xdr:rowOff>160020</xdr:rowOff>
    </xdr:from>
    <xdr:to>
      <xdr:col>4</xdr:col>
      <xdr:colOff>510538</xdr:colOff>
      <xdr:row>10</xdr:row>
      <xdr:rowOff>83820</xdr:rowOff>
    </xdr:to>
    <xdr:sp macro="" textlink="">
      <xdr:nvSpPr>
        <xdr:cNvPr id="35" name="Rectangle 34">
          <a:extLst>
            <a:ext uri="{FF2B5EF4-FFF2-40B4-BE49-F238E27FC236}">
              <a16:creationId xmlns:a16="http://schemas.microsoft.com/office/drawing/2014/main" id="{58F7BBC0-2FA6-74D5-0B4D-04F32217919E}"/>
            </a:ext>
          </a:extLst>
        </xdr:cNvPr>
        <xdr:cNvSpPr/>
      </xdr:nvSpPr>
      <xdr:spPr>
        <a:xfrm flipH="1">
          <a:off x="2903219" y="1623060"/>
          <a:ext cx="45719" cy="289560"/>
        </a:xfrm>
        <a:prstGeom prst="rect">
          <a:avLst/>
        </a:prstGeom>
        <a:solidFill>
          <a:srgbClr val="0070C0">
            <a:alpha val="5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403860</xdr:colOff>
      <xdr:row>6</xdr:row>
      <xdr:rowOff>160020</xdr:rowOff>
    </xdr:from>
    <xdr:to>
      <xdr:col>4</xdr:col>
      <xdr:colOff>533400</xdr:colOff>
      <xdr:row>7</xdr:row>
      <xdr:rowOff>106680</xdr:rowOff>
    </xdr:to>
    <xdr:sp macro="" textlink="">
      <xdr:nvSpPr>
        <xdr:cNvPr id="37" name="Oval 36">
          <a:extLst>
            <a:ext uri="{FF2B5EF4-FFF2-40B4-BE49-F238E27FC236}">
              <a16:creationId xmlns:a16="http://schemas.microsoft.com/office/drawing/2014/main" id="{B6088F36-A36A-88D4-F7D1-71F38367FCB8}"/>
            </a:ext>
          </a:extLst>
        </xdr:cNvPr>
        <xdr:cNvSpPr/>
      </xdr:nvSpPr>
      <xdr:spPr>
        <a:xfrm>
          <a:off x="2842260" y="1257300"/>
          <a:ext cx="129540" cy="129540"/>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525780</xdr:colOff>
      <xdr:row>6</xdr:row>
      <xdr:rowOff>91440</xdr:rowOff>
    </xdr:from>
    <xdr:to>
      <xdr:col>7</xdr:col>
      <xdr:colOff>556260</xdr:colOff>
      <xdr:row>7</xdr:row>
      <xdr:rowOff>175260</xdr:rowOff>
    </xdr:to>
    <xdr:sp macro="" textlink="">
      <xdr:nvSpPr>
        <xdr:cNvPr id="38" name="TextBox 37">
          <a:extLst>
            <a:ext uri="{FF2B5EF4-FFF2-40B4-BE49-F238E27FC236}">
              <a16:creationId xmlns:a16="http://schemas.microsoft.com/office/drawing/2014/main" id="{2208679F-8200-3232-CC99-78A1CB90C810}"/>
            </a:ext>
          </a:extLst>
        </xdr:cNvPr>
        <xdr:cNvSpPr txBox="1"/>
      </xdr:nvSpPr>
      <xdr:spPr>
        <a:xfrm>
          <a:off x="2964180" y="1188720"/>
          <a:ext cx="18592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Profit by Customer Age</a:t>
          </a:r>
        </a:p>
      </xdr:txBody>
    </xdr:sp>
    <xdr:clientData/>
  </xdr:twoCellAnchor>
  <mc:AlternateContent xmlns:mc="http://schemas.openxmlformats.org/markup-compatibility/2006">
    <mc:Choice xmlns:a14="http://schemas.microsoft.com/office/drawing/2010/main" Requires="a14">
      <xdr:twoCellAnchor editAs="oneCell">
        <xdr:from>
          <xdr:col>0</xdr:col>
          <xdr:colOff>533400</xdr:colOff>
          <xdr:row>7</xdr:row>
          <xdr:rowOff>160020</xdr:rowOff>
        </xdr:from>
        <xdr:to>
          <xdr:col>3</xdr:col>
          <xdr:colOff>525780</xdr:colOff>
          <xdr:row>16</xdr:row>
          <xdr:rowOff>131614</xdr:rowOff>
        </xdr:to>
        <xdr:pic>
          <xdr:nvPicPr>
            <xdr:cNvPr id="42" name="Picture 41">
              <a:extLst>
                <a:ext uri="{FF2B5EF4-FFF2-40B4-BE49-F238E27FC236}">
                  <a16:creationId xmlns:a16="http://schemas.microsoft.com/office/drawing/2014/main" id="{067322F7-DBB3-07C2-7443-3F448EBDEDB3}"/>
                </a:ext>
              </a:extLst>
            </xdr:cNvPr>
            <xdr:cNvPicPr>
              <a:picLocks noChangeAspect="1" noChangeArrowheads="1"/>
              <a:extLst>
                <a:ext uri="{84589F7E-364E-4C9E-8A38-B11213B215E9}">
                  <a14:cameraTool cellRange="'Gender Chart'!$C$10:$L$19" spid="_x0000_s4159"/>
                </a:ext>
              </a:extLst>
            </xdr:cNvPicPr>
          </xdr:nvPicPr>
          <xdr:blipFill>
            <a:blip xmlns:r="http://schemas.openxmlformats.org/officeDocument/2006/relationships" r:embed="rId4"/>
            <a:srcRect/>
            <a:stretch>
              <a:fillRect/>
            </a:stretch>
          </xdr:blipFill>
          <xdr:spPr bwMode="auto">
            <a:xfrm>
              <a:off x="533400" y="1440180"/>
              <a:ext cx="1821180" cy="161751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579120</xdr:colOff>
      <xdr:row>6</xdr:row>
      <xdr:rowOff>144780</xdr:rowOff>
    </xdr:from>
    <xdr:to>
      <xdr:col>1</xdr:col>
      <xdr:colOff>99060</xdr:colOff>
      <xdr:row>7</xdr:row>
      <xdr:rowOff>91440</xdr:rowOff>
    </xdr:to>
    <xdr:sp macro="" textlink="">
      <xdr:nvSpPr>
        <xdr:cNvPr id="43" name="Oval 42">
          <a:extLst>
            <a:ext uri="{FF2B5EF4-FFF2-40B4-BE49-F238E27FC236}">
              <a16:creationId xmlns:a16="http://schemas.microsoft.com/office/drawing/2014/main" id="{AD9DA647-DC54-8B18-DE7A-EA3AD9C1939E}"/>
            </a:ext>
          </a:extLst>
        </xdr:cNvPr>
        <xdr:cNvSpPr/>
      </xdr:nvSpPr>
      <xdr:spPr>
        <a:xfrm>
          <a:off x="579120" y="1242060"/>
          <a:ext cx="129540" cy="129540"/>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91440</xdr:colOff>
      <xdr:row>6</xdr:row>
      <xdr:rowOff>76200</xdr:rowOff>
    </xdr:from>
    <xdr:to>
      <xdr:col>3</xdr:col>
      <xdr:colOff>480060</xdr:colOff>
      <xdr:row>7</xdr:row>
      <xdr:rowOff>160020</xdr:rowOff>
    </xdr:to>
    <xdr:sp macro="" textlink="">
      <xdr:nvSpPr>
        <xdr:cNvPr id="44" name="TextBox 43">
          <a:extLst>
            <a:ext uri="{FF2B5EF4-FFF2-40B4-BE49-F238E27FC236}">
              <a16:creationId xmlns:a16="http://schemas.microsoft.com/office/drawing/2014/main" id="{4E761C35-C904-D956-DD0E-3370C6424592}"/>
            </a:ext>
          </a:extLst>
        </xdr:cNvPr>
        <xdr:cNvSpPr txBox="1"/>
      </xdr:nvSpPr>
      <xdr:spPr>
        <a:xfrm>
          <a:off x="701040" y="1173480"/>
          <a:ext cx="16078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Profit by Gender</a:t>
          </a:r>
        </a:p>
      </xdr:txBody>
    </xdr:sp>
    <xdr:clientData/>
  </xdr:twoCellAnchor>
  <xdr:twoCellAnchor>
    <xdr:from>
      <xdr:col>0</xdr:col>
      <xdr:colOff>571500</xdr:colOff>
      <xdr:row>18</xdr:row>
      <xdr:rowOff>60960</xdr:rowOff>
    </xdr:from>
    <xdr:to>
      <xdr:col>1</xdr:col>
      <xdr:colOff>106680</xdr:colOff>
      <xdr:row>19</xdr:row>
      <xdr:rowOff>22860</xdr:rowOff>
    </xdr:to>
    <xdr:sp macro="" textlink="">
      <xdr:nvSpPr>
        <xdr:cNvPr id="46" name="Oval 45">
          <a:extLst>
            <a:ext uri="{FF2B5EF4-FFF2-40B4-BE49-F238E27FC236}">
              <a16:creationId xmlns:a16="http://schemas.microsoft.com/office/drawing/2014/main" id="{7107AB0E-1861-DA69-DC67-4AA97AAA69C3}"/>
            </a:ext>
          </a:extLst>
        </xdr:cNvPr>
        <xdr:cNvSpPr/>
      </xdr:nvSpPr>
      <xdr:spPr>
        <a:xfrm>
          <a:off x="571500" y="3352800"/>
          <a:ext cx="144780" cy="144780"/>
        </a:xfrm>
        <a:prstGeom prst="ellipse">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586740</xdr:colOff>
      <xdr:row>17</xdr:row>
      <xdr:rowOff>68580</xdr:rowOff>
    </xdr:from>
    <xdr:to>
      <xdr:col>1</xdr:col>
      <xdr:colOff>91440</xdr:colOff>
      <xdr:row>18</xdr:row>
      <xdr:rowOff>0</xdr:rowOff>
    </xdr:to>
    <xdr:sp macro="" textlink="">
      <xdr:nvSpPr>
        <xdr:cNvPr id="47" name="Rectangle 46">
          <a:extLst>
            <a:ext uri="{FF2B5EF4-FFF2-40B4-BE49-F238E27FC236}">
              <a16:creationId xmlns:a16="http://schemas.microsoft.com/office/drawing/2014/main" id="{1CEE2EE8-85DC-DD14-2EF3-E04E1DABBE05}"/>
            </a:ext>
          </a:extLst>
        </xdr:cNvPr>
        <xdr:cNvSpPr/>
      </xdr:nvSpPr>
      <xdr:spPr>
        <a:xfrm flipV="1">
          <a:off x="586740" y="3177540"/>
          <a:ext cx="114300" cy="114300"/>
        </a:xfrm>
        <a:prstGeom prst="rect">
          <a:avLst/>
        </a:prstGeom>
        <a:solidFill>
          <a:srgbClr val="9FE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144780</xdr:colOff>
      <xdr:row>16</xdr:row>
      <xdr:rowOff>175260</xdr:rowOff>
    </xdr:from>
    <xdr:to>
      <xdr:col>2</xdr:col>
      <xdr:colOff>205740</xdr:colOff>
      <xdr:row>18</xdr:row>
      <xdr:rowOff>22860</xdr:rowOff>
    </xdr:to>
    <xdr:sp macro="" textlink="">
      <xdr:nvSpPr>
        <xdr:cNvPr id="48" name="TextBox 47">
          <a:extLst>
            <a:ext uri="{FF2B5EF4-FFF2-40B4-BE49-F238E27FC236}">
              <a16:creationId xmlns:a16="http://schemas.microsoft.com/office/drawing/2014/main" id="{A629223A-C02B-1955-8D19-741BB2C14BA6}"/>
            </a:ext>
          </a:extLst>
        </xdr:cNvPr>
        <xdr:cNvSpPr txBox="1"/>
      </xdr:nvSpPr>
      <xdr:spPr>
        <a:xfrm>
          <a:off x="754380" y="3101340"/>
          <a:ext cx="67056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Female</a:t>
          </a:r>
        </a:p>
      </xdr:txBody>
    </xdr:sp>
    <xdr:clientData/>
  </xdr:twoCellAnchor>
  <xdr:twoCellAnchor>
    <xdr:from>
      <xdr:col>1</xdr:col>
      <xdr:colOff>144780</xdr:colOff>
      <xdr:row>18</xdr:row>
      <xdr:rowOff>53340</xdr:rowOff>
    </xdr:from>
    <xdr:to>
      <xdr:col>2</xdr:col>
      <xdr:colOff>274320</xdr:colOff>
      <xdr:row>19</xdr:row>
      <xdr:rowOff>83820</xdr:rowOff>
    </xdr:to>
    <xdr:sp macro="" textlink="">
      <xdr:nvSpPr>
        <xdr:cNvPr id="49" name="TextBox 48">
          <a:extLst>
            <a:ext uri="{FF2B5EF4-FFF2-40B4-BE49-F238E27FC236}">
              <a16:creationId xmlns:a16="http://schemas.microsoft.com/office/drawing/2014/main" id="{E8F9E73A-B016-5BCD-FC1B-D29DA8FF4894}"/>
            </a:ext>
          </a:extLst>
        </xdr:cNvPr>
        <xdr:cNvSpPr txBox="1"/>
      </xdr:nvSpPr>
      <xdr:spPr>
        <a:xfrm>
          <a:off x="754380" y="3345180"/>
          <a:ext cx="7391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Male</a:t>
          </a:r>
        </a:p>
      </xdr:txBody>
    </xdr:sp>
    <xdr:clientData/>
  </xdr:twoCellAnchor>
  <xdr:twoCellAnchor>
    <xdr:from>
      <xdr:col>2</xdr:col>
      <xdr:colOff>251460</xdr:colOff>
      <xdr:row>16</xdr:row>
      <xdr:rowOff>167640</xdr:rowOff>
    </xdr:from>
    <xdr:to>
      <xdr:col>4</xdr:col>
      <xdr:colOff>15240</xdr:colOff>
      <xdr:row>18</xdr:row>
      <xdr:rowOff>53340</xdr:rowOff>
    </xdr:to>
    <xdr:sp macro="" textlink="'Analysis 03'!$AD$14">
      <xdr:nvSpPr>
        <xdr:cNvPr id="50" name="TextBox 49">
          <a:extLst>
            <a:ext uri="{FF2B5EF4-FFF2-40B4-BE49-F238E27FC236}">
              <a16:creationId xmlns:a16="http://schemas.microsoft.com/office/drawing/2014/main" id="{F9048F98-EBB7-C4E5-B05F-D0A9FE9CA84E}"/>
            </a:ext>
          </a:extLst>
        </xdr:cNvPr>
        <xdr:cNvSpPr txBox="1"/>
      </xdr:nvSpPr>
      <xdr:spPr>
        <a:xfrm>
          <a:off x="1470660" y="3093720"/>
          <a:ext cx="9829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1CCE00-7FDE-450B-AA78-224B6DD099E4}" type="TxLink">
            <a:rPr lang="en-US" sz="1100" b="1" i="0" u="none" strike="noStrike">
              <a:solidFill>
                <a:srgbClr val="00B0F0"/>
              </a:solidFill>
              <a:latin typeface="Calibri"/>
              <a:ea typeface="Calibri"/>
              <a:cs typeface="Calibri"/>
            </a:rPr>
            <a:pPr/>
            <a:t>48.53%</a:t>
          </a:fld>
          <a:endParaRPr lang="en-IN" sz="1100" b="1">
            <a:solidFill>
              <a:srgbClr val="00B0F0"/>
            </a:solidFill>
          </a:endParaRPr>
        </a:p>
      </xdr:txBody>
    </xdr:sp>
    <xdr:clientData/>
  </xdr:twoCellAnchor>
  <xdr:twoCellAnchor>
    <xdr:from>
      <xdr:col>2</xdr:col>
      <xdr:colOff>266700</xdr:colOff>
      <xdr:row>18</xdr:row>
      <xdr:rowOff>45720</xdr:rowOff>
    </xdr:from>
    <xdr:to>
      <xdr:col>3</xdr:col>
      <xdr:colOff>510540</xdr:colOff>
      <xdr:row>19</xdr:row>
      <xdr:rowOff>106680</xdr:rowOff>
    </xdr:to>
    <xdr:sp macro="" textlink="'Analysis 03'!$AD$15">
      <xdr:nvSpPr>
        <xdr:cNvPr id="51" name="TextBox 50">
          <a:extLst>
            <a:ext uri="{FF2B5EF4-FFF2-40B4-BE49-F238E27FC236}">
              <a16:creationId xmlns:a16="http://schemas.microsoft.com/office/drawing/2014/main" id="{7A760130-7102-71D8-CC67-2557AB6C463F}"/>
            </a:ext>
          </a:extLst>
        </xdr:cNvPr>
        <xdr:cNvSpPr txBox="1"/>
      </xdr:nvSpPr>
      <xdr:spPr>
        <a:xfrm>
          <a:off x="1485900" y="3337560"/>
          <a:ext cx="85344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ADCA49-B6F2-46BC-B735-AF9D31FF30DC}" type="TxLink">
            <a:rPr lang="en-US" sz="1100" b="1" i="0" u="none" strike="noStrike">
              <a:solidFill>
                <a:srgbClr val="0070C0"/>
              </a:solidFill>
              <a:latin typeface="Calibri"/>
              <a:ea typeface="Calibri"/>
              <a:cs typeface="Calibri"/>
            </a:rPr>
            <a:pPr/>
            <a:t>51.47%</a:t>
          </a:fld>
          <a:endParaRPr lang="en-IN" sz="1100" b="1">
            <a:solidFill>
              <a:srgbClr val="0070C0"/>
            </a:solidFill>
          </a:endParaRPr>
        </a:p>
      </xdr:txBody>
    </xdr:sp>
    <xdr:clientData/>
  </xdr:twoCellAnchor>
  <xdr:twoCellAnchor>
    <xdr:from>
      <xdr:col>0</xdr:col>
      <xdr:colOff>480060</xdr:colOff>
      <xdr:row>20</xdr:row>
      <xdr:rowOff>99060</xdr:rowOff>
    </xdr:from>
    <xdr:to>
      <xdr:col>8</xdr:col>
      <xdr:colOff>533400</xdr:colOff>
      <xdr:row>32</xdr:row>
      <xdr:rowOff>45720</xdr:rowOff>
    </xdr:to>
    <xdr:graphicFrame macro="">
      <xdr:nvGraphicFramePr>
        <xdr:cNvPr id="30" name="Chart 29">
          <a:extLst>
            <a:ext uri="{FF2B5EF4-FFF2-40B4-BE49-F238E27FC236}">
              <a16:creationId xmlns:a16="http://schemas.microsoft.com/office/drawing/2014/main" id="{EADB33BB-DFF0-40CA-A16C-796B52B35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190500</xdr:colOff>
      <xdr:row>20</xdr:row>
      <xdr:rowOff>182879</xdr:rowOff>
    </xdr:from>
    <xdr:to>
      <xdr:col>1</xdr:col>
      <xdr:colOff>320040</xdr:colOff>
      <xdr:row>21</xdr:row>
      <xdr:rowOff>133240</xdr:rowOff>
    </xdr:to>
    <xdr:sp macro="" textlink="">
      <xdr:nvSpPr>
        <xdr:cNvPr id="36" name="Oval 35">
          <a:extLst>
            <a:ext uri="{FF2B5EF4-FFF2-40B4-BE49-F238E27FC236}">
              <a16:creationId xmlns:a16="http://schemas.microsoft.com/office/drawing/2014/main" id="{7FF3B5C3-8142-F561-FF63-E67BBF603CC6}"/>
            </a:ext>
          </a:extLst>
        </xdr:cNvPr>
        <xdr:cNvSpPr/>
      </xdr:nvSpPr>
      <xdr:spPr>
        <a:xfrm>
          <a:off x="800100" y="3840479"/>
          <a:ext cx="129540" cy="133241"/>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312420</xdr:colOff>
      <xdr:row>20</xdr:row>
      <xdr:rowOff>114300</xdr:rowOff>
    </xdr:from>
    <xdr:to>
      <xdr:col>6</xdr:col>
      <xdr:colOff>198120</xdr:colOff>
      <xdr:row>22</xdr:row>
      <xdr:rowOff>22860</xdr:rowOff>
    </xdr:to>
    <xdr:sp macro="" textlink="">
      <xdr:nvSpPr>
        <xdr:cNvPr id="39" name="TextBox 38">
          <a:extLst>
            <a:ext uri="{FF2B5EF4-FFF2-40B4-BE49-F238E27FC236}">
              <a16:creationId xmlns:a16="http://schemas.microsoft.com/office/drawing/2014/main" id="{12D736F0-CB8D-FFA7-42CD-F0AAFD66D4BE}"/>
            </a:ext>
          </a:extLst>
        </xdr:cNvPr>
        <xdr:cNvSpPr txBox="1"/>
      </xdr:nvSpPr>
      <xdr:spPr>
        <a:xfrm>
          <a:off x="922020" y="3771900"/>
          <a:ext cx="29337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Profit Trend</a:t>
          </a:r>
          <a:r>
            <a:rPr lang="en-IN" sz="1200" baseline="0"/>
            <a:t> and </a:t>
          </a:r>
          <a:r>
            <a:rPr lang="en-IN" sz="1200" b="1" baseline="0"/>
            <a:t>MoM Growth Rate</a:t>
          </a:r>
          <a:endParaRPr lang="en-IN" sz="1200" b="1"/>
        </a:p>
      </xdr:txBody>
    </xdr:sp>
    <xdr:clientData/>
  </xdr:twoCellAnchor>
  <xdr:twoCellAnchor>
    <xdr:from>
      <xdr:col>9</xdr:col>
      <xdr:colOff>152400</xdr:colOff>
      <xdr:row>22</xdr:row>
      <xdr:rowOff>30480</xdr:rowOff>
    </xdr:from>
    <xdr:to>
      <xdr:col>14</xdr:col>
      <xdr:colOff>472440</xdr:colOff>
      <xdr:row>31</xdr:row>
      <xdr:rowOff>160020</xdr:rowOff>
    </xdr:to>
    <xdr:graphicFrame macro="">
      <xdr:nvGraphicFramePr>
        <xdr:cNvPr id="40" name="Chart 39">
          <a:extLst>
            <a:ext uri="{FF2B5EF4-FFF2-40B4-BE49-F238E27FC236}">
              <a16:creationId xmlns:a16="http://schemas.microsoft.com/office/drawing/2014/main" id="{DBBB7048-8C28-4B62-9D34-355B6077B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190500</xdr:colOff>
      <xdr:row>20</xdr:row>
      <xdr:rowOff>152399</xdr:rowOff>
    </xdr:from>
    <xdr:to>
      <xdr:col>9</xdr:col>
      <xdr:colOff>320040</xdr:colOff>
      <xdr:row>21</xdr:row>
      <xdr:rowOff>102760</xdr:rowOff>
    </xdr:to>
    <xdr:sp macro="" textlink="">
      <xdr:nvSpPr>
        <xdr:cNvPr id="41" name="Oval 40">
          <a:extLst>
            <a:ext uri="{FF2B5EF4-FFF2-40B4-BE49-F238E27FC236}">
              <a16:creationId xmlns:a16="http://schemas.microsoft.com/office/drawing/2014/main" id="{E7C28F74-0ECE-ED3B-3EF1-7C6A4CC2D70F}"/>
            </a:ext>
          </a:extLst>
        </xdr:cNvPr>
        <xdr:cNvSpPr/>
      </xdr:nvSpPr>
      <xdr:spPr>
        <a:xfrm>
          <a:off x="5676900" y="3809999"/>
          <a:ext cx="129540" cy="133241"/>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312420</xdr:colOff>
      <xdr:row>20</xdr:row>
      <xdr:rowOff>83820</xdr:rowOff>
    </xdr:from>
    <xdr:to>
      <xdr:col>14</xdr:col>
      <xdr:colOff>198120</xdr:colOff>
      <xdr:row>21</xdr:row>
      <xdr:rowOff>175260</xdr:rowOff>
    </xdr:to>
    <xdr:sp macro="" textlink="">
      <xdr:nvSpPr>
        <xdr:cNvPr id="45" name="TextBox 44">
          <a:extLst>
            <a:ext uri="{FF2B5EF4-FFF2-40B4-BE49-F238E27FC236}">
              <a16:creationId xmlns:a16="http://schemas.microsoft.com/office/drawing/2014/main" id="{641F71E5-0837-016C-7351-E6C218D7A285}"/>
            </a:ext>
          </a:extLst>
        </xdr:cNvPr>
        <xdr:cNvSpPr txBox="1"/>
      </xdr:nvSpPr>
      <xdr:spPr>
        <a:xfrm>
          <a:off x="5798820" y="3741420"/>
          <a:ext cx="29337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Profit by</a:t>
          </a:r>
          <a:r>
            <a:rPr lang="en-IN" sz="1200" baseline="0"/>
            <a:t> Weekday</a:t>
          </a:r>
          <a:endParaRPr lang="en-IN" sz="1200" b="1"/>
        </a:p>
      </xdr:txBody>
    </xdr:sp>
    <xdr:clientData/>
  </xdr:twoCellAnchor>
  <xdr:twoCellAnchor>
    <xdr:from>
      <xdr:col>15</xdr:col>
      <xdr:colOff>68580</xdr:colOff>
      <xdr:row>3</xdr:row>
      <xdr:rowOff>22859</xdr:rowOff>
    </xdr:from>
    <xdr:to>
      <xdr:col>15</xdr:col>
      <xdr:colOff>198120</xdr:colOff>
      <xdr:row>3</xdr:row>
      <xdr:rowOff>156100</xdr:rowOff>
    </xdr:to>
    <xdr:sp macro="" textlink="">
      <xdr:nvSpPr>
        <xdr:cNvPr id="52" name="Oval 51">
          <a:extLst>
            <a:ext uri="{FF2B5EF4-FFF2-40B4-BE49-F238E27FC236}">
              <a16:creationId xmlns:a16="http://schemas.microsoft.com/office/drawing/2014/main" id="{A2FBE108-F19C-852C-1132-F5CF8D74C200}"/>
            </a:ext>
          </a:extLst>
        </xdr:cNvPr>
        <xdr:cNvSpPr/>
      </xdr:nvSpPr>
      <xdr:spPr>
        <a:xfrm>
          <a:off x="9212580" y="571499"/>
          <a:ext cx="129540" cy="133241"/>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129540</xdr:colOff>
      <xdr:row>2</xdr:row>
      <xdr:rowOff>121920</xdr:rowOff>
    </xdr:from>
    <xdr:to>
      <xdr:col>17</xdr:col>
      <xdr:colOff>281940</xdr:colOff>
      <xdr:row>4</xdr:row>
      <xdr:rowOff>30480</xdr:rowOff>
    </xdr:to>
    <xdr:sp macro="" textlink="">
      <xdr:nvSpPr>
        <xdr:cNvPr id="53" name="TextBox 52">
          <a:extLst>
            <a:ext uri="{FF2B5EF4-FFF2-40B4-BE49-F238E27FC236}">
              <a16:creationId xmlns:a16="http://schemas.microsoft.com/office/drawing/2014/main" id="{0995E41F-E31D-F17F-2490-9272EA13345B}"/>
            </a:ext>
          </a:extLst>
        </xdr:cNvPr>
        <xdr:cNvSpPr txBox="1"/>
      </xdr:nvSpPr>
      <xdr:spPr>
        <a:xfrm>
          <a:off x="9273540" y="487680"/>
          <a:ext cx="13716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Product</a:t>
          </a:r>
          <a:r>
            <a:rPr lang="en-IN" sz="1200" baseline="0">
              <a:solidFill>
                <a:schemeClr val="bg1"/>
              </a:solidFill>
            </a:rPr>
            <a:t> Sold</a:t>
          </a:r>
          <a:endParaRPr lang="en-IN" sz="1200" b="1">
            <a:solidFill>
              <a:schemeClr val="bg1"/>
            </a:solidFill>
          </a:endParaRPr>
        </a:p>
      </xdr:txBody>
    </xdr:sp>
    <xdr:clientData/>
  </xdr:twoCellAnchor>
  <xdr:twoCellAnchor>
    <xdr:from>
      <xdr:col>15</xdr:col>
      <xdr:colOff>129540</xdr:colOff>
      <xdr:row>4</xdr:row>
      <xdr:rowOff>53340</xdr:rowOff>
    </xdr:from>
    <xdr:to>
      <xdr:col>17</xdr:col>
      <xdr:colOff>0</xdr:colOff>
      <xdr:row>7</xdr:row>
      <xdr:rowOff>15240</xdr:rowOff>
    </xdr:to>
    <xdr:sp macro="" textlink="">
      <xdr:nvSpPr>
        <xdr:cNvPr id="54" name="TextBox 53">
          <a:extLst>
            <a:ext uri="{FF2B5EF4-FFF2-40B4-BE49-F238E27FC236}">
              <a16:creationId xmlns:a16="http://schemas.microsoft.com/office/drawing/2014/main" id="{25F44410-75D3-741D-1E64-D7534B7F225B}"/>
            </a:ext>
          </a:extLst>
        </xdr:cNvPr>
        <xdr:cNvSpPr txBox="1"/>
      </xdr:nvSpPr>
      <xdr:spPr>
        <a:xfrm>
          <a:off x="9273540" y="784860"/>
          <a:ext cx="108966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Product</a:t>
          </a:r>
          <a:r>
            <a:rPr lang="en-IN" sz="1200" baseline="0">
              <a:solidFill>
                <a:schemeClr val="bg1"/>
              </a:solidFill>
            </a:rPr>
            <a:t> Return Rate</a:t>
          </a:r>
          <a:endParaRPr lang="en-IN" sz="1200" b="1">
            <a:solidFill>
              <a:schemeClr val="bg1"/>
            </a:solidFill>
          </a:endParaRPr>
        </a:p>
      </xdr:txBody>
    </xdr:sp>
    <xdr:clientData/>
  </xdr:twoCellAnchor>
  <xdr:twoCellAnchor>
    <xdr:from>
      <xdr:col>15</xdr:col>
      <xdr:colOff>129540</xdr:colOff>
      <xdr:row>7</xdr:row>
      <xdr:rowOff>38100</xdr:rowOff>
    </xdr:from>
    <xdr:to>
      <xdr:col>17</xdr:col>
      <xdr:colOff>0</xdr:colOff>
      <xdr:row>9</xdr:row>
      <xdr:rowOff>175260</xdr:rowOff>
    </xdr:to>
    <xdr:sp macro="" textlink="">
      <xdr:nvSpPr>
        <xdr:cNvPr id="55" name="TextBox 54">
          <a:extLst>
            <a:ext uri="{FF2B5EF4-FFF2-40B4-BE49-F238E27FC236}">
              <a16:creationId xmlns:a16="http://schemas.microsoft.com/office/drawing/2014/main" id="{CD3966A8-A29B-DD79-3740-A8B606513068}"/>
            </a:ext>
          </a:extLst>
        </xdr:cNvPr>
        <xdr:cNvSpPr txBox="1"/>
      </xdr:nvSpPr>
      <xdr:spPr>
        <a:xfrm>
          <a:off x="9273540" y="1318260"/>
          <a:ext cx="108966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Product</a:t>
          </a:r>
          <a:r>
            <a:rPr lang="en-IN" sz="1200" baseline="0">
              <a:solidFill>
                <a:schemeClr val="bg1"/>
              </a:solidFill>
            </a:rPr>
            <a:t> Refund Rate</a:t>
          </a:r>
          <a:endParaRPr lang="en-IN" sz="1200" b="1">
            <a:solidFill>
              <a:schemeClr val="bg1"/>
            </a:solidFill>
          </a:endParaRPr>
        </a:p>
      </xdr:txBody>
    </xdr:sp>
    <xdr:clientData/>
  </xdr:twoCellAnchor>
  <xdr:twoCellAnchor>
    <xdr:from>
      <xdr:col>15</xdr:col>
      <xdr:colOff>91440</xdr:colOff>
      <xdr:row>4</xdr:row>
      <xdr:rowOff>152400</xdr:rowOff>
    </xdr:from>
    <xdr:to>
      <xdr:col>15</xdr:col>
      <xdr:colOff>152400</xdr:colOff>
      <xdr:row>6</xdr:row>
      <xdr:rowOff>76200</xdr:rowOff>
    </xdr:to>
    <xdr:sp macro="" textlink="">
      <xdr:nvSpPr>
        <xdr:cNvPr id="58" name="Rectangle 57">
          <a:extLst>
            <a:ext uri="{FF2B5EF4-FFF2-40B4-BE49-F238E27FC236}">
              <a16:creationId xmlns:a16="http://schemas.microsoft.com/office/drawing/2014/main" id="{6DAE59D0-0B79-2B1D-8983-C4F9EA3D4862}"/>
            </a:ext>
          </a:extLst>
        </xdr:cNvPr>
        <xdr:cNvSpPr/>
      </xdr:nvSpPr>
      <xdr:spPr>
        <a:xfrm>
          <a:off x="9235440" y="883920"/>
          <a:ext cx="60960" cy="289560"/>
        </a:xfrm>
        <a:prstGeom prst="rect">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106680</xdr:colOff>
      <xdr:row>7</xdr:row>
      <xdr:rowOff>121920</xdr:rowOff>
    </xdr:from>
    <xdr:to>
      <xdr:col>15</xdr:col>
      <xdr:colOff>167640</xdr:colOff>
      <xdr:row>9</xdr:row>
      <xdr:rowOff>45720</xdr:rowOff>
    </xdr:to>
    <xdr:sp macro="" textlink="">
      <xdr:nvSpPr>
        <xdr:cNvPr id="59" name="Rectangle 58">
          <a:extLst>
            <a:ext uri="{FF2B5EF4-FFF2-40B4-BE49-F238E27FC236}">
              <a16:creationId xmlns:a16="http://schemas.microsoft.com/office/drawing/2014/main" id="{3F87FFCA-9FE1-6953-5894-0DA85913A5DE}"/>
            </a:ext>
          </a:extLst>
        </xdr:cNvPr>
        <xdr:cNvSpPr/>
      </xdr:nvSpPr>
      <xdr:spPr>
        <a:xfrm>
          <a:off x="9250680" y="1402080"/>
          <a:ext cx="60960" cy="289560"/>
        </a:xfrm>
        <a:prstGeom prst="rect">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563880</xdr:colOff>
      <xdr:row>2</xdr:row>
      <xdr:rowOff>15240</xdr:rowOff>
    </xdr:from>
    <xdr:to>
      <xdr:col>19</xdr:col>
      <xdr:colOff>76200</xdr:colOff>
      <xdr:row>4</xdr:row>
      <xdr:rowOff>114300</xdr:rowOff>
    </xdr:to>
    <xdr:sp macro="" textlink="'Analysis 03'!AZ8">
      <xdr:nvSpPr>
        <xdr:cNvPr id="60" name="TextBox 59">
          <a:extLst>
            <a:ext uri="{FF2B5EF4-FFF2-40B4-BE49-F238E27FC236}">
              <a16:creationId xmlns:a16="http://schemas.microsoft.com/office/drawing/2014/main" id="{8871263B-7FF3-43F7-C8AD-76FEA23D06D8}"/>
            </a:ext>
          </a:extLst>
        </xdr:cNvPr>
        <xdr:cNvSpPr txBox="1"/>
      </xdr:nvSpPr>
      <xdr:spPr>
        <a:xfrm>
          <a:off x="10317480" y="381000"/>
          <a:ext cx="134112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9C5CDCD-C591-4850-8650-28E33FA3975A}" type="TxLink">
            <a:rPr lang="en-US" sz="2400" b="0" i="0" u="none" strike="noStrike">
              <a:solidFill>
                <a:schemeClr val="bg1"/>
              </a:solidFill>
              <a:latin typeface="Calibri"/>
              <a:ea typeface="Calibri"/>
              <a:cs typeface="Calibri"/>
            </a:rPr>
            <a:pPr marL="0" indent="0"/>
            <a:t>100</a:t>
          </a:fld>
          <a:endParaRPr lang="en-IN" sz="2400" b="0" i="0" u="none" strike="noStrike">
            <a:solidFill>
              <a:schemeClr val="bg1"/>
            </a:solidFill>
            <a:latin typeface="Calibri"/>
            <a:ea typeface="Calibri"/>
            <a:cs typeface="Calibri"/>
          </a:endParaRPr>
        </a:p>
      </xdr:txBody>
    </xdr:sp>
    <xdr:clientData/>
  </xdr:twoCellAnchor>
  <xdr:twoCellAnchor>
    <xdr:from>
      <xdr:col>16</xdr:col>
      <xdr:colOff>601980</xdr:colOff>
      <xdr:row>4</xdr:row>
      <xdr:rowOff>83820</xdr:rowOff>
    </xdr:from>
    <xdr:to>
      <xdr:col>19</xdr:col>
      <xdr:colOff>114300</xdr:colOff>
      <xdr:row>7</xdr:row>
      <xdr:rowOff>0</xdr:rowOff>
    </xdr:to>
    <xdr:sp macro="" textlink="'Analysis 03'!BA8">
      <xdr:nvSpPr>
        <xdr:cNvPr id="61" name="TextBox 60">
          <a:extLst>
            <a:ext uri="{FF2B5EF4-FFF2-40B4-BE49-F238E27FC236}">
              <a16:creationId xmlns:a16="http://schemas.microsoft.com/office/drawing/2014/main" id="{3B22BCC1-6874-B1DD-70E3-61E505FF4F25}"/>
            </a:ext>
          </a:extLst>
        </xdr:cNvPr>
        <xdr:cNvSpPr txBox="1"/>
      </xdr:nvSpPr>
      <xdr:spPr>
        <a:xfrm>
          <a:off x="10355580" y="815340"/>
          <a:ext cx="134112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90A23E4-1D90-435D-9DA9-71892CF8E023}" type="TxLink">
            <a:rPr lang="en-US" sz="2400" b="0" i="0" u="none" strike="noStrike">
              <a:solidFill>
                <a:schemeClr val="bg1"/>
              </a:solidFill>
              <a:latin typeface="Calibri"/>
              <a:ea typeface="Calibri"/>
              <a:cs typeface="Calibri"/>
            </a:rPr>
            <a:pPr marL="0" indent="0"/>
            <a:t>+8.03%</a:t>
          </a:fld>
          <a:endParaRPr lang="en-IN" sz="2400" b="0" i="0" u="none" strike="noStrike">
            <a:solidFill>
              <a:schemeClr val="bg1"/>
            </a:solidFill>
            <a:latin typeface="Calibri"/>
            <a:ea typeface="Calibri"/>
            <a:cs typeface="Calibri"/>
          </a:endParaRPr>
        </a:p>
      </xdr:txBody>
    </xdr:sp>
    <xdr:clientData/>
  </xdr:twoCellAnchor>
  <xdr:twoCellAnchor>
    <xdr:from>
      <xdr:col>17</xdr:col>
      <xdr:colOff>30480</xdr:colOff>
      <xdr:row>6</xdr:row>
      <xdr:rowOff>152400</xdr:rowOff>
    </xdr:from>
    <xdr:to>
      <xdr:col>19</xdr:col>
      <xdr:colOff>53340</xdr:colOff>
      <xdr:row>9</xdr:row>
      <xdr:rowOff>68580</xdr:rowOff>
    </xdr:to>
    <xdr:sp macro="" textlink="'Analysis 03'!BB8">
      <xdr:nvSpPr>
        <xdr:cNvPr id="62" name="TextBox 61">
          <a:extLst>
            <a:ext uri="{FF2B5EF4-FFF2-40B4-BE49-F238E27FC236}">
              <a16:creationId xmlns:a16="http://schemas.microsoft.com/office/drawing/2014/main" id="{2520CF24-7940-D228-4AA1-127D7EF7FC84}"/>
            </a:ext>
          </a:extLst>
        </xdr:cNvPr>
        <xdr:cNvSpPr txBox="1"/>
      </xdr:nvSpPr>
      <xdr:spPr>
        <a:xfrm>
          <a:off x="10393680" y="1249680"/>
          <a:ext cx="124206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869B22A-6640-4A3D-84BF-3EDF70A3D0B8}" type="TxLink">
            <a:rPr lang="en-US" sz="2400" b="0" i="0" u="none" strike="noStrike">
              <a:solidFill>
                <a:schemeClr val="bg1"/>
              </a:solidFill>
              <a:latin typeface="Calibri"/>
              <a:ea typeface="Calibri"/>
              <a:cs typeface="Calibri"/>
            </a:rPr>
            <a:pPr marL="0" indent="0"/>
            <a:t>+8.05%</a:t>
          </a:fld>
          <a:endParaRPr lang="en-IN" sz="2400" b="0" i="0" u="none" strike="noStrike">
            <a:solidFill>
              <a:schemeClr val="bg1"/>
            </a:solidFill>
            <a:latin typeface="Calibri"/>
            <a:ea typeface="Calibri"/>
            <a:cs typeface="Calibri"/>
          </a:endParaRPr>
        </a:p>
      </xdr:txBody>
    </xdr:sp>
    <xdr:clientData/>
  </xdr:twoCellAnchor>
  <xdr:twoCellAnchor>
    <xdr:from>
      <xdr:col>15</xdr:col>
      <xdr:colOff>53340</xdr:colOff>
      <xdr:row>11</xdr:row>
      <xdr:rowOff>68580</xdr:rowOff>
    </xdr:from>
    <xdr:to>
      <xdr:col>16</xdr:col>
      <xdr:colOff>38100</xdr:colOff>
      <xdr:row>13</xdr:row>
      <xdr:rowOff>7620</xdr:rowOff>
    </xdr:to>
    <xdr:sp macro="" textlink="">
      <xdr:nvSpPr>
        <xdr:cNvPr id="63" name="TextBox 62">
          <a:extLst>
            <a:ext uri="{FF2B5EF4-FFF2-40B4-BE49-F238E27FC236}">
              <a16:creationId xmlns:a16="http://schemas.microsoft.com/office/drawing/2014/main" id="{00ACC0D0-4853-80E1-9942-0888B2A52A52}"/>
            </a:ext>
          </a:extLst>
        </xdr:cNvPr>
        <xdr:cNvSpPr txBox="1"/>
      </xdr:nvSpPr>
      <xdr:spPr>
        <a:xfrm>
          <a:off x="9197340" y="2080260"/>
          <a:ext cx="5943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Profit</a:t>
          </a:r>
        </a:p>
      </xdr:txBody>
    </xdr:sp>
    <xdr:clientData/>
  </xdr:twoCellAnchor>
  <xdr:twoCellAnchor>
    <xdr:from>
      <xdr:col>17</xdr:col>
      <xdr:colOff>411480</xdr:colOff>
      <xdr:row>11</xdr:row>
      <xdr:rowOff>68580</xdr:rowOff>
    </xdr:from>
    <xdr:to>
      <xdr:col>18</xdr:col>
      <xdr:colOff>571500</xdr:colOff>
      <xdr:row>12</xdr:row>
      <xdr:rowOff>175260</xdr:rowOff>
    </xdr:to>
    <xdr:sp macro="" textlink="">
      <xdr:nvSpPr>
        <xdr:cNvPr id="4096" name="TextBox 4095">
          <a:extLst>
            <a:ext uri="{FF2B5EF4-FFF2-40B4-BE49-F238E27FC236}">
              <a16:creationId xmlns:a16="http://schemas.microsoft.com/office/drawing/2014/main" id="{0CC1C868-FEED-E49C-E4D1-D329A1B90E00}"/>
            </a:ext>
          </a:extLst>
        </xdr:cNvPr>
        <xdr:cNvSpPr txBox="1"/>
      </xdr:nvSpPr>
      <xdr:spPr>
        <a:xfrm>
          <a:off x="10774680" y="2080260"/>
          <a:ext cx="7696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Quantity</a:t>
          </a:r>
        </a:p>
      </xdr:txBody>
    </xdr:sp>
    <xdr:clientData/>
  </xdr:twoCellAnchor>
  <mc:AlternateContent xmlns:mc="http://schemas.openxmlformats.org/markup-compatibility/2006">
    <mc:Choice xmlns:a14="http://schemas.microsoft.com/office/drawing/2010/main" Requires="a14">
      <xdr:twoCellAnchor editAs="oneCell">
        <xdr:from>
          <xdr:col>15</xdr:col>
          <xdr:colOff>579120</xdr:colOff>
          <xdr:row>11</xdr:row>
          <xdr:rowOff>91440</xdr:rowOff>
        </xdr:from>
        <xdr:to>
          <xdr:col>16</xdr:col>
          <xdr:colOff>228600</xdr:colOff>
          <xdr:row>12</xdr:row>
          <xdr:rowOff>160020</xdr:rowOff>
        </xdr:to>
        <xdr:sp macro="" textlink="">
          <xdr:nvSpPr>
            <xdr:cNvPr id="4132" name="Option Button 36" hidden="1">
              <a:extLst>
                <a:ext uri="{63B3BB69-23CF-44E3-9099-C40C66FF867C}">
                  <a14:compatExt spid="_x0000_s4132"/>
                </a:ext>
                <a:ext uri="{FF2B5EF4-FFF2-40B4-BE49-F238E27FC236}">
                  <a16:creationId xmlns:a16="http://schemas.microsoft.com/office/drawing/2014/main" id="{00000000-0008-0000-0500-00002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487680</xdr:colOff>
          <xdr:row>11</xdr:row>
          <xdr:rowOff>99060</xdr:rowOff>
        </xdr:from>
        <xdr:to>
          <xdr:col>19</xdr:col>
          <xdr:colOff>137160</xdr:colOff>
          <xdr:row>12</xdr:row>
          <xdr:rowOff>167640</xdr:rowOff>
        </xdr:to>
        <xdr:sp macro="" textlink="">
          <xdr:nvSpPr>
            <xdr:cNvPr id="4133" name="Option Button 37" hidden="1">
              <a:extLst>
                <a:ext uri="{63B3BB69-23CF-44E3-9099-C40C66FF867C}">
                  <a14:compatExt spid="_x0000_s4133"/>
                </a:ext>
                <a:ext uri="{FF2B5EF4-FFF2-40B4-BE49-F238E27FC236}">
                  <a16:creationId xmlns:a16="http://schemas.microsoft.com/office/drawing/2014/main" id="{00000000-0008-0000-0500-00002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121920</xdr:colOff>
          <xdr:row>11</xdr:row>
          <xdr:rowOff>68580</xdr:rowOff>
        </xdr:from>
        <xdr:to>
          <xdr:col>19</xdr:col>
          <xdr:colOff>259080</xdr:colOff>
          <xdr:row>13</xdr:row>
          <xdr:rowOff>83820</xdr:rowOff>
        </xdr:to>
        <xdr:sp macro="" textlink="">
          <xdr:nvSpPr>
            <xdr:cNvPr id="4136" name="Group Box 40" hidden="1">
              <a:extLst>
                <a:ext uri="{63B3BB69-23CF-44E3-9099-C40C66FF867C}">
                  <a14:compatExt spid="_x0000_s4136"/>
                </a:ext>
                <a:ext uri="{FF2B5EF4-FFF2-40B4-BE49-F238E27FC236}">
                  <a16:creationId xmlns:a16="http://schemas.microsoft.com/office/drawing/2014/main" id="{00000000-0008-0000-0500-0000281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15</xdr:col>
      <xdr:colOff>121920</xdr:colOff>
      <xdr:row>11</xdr:row>
      <xdr:rowOff>45720</xdr:rowOff>
    </xdr:from>
    <xdr:to>
      <xdr:col>19</xdr:col>
      <xdr:colOff>274320</xdr:colOff>
      <xdr:row>13</xdr:row>
      <xdr:rowOff>91440</xdr:rowOff>
    </xdr:to>
    <xdr:sp macro="" textlink="">
      <xdr:nvSpPr>
        <xdr:cNvPr id="4097" name="Rectangle 4096">
          <a:extLst>
            <a:ext uri="{FF2B5EF4-FFF2-40B4-BE49-F238E27FC236}">
              <a16:creationId xmlns:a16="http://schemas.microsoft.com/office/drawing/2014/main" id="{6AE61A93-E938-816D-B102-957F2DC12283}"/>
            </a:ext>
          </a:extLst>
        </xdr:cNvPr>
        <xdr:cNvSpPr/>
      </xdr:nvSpPr>
      <xdr:spPr>
        <a:xfrm>
          <a:off x="9265920" y="2057400"/>
          <a:ext cx="2590800" cy="411480"/>
        </a:xfrm>
        <a:prstGeom prst="rect">
          <a:avLst/>
        </a:prstGeom>
        <a:noFill/>
        <a:ln w="50800">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571500</xdr:colOff>
      <xdr:row>10</xdr:row>
      <xdr:rowOff>76200</xdr:rowOff>
    </xdr:from>
    <xdr:to>
      <xdr:col>20</xdr:col>
      <xdr:colOff>117900</xdr:colOff>
      <xdr:row>10</xdr:row>
      <xdr:rowOff>76200</xdr:rowOff>
    </xdr:to>
    <xdr:cxnSp macro="">
      <xdr:nvCxnSpPr>
        <xdr:cNvPr id="4100" name="Straight Connector 4099">
          <a:extLst>
            <a:ext uri="{FF2B5EF4-FFF2-40B4-BE49-F238E27FC236}">
              <a16:creationId xmlns:a16="http://schemas.microsoft.com/office/drawing/2014/main" id="{CD5F956A-D2A1-358C-0BF3-7FF4BC8FE76F}"/>
            </a:ext>
          </a:extLst>
        </xdr:cNvPr>
        <xdr:cNvCxnSpPr/>
      </xdr:nvCxnSpPr>
      <xdr:spPr>
        <a:xfrm>
          <a:off x="9105900" y="1905000"/>
          <a:ext cx="3204000" cy="0"/>
        </a:xfrm>
        <a:prstGeom prst="line">
          <a:avLst/>
        </a:prstGeom>
        <a:ln w="25400">
          <a:gradFill flip="none" rotWithShape="1">
            <a:gsLst>
              <a:gs pos="0">
                <a:schemeClr val="accent2">
                  <a:lumMod val="75000"/>
                </a:schemeClr>
              </a:gs>
              <a:gs pos="46000">
                <a:schemeClr val="bg1"/>
              </a:gs>
              <a:gs pos="100000">
                <a:schemeClr val="accent2">
                  <a:lumMod val="75000"/>
                </a:schemeClr>
              </a:gs>
            </a:gsLst>
            <a:path path="circle">
              <a:fillToRect l="50000" t="130000" r="50000" b="-30000"/>
            </a:path>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594360</xdr:colOff>
      <xdr:row>13</xdr:row>
      <xdr:rowOff>30480</xdr:rowOff>
    </xdr:from>
    <xdr:to>
      <xdr:col>20</xdr:col>
      <xdr:colOff>220980</xdr:colOff>
      <xdr:row>20</xdr:row>
      <xdr:rowOff>83820</xdr:rowOff>
    </xdr:to>
    <xdr:graphicFrame macro="">
      <xdr:nvGraphicFramePr>
        <xdr:cNvPr id="4104" name="Chart 4103">
          <a:extLst>
            <a:ext uri="{FF2B5EF4-FFF2-40B4-BE49-F238E27FC236}">
              <a16:creationId xmlns:a16="http://schemas.microsoft.com/office/drawing/2014/main" id="{2B7B4C01-9A38-431A-91AA-EDC3DA5D2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68580</xdr:colOff>
      <xdr:row>12</xdr:row>
      <xdr:rowOff>91440</xdr:rowOff>
    </xdr:from>
    <xdr:to>
      <xdr:col>19</xdr:col>
      <xdr:colOff>563880</xdr:colOff>
      <xdr:row>14</xdr:row>
      <xdr:rowOff>0</xdr:rowOff>
    </xdr:to>
    <xdr:sp macro="" textlink="'Analysis 03'!BK4">
      <xdr:nvSpPr>
        <xdr:cNvPr id="4106" name="TextBox 4105">
          <a:extLst>
            <a:ext uri="{FF2B5EF4-FFF2-40B4-BE49-F238E27FC236}">
              <a16:creationId xmlns:a16="http://schemas.microsoft.com/office/drawing/2014/main" id="{33E46C63-C98C-8FCC-99E6-173A4140F83A}"/>
            </a:ext>
          </a:extLst>
        </xdr:cNvPr>
        <xdr:cNvSpPr txBox="1"/>
      </xdr:nvSpPr>
      <xdr:spPr>
        <a:xfrm>
          <a:off x="9212580" y="2286000"/>
          <a:ext cx="29337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C9D71C-FB17-49F3-8901-808BDBC05A11}" type="TxLink">
            <a:rPr lang="en-US" sz="1200" b="1" i="0" u="none" strike="noStrike">
              <a:solidFill>
                <a:schemeClr val="bg1"/>
              </a:solidFill>
              <a:latin typeface="Calibri"/>
              <a:ea typeface="Calibri"/>
              <a:cs typeface="Calibri"/>
            </a:rPr>
            <a:pPr algn="ctr"/>
            <a:t>Top-5 Profitable</a:t>
          </a:fld>
          <a:endParaRPr lang="en-IN" sz="1200" b="1">
            <a:solidFill>
              <a:schemeClr val="bg1"/>
            </a:solidFill>
          </a:endParaRPr>
        </a:p>
      </xdr:txBody>
    </xdr:sp>
    <xdr:clientData/>
  </xdr:twoCellAnchor>
  <xdr:twoCellAnchor>
    <xdr:from>
      <xdr:col>15</xdr:col>
      <xdr:colOff>15240</xdr:colOff>
      <xdr:row>20</xdr:row>
      <xdr:rowOff>60960</xdr:rowOff>
    </xdr:from>
    <xdr:to>
      <xdr:col>20</xdr:col>
      <xdr:colOff>182880</xdr:colOff>
      <xdr:row>20</xdr:row>
      <xdr:rowOff>60960</xdr:rowOff>
    </xdr:to>
    <xdr:cxnSp macro="">
      <xdr:nvCxnSpPr>
        <xdr:cNvPr id="4107" name="Straight Connector 4106">
          <a:extLst>
            <a:ext uri="{FF2B5EF4-FFF2-40B4-BE49-F238E27FC236}">
              <a16:creationId xmlns:a16="http://schemas.microsoft.com/office/drawing/2014/main" id="{F29DD814-E32B-369E-7D5E-9503382F8659}"/>
            </a:ext>
          </a:extLst>
        </xdr:cNvPr>
        <xdr:cNvCxnSpPr/>
      </xdr:nvCxnSpPr>
      <xdr:spPr>
        <a:xfrm>
          <a:off x="9159240" y="3718560"/>
          <a:ext cx="3215640" cy="0"/>
        </a:xfrm>
        <a:prstGeom prst="line">
          <a:avLst/>
        </a:prstGeom>
        <a:ln w="25400">
          <a:gradFill flip="none" rotWithShape="1">
            <a:gsLst>
              <a:gs pos="0">
                <a:schemeClr val="accent2">
                  <a:lumMod val="75000"/>
                </a:schemeClr>
              </a:gs>
              <a:gs pos="46000">
                <a:schemeClr val="bg1"/>
              </a:gs>
              <a:gs pos="100000">
                <a:schemeClr val="accent2">
                  <a:lumMod val="75000"/>
                </a:schemeClr>
              </a:gs>
            </a:gsLst>
            <a:path path="circle">
              <a:fillToRect l="50000" t="130000" r="50000" b="-30000"/>
            </a:path>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53340</xdr:colOff>
      <xdr:row>20</xdr:row>
      <xdr:rowOff>182879</xdr:rowOff>
    </xdr:from>
    <xdr:to>
      <xdr:col>15</xdr:col>
      <xdr:colOff>182880</xdr:colOff>
      <xdr:row>21</xdr:row>
      <xdr:rowOff>133240</xdr:rowOff>
    </xdr:to>
    <xdr:sp macro="" textlink="">
      <xdr:nvSpPr>
        <xdr:cNvPr id="4109" name="Oval 4108">
          <a:extLst>
            <a:ext uri="{FF2B5EF4-FFF2-40B4-BE49-F238E27FC236}">
              <a16:creationId xmlns:a16="http://schemas.microsoft.com/office/drawing/2014/main" id="{9D329460-CC37-A3A1-650F-201245A0E4CB}"/>
            </a:ext>
          </a:extLst>
        </xdr:cNvPr>
        <xdr:cNvSpPr/>
      </xdr:nvSpPr>
      <xdr:spPr>
        <a:xfrm>
          <a:off x="9197340" y="3840479"/>
          <a:ext cx="129540" cy="133241"/>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175260</xdr:colOff>
      <xdr:row>20</xdr:row>
      <xdr:rowOff>114300</xdr:rowOff>
    </xdr:from>
    <xdr:to>
      <xdr:col>20</xdr:col>
      <xdr:colOff>60960</xdr:colOff>
      <xdr:row>22</xdr:row>
      <xdr:rowOff>22860</xdr:rowOff>
    </xdr:to>
    <xdr:sp macro="" textlink="">
      <xdr:nvSpPr>
        <xdr:cNvPr id="4110" name="TextBox 4109">
          <a:extLst>
            <a:ext uri="{FF2B5EF4-FFF2-40B4-BE49-F238E27FC236}">
              <a16:creationId xmlns:a16="http://schemas.microsoft.com/office/drawing/2014/main" id="{6AEEDAB3-B2AB-256E-D180-33E3AA615C2B}"/>
            </a:ext>
          </a:extLst>
        </xdr:cNvPr>
        <xdr:cNvSpPr txBox="1"/>
      </xdr:nvSpPr>
      <xdr:spPr>
        <a:xfrm>
          <a:off x="9319260" y="3771900"/>
          <a:ext cx="29337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Profit by</a:t>
          </a:r>
          <a:r>
            <a:rPr lang="en-IN" sz="1200" b="1" baseline="0">
              <a:solidFill>
                <a:schemeClr val="bg1"/>
              </a:solidFill>
            </a:rPr>
            <a:t> Product Category</a:t>
          </a:r>
          <a:endParaRPr lang="en-IN" sz="1200" b="1">
            <a:solidFill>
              <a:schemeClr val="bg1"/>
            </a:solidFill>
          </a:endParaRPr>
        </a:p>
      </xdr:txBody>
    </xdr:sp>
    <xdr:clientData/>
  </xdr:twoCellAnchor>
  <xdr:twoCellAnchor>
    <xdr:from>
      <xdr:col>15</xdr:col>
      <xdr:colOff>0</xdr:colOff>
      <xdr:row>21</xdr:row>
      <xdr:rowOff>137160</xdr:rowOff>
    </xdr:from>
    <xdr:to>
      <xdr:col>20</xdr:col>
      <xdr:colOff>7620</xdr:colOff>
      <xdr:row>31</xdr:row>
      <xdr:rowOff>22860</xdr:rowOff>
    </xdr:to>
    <xdr:graphicFrame macro="">
      <xdr:nvGraphicFramePr>
        <xdr:cNvPr id="56" name="Chart 55">
          <a:extLst>
            <a:ext uri="{FF2B5EF4-FFF2-40B4-BE49-F238E27FC236}">
              <a16:creationId xmlns:a16="http://schemas.microsoft.com/office/drawing/2014/main" id="{81FA8E0E-3539-4B27-9DEE-D5B72EDCB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449580</xdr:colOff>
      <xdr:row>0</xdr:row>
      <xdr:rowOff>0</xdr:rowOff>
    </xdr:from>
    <xdr:to>
      <xdr:col>6</xdr:col>
      <xdr:colOff>53340</xdr:colOff>
      <xdr:row>2</xdr:row>
      <xdr:rowOff>53340</xdr:rowOff>
    </xdr:to>
    <xdr:sp macro="" textlink="">
      <xdr:nvSpPr>
        <xdr:cNvPr id="4098" name="TextBox 4097">
          <a:extLst>
            <a:ext uri="{FF2B5EF4-FFF2-40B4-BE49-F238E27FC236}">
              <a16:creationId xmlns:a16="http://schemas.microsoft.com/office/drawing/2014/main" id="{1921353B-5379-E314-785D-4EF339F27F9B}"/>
            </a:ext>
          </a:extLst>
        </xdr:cNvPr>
        <xdr:cNvSpPr txBox="1"/>
      </xdr:nvSpPr>
      <xdr:spPr>
        <a:xfrm>
          <a:off x="449580" y="0"/>
          <a:ext cx="32613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gradFill>
                <a:gsLst>
                  <a:gs pos="0">
                    <a:schemeClr val="accent1">
                      <a:lumMod val="50000"/>
                    </a:schemeClr>
                  </a:gs>
                  <a:gs pos="46000">
                    <a:schemeClr val="accent1">
                      <a:lumMod val="75000"/>
                    </a:schemeClr>
                  </a:gs>
                  <a:gs pos="100000">
                    <a:schemeClr val="accent5">
                      <a:lumMod val="75000"/>
                    </a:schemeClr>
                  </a:gs>
                </a:gsLst>
                <a:path path="circle">
                  <a:fillToRect l="50000" t="130000" r="50000" b="-30000"/>
                </a:path>
              </a:gradFill>
            </a:rPr>
            <a:t>Kix Business Dashboard</a:t>
          </a:r>
        </a:p>
      </xdr:txBody>
    </xdr:sp>
    <xdr:clientData/>
  </xdr:twoCellAnchor>
  <xdr:twoCellAnchor>
    <xdr:from>
      <xdr:col>18</xdr:col>
      <xdr:colOff>365760</xdr:colOff>
      <xdr:row>0</xdr:row>
      <xdr:rowOff>106680</xdr:rowOff>
    </xdr:from>
    <xdr:to>
      <xdr:col>20</xdr:col>
      <xdr:colOff>60960</xdr:colOff>
      <xdr:row>2</xdr:row>
      <xdr:rowOff>68580</xdr:rowOff>
    </xdr:to>
    <xdr:sp macro="" textlink="">
      <xdr:nvSpPr>
        <xdr:cNvPr id="4111" name="Rectangle: Rounded Corners 4110">
          <a:extLst>
            <a:ext uri="{FF2B5EF4-FFF2-40B4-BE49-F238E27FC236}">
              <a16:creationId xmlns:a16="http://schemas.microsoft.com/office/drawing/2014/main" id="{7FF457D1-689D-F998-EBF4-FDA24A5150CA}"/>
            </a:ext>
          </a:extLst>
        </xdr:cNvPr>
        <xdr:cNvSpPr/>
      </xdr:nvSpPr>
      <xdr:spPr>
        <a:xfrm>
          <a:off x="11338560" y="106680"/>
          <a:ext cx="914400" cy="32766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Open Filter</a:t>
          </a:r>
        </a:p>
      </xdr:txBody>
    </xdr:sp>
    <xdr:clientData/>
  </xdr:twoCellAnchor>
  <xdr:twoCellAnchor>
    <xdr:from>
      <xdr:col>18</xdr:col>
      <xdr:colOff>320040</xdr:colOff>
      <xdr:row>0</xdr:row>
      <xdr:rowOff>83820</xdr:rowOff>
    </xdr:from>
    <xdr:to>
      <xdr:col>21</xdr:col>
      <xdr:colOff>182880</xdr:colOff>
      <xdr:row>31</xdr:row>
      <xdr:rowOff>45720</xdr:rowOff>
    </xdr:to>
    <xdr:grpSp>
      <xdr:nvGrpSpPr>
        <xdr:cNvPr id="4114" name="Group 4113">
          <a:extLst>
            <a:ext uri="{FF2B5EF4-FFF2-40B4-BE49-F238E27FC236}">
              <a16:creationId xmlns:a16="http://schemas.microsoft.com/office/drawing/2014/main" id="{507F8358-94A5-9839-B4C2-5D3FF924A0FA}"/>
            </a:ext>
          </a:extLst>
        </xdr:cNvPr>
        <xdr:cNvGrpSpPr/>
      </xdr:nvGrpSpPr>
      <xdr:grpSpPr>
        <a:xfrm>
          <a:off x="11292840" y="83820"/>
          <a:ext cx="1691640" cy="5631180"/>
          <a:chOff x="11292840" y="83820"/>
          <a:chExt cx="1691640" cy="5631180"/>
        </a:xfrm>
      </xdr:grpSpPr>
      <xdr:sp macro="" textlink="">
        <xdr:nvSpPr>
          <xdr:cNvPr id="4108" name="Rectangle: Diagonal Corners Rounded 4107">
            <a:extLst>
              <a:ext uri="{FF2B5EF4-FFF2-40B4-BE49-F238E27FC236}">
                <a16:creationId xmlns:a16="http://schemas.microsoft.com/office/drawing/2014/main" id="{D2CF7364-C35A-4050-BC33-6D8CE97E4AA2}"/>
              </a:ext>
            </a:extLst>
          </xdr:cNvPr>
          <xdr:cNvSpPr/>
        </xdr:nvSpPr>
        <xdr:spPr>
          <a:xfrm>
            <a:off x="11292840" y="441960"/>
            <a:ext cx="1691640" cy="5273040"/>
          </a:xfrm>
          <a:prstGeom prst="round2DiagRect">
            <a:avLst>
              <a:gd name="adj1" fmla="val 8559"/>
              <a:gd name="adj2" fmla="val 0"/>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4103" name="Month 1">
                <a:extLst>
                  <a:ext uri="{FF2B5EF4-FFF2-40B4-BE49-F238E27FC236}">
                    <a16:creationId xmlns:a16="http://schemas.microsoft.com/office/drawing/2014/main" id="{77F80D1F-6FAD-4EE3-981B-2DFF3FBB67BF}"/>
                  </a:ext>
                </a:extLst>
              </xdr:cNvPr>
              <xdr:cNvGraphicFramePr/>
            </xdr:nvGraphicFramePr>
            <xdr:xfrm>
              <a:off x="11452860" y="510540"/>
              <a:ext cx="1493520" cy="2308859"/>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452860" y="510540"/>
                <a:ext cx="1493520" cy="2308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105" name="Category">
                <a:extLst>
                  <a:ext uri="{FF2B5EF4-FFF2-40B4-BE49-F238E27FC236}">
                    <a16:creationId xmlns:a16="http://schemas.microsoft.com/office/drawing/2014/main" id="{298F1080-9FCC-47F2-8887-705308EFBA0C}"/>
                  </a:ext>
                </a:extLst>
              </xdr:cNvPr>
              <xdr:cNvGraphicFramePr/>
            </xdr:nvGraphicFramePr>
            <xdr:xfrm>
              <a:off x="11460480" y="2918460"/>
              <a:ext cx="1501140" cy="254508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460480" y="2918460"/>
                <a:ext cx="1501140" cy="2545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112" name="Rectangle: Rounded Corners 4111">
            <a:extLst>
              <a:ext uri="{FF2B5EF4-FFF2-40B4-BE49-F238E27FC236}">
                <a16:creationId xmlns:a16="http://schemas.microsoft.com/office/drawing/2014/main" id="{4B15A020-5E92-68F2-E81F-E80ACE565997}"/>
              </a:ext>
            </a:extLst>
          </xdr:cNvPr>
          <xdr:cNvSpPr/>
        </xdr:nvSpPr>
        <xdr:spPr>
          <a:xfrm>
            <a:off x="11353800" y="83820"/>
            <a:ext cx="914400" cy="350520"/>
          </a:xfrm>
          <a:prstGeom prst="round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Close</a:t>
            </a:r>
            <a:r>
              <a:rPr lang="en-IN" sz="1100" baseline="0"/>
              <a:t> </a:t>
            </a:r>
            <a:r>
              <a:rPr lang="en-IN" sz="1100"/>
              <a:t>Filter</a:t>
            </a: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55098148148" backgroundQuery="1" createdVersion="8" refreshedVersion="8" minRefreshableVersion="3" recordCount="0" supportSubquery="1" supportAdvancedDrill="1" xr:uid="{D41E4F9B-A186-48BD-8DEC-C19A0DF7A5B4}">
  <cacheSource type="external" connectionId="9"/>
  <cacheFields count="3">
    <cacheField name="[Measures].[Total Revenue]" caption="Total Revenue" numFmtId="0" hierarchy="39" level="32767"/>
    <cacheField name="[Measures].[Total Target]" caption="Total Target" numFmtId="0" hierarchy="49" level="32767"/>
    <cacheField name="[Dim_sales_persons].[Store Name].[Store Name]" caption="Store Name" numFmtId="0" hierarchy="17"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2"/>
      </fieldsUsage>
    </cacheHierarchy>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oneField="1">
      <fieldsUsage count="1">
        <fieldUsage x="1"/>
      </fieldsUsage>
    </cacheHierarchy>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550983333334" backgroundQuery="1" createdVersion="8" refreshedVersion="8" minRefreshableVersion="3" recordCount="0" supportSubquery="1" supportAdvancedDrill="1" xr:uid="{C921D55F-ACA2-47FA-AE84-FD788E873351}">
  <cacheSource type="external" connectionId="9"/>
  <cacheFields count="4">
    <cacheField name="[Measures].[Total Revenue]" caption="Total Revenue" numFmtId="0" hierarchy="39" level="32767"/>
    <cacheField name="[Date].[WeekType].[WeekType]" caption="WeekType" numFmtId="0" hierarchy="7" level="1">
      <sharedItems count="2">
        <s v="Weekday"/>
        <s v="Weekend"/>
      </sharedItems>
    </cacheField>
    <cacheField name="[Dim_sales_persons].[Store Name].[Store Name]" caption="Store Name" numFmtId="0" hierarchy="17" level="1">
      <sharedItems containsSemiMixedTypes="0" containsNonDate="0" containsString="0"/>
    </cacheField>
    <cacheField name="Dummy0" numFmtId="0" hierarchy="63" level="32767">
      <extLst>
        <ext xmlns:x14="http://schemas.microsoft.com/office/spreadsheetml/2009/9/main" uri="{63CAB8AC-B538-458d-9737-405883B0398D}">
          <x14:cacheField ignore="1"/>
        </ext>
      </extLst>
    </cacheField>
  </cacheFields>
  <cacheHierarchies count="64">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2"/>
      </fieldsUsage>
    </cacheHierarchy>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550985300928" backgroundQuery="1" createdVersion="8" refreshedVersion="8" minRefreshableVersion="3" recordCount="0" supportSubquery="1" supportAdvancedDrill="1" xr:uid="{A0D14CDA-60F0-47FD-A699-C962EC45BB49}">
  <cacheSource type="external" connectionId="9"/>
  <cacheFields count="4">
    <cacheField name="[Measures].[Total Revenue]" caption="Total Revenue" numFmtId="0" hierarchy="39" level="32767"/>
    <cacheField name="[Dim_sales_persons].[Store Name].[Store Name]" caption="Store Name" numFmtId="0" hierarchy="17" level="1">
      <sharedItems containsSemiMixedTypes="0" containsNonDate="0" containsString="0"/>
    </cacheField>
    <cacheField name="[Date].[Quarter].[Quarter]" caption="Quarter" numFmtId="0" hierarchy="8" level="1">
      <sharedItems count="4">
        <s v="Q-1"/>
        <s v="Q-2"/>
        <s v="Q-3"/>
        <s v="Q-4"/>
      </sharedItems>
    </cacheField>
    <cacheField name="Dummy0" numFmtId="0" hierarchy="63" level="32767">
      <extLst>
        <ext xmlns:x14="http://schemas.microsoft.com/office/spreadsheetml/2009/9/main" uri="{63CAB8AC-B538-458d-9737-405883B0398D}">
          <x14:cacheField ignore="1"/>
        </ext>
      </extLst>
    </cacheField>
  </cacheFields>
  <cacheHierarchies count="64">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2"/>
      </fieldsUsage>
    </cacheHierarchy>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1"/>
      </fieldsUsage>
    </cacheHierarchy>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550987152776" backgroundQuery="1" createdVersion="8" refreshedVersion="8" minRefreshableVersion="3" recordCount="0" supportSubquery="1" supportAdvancedDrill="1" xr:uid="{8A7D2F71-2DE9-4419-AEC4-4864D7C38CC8}">
  <cacheSource type="external" connectionId="9"/>
  <cacheFields count="4">
    <cacheField name="[Date].[Month].[Month]" caption="Month" numFmtId="0" hierarchy="3" level="1">
      <sharedItems count="12">
        <s v="Jan"/>
        <s v="Feb"/>
        <s v="Mar"/>
        <s v="Apr"/>
        <s v="May"/>
        <s v="Jun"/>
        <s v="Jul"/>
        <s v="Aug"/>
        <s v="Sep"/>
        <s v="Oct"/>
        <s v="Nov"/>
        <s v="Dec"/>
      </sharedItems>
    </cacheField>
    <cacheField name="[Measures].[Total Revenue]" caption="Total Revenue" numFmtId="0" hierarchy="39" level="32767"/>
    <cacheField name="[Measures].[Total Target]" caption="Total Target" numFmtId="0" hierarchy="49" level="32767"/>
    <cacheField name="[Dim_sales_persons].[Store Name].[Store Name]" caption="Store Name" numFmtId="0" hierarchy="17"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3"/>
      </fieldsUsage>
    </cacheHierarchy>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oneField="1">
      <fieldsUsage count="1">
        <fieldUsage x="1"/>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oneField="1">
      <fieldsUsage count="1">
        <fieldUsage x="2"/>
      </fieldsUsage>
    </cacheHierarchy>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550989930554" backgroundQuery="1" createdVersion="8" refreshedVersion="8" minRefreshableVersion="3" recordCount="0" supportSubquery="1" supportAdvancedDrill="1" xr:uid="{598F2B7E-6132-42A3-944A-3C8485399CD8}">
  <cacheSource type="external" connectionId="9"/>
  <cacheFields count="11">
    <cacheField name="[Measures].[Total Revenue]" caption="Total Revenue" numFmtId="0" hierarchy="39" level="32767"/>
    <cacheField name="[Measures].[COGS]" caption="COGS" numFmtId="0" hierarchy="40" level="32767"/>
    <cacheField name="[Measures].[Profit Margin]" caption="Profit Margin" numFmtId="0" hierarchy="41" level="32767"/>
    <cacheField name="[Measures].[Profit Margin %]" caption="Profit Margin %" numFmtId="0" hierarchy="42" level="32767"/>
    <cacheField name="[Measures].[# Transactions]" caption="# Transactions" numFmtId="0" hierarchy="43" level="32767"/>
    <cacheField name="[Measures].[Total Refund]" caption="Total Refund" numFmtId="0" hierarchy="44" level="32767"/>
    <cacheField name="[Measures].[Refund Rate]" caption="Refund Rate" numFmtId="0" hierarchy="45" level="32767"/>
    <cacheField name="[Measures].[# Products]" caption="# Products" numFmtId="0" hierarchy="46" level="32767"/>
    <cacheField name="[Measures].[Qty Returned]" caption="Qty Returned" numFmtId="0" hierarchy="47" level="32767"/>
    <cacheField name="[Measures].[Total Qty Sold]" caption="Total Qty Sold" numFmtId="0" hierarchy="48" level="32767"/>
    <cacheField name="[Measures].[Total Target]" caption="Total Target" numFmtId="0" hierarchy="49" level="32767"/>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oneField="1">
      <fieldsUsage count="1">
        <fieldUsage x="1"/>
      </fieldsUsage>
    </cacheHierarchy>
    <cacheHierarchy uniqueName="[Measures].[Profit Margin]" caption="Profit Margin" measure="1" displayFolder="" measureGroup="Calculation" count="0" oneField="1">
      <fieldsUsage count="1">
        <fieldUsage x="2"/>
      </fieldsUsage>
    </cacheHierarchy>
    <cacheHierarchy uniqueName="[Measures].[Profit Margin %]" caption="Profit Margin %" measure="1" displayFolder="" measureGroup="Calculation" count="0" oneField="1">
      <fieldsUsage count="1">
        <fieldUsage x="3"/>
      </fieldsUsage>
    </cacheHierarchy>
    <cacheHierarchy uniqueName="[Measures].[# Transactions]" caption="# Transactions" measure="1" displayFolder="" measureGroup="Calculation" count="0" oneField="1">
      <fieldsUsage count="1">
        <fieldUsage x="4"/>
      </fieldsUsage>
    </cacheHierarchy>
    <cacheHierarchy uniqueName="[Measures].[Total Refund]" caption="Total Refund" measure="1" displayFolder="" measureGroup="Calculation" count="0" oneField="1">
      <fieldsUsage count="1">
        <fieldUsage x="5"/>
      </fieldsUsage>
    </cacheHierarchy>
    <cacheHierarchy uniqueName="[Measures].[Refund Rate]" caption="Refund Rate" measure="1" displayFolder="" measureGroup="Calculation" count="0" oneField="1">
      <fieldsUsage count="1">
        <fieldUsage x="6"/>
      </fieldsUsage>
    </cacheHierarchy>
    <cacheHierarchy uniqueName="[Measures].[# Products]" caption="# Products" measure="1" displayFolder="" measureGroup="Calculation" count="0" oneField="1">
      <fieldsUsage count="1">
        <fieldUsage x="7"/>
      </fieldsUsage>
    </cacheHierarchy>
    <cacheHierarchy uniqueName="[Measures].[Qty Returned]" caption="Qty Returned" measure="1" displayFolder="" measureGroup="Calculation" count="0" oneField="1">
      <fieldsUsage count="1">
        <fieldUsage x="8"/>
      </fieldsUsage>
    </cacheHierarchy>
    <cacheHierarchy uniqueName="[Measures].[Total Qty Sold]" caption="Total Qty Sold" measure="1" displayFolder="" measureGroup="Calculation" count="0" oneField="1">
      <fieldsUsage count="1">
        <fieldUsage x="9"/>
      </fieldsUsage>
    </cacheHierarchy>
    <cacheHierarchy uniqueName="[Measures].[Total Target]" caption="Total Target" measure="1" displayFolder="" measureGroup="Calculation" count="0" oneField="1">
      <fieldsUsage count="1">
        <fieldUsage x="10"/>
      </fieldsUsage>
    </cacheHierarchy>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550996527774" backgroundQuery="1" createdVersion="8" refreshedVersion="8" minRefreshableVersion="3" recordCount="0" supportSubquery="1" supportAdvancedDrill="1" xr:uid="{2AB86F94-01DA-43EA-98C0-C535E4FC6731}">
  <cacheSource type="external" connectionId="9"/>
  <cacheFields count="4">
    <cacheField name="[Measures].[Total Revenue]" caption="Total Revenue" numFmtId="0" hierarchy="39" level="32767"/>
    <cacheField name="[Measures].[Total Target]" caption="Total Target" numFmtId="0" hierarchy="49" level="32767"/>
    <cacheField name="[Dim_sales_persons].[Store Name].[Store Name]" caption="Store Name" numFmtId="0" hierarchy="17" level="1">
      <sharedItems count="10">
        <s v="Barron-Fleming"/>
        <s v="Berg-Trujillo"/>
        <s v="Lee-Myers"/>
        <s v="Lopez"/>
        <s v="Martinez"/>
        <s v="Miller"/>
        <s v="Myers-Lopez"/>
        <s v="Novak PLC"/>
        <s v="Thomas"/>
        <s v="Valdez"/>
      </sharedItems>
    </cacheField>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2"/>
      </fieldsUsage>
    </cacheHierarchy>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oneField="1">
      <fieldsUsage count="1">
        <fieldUsage x="1"/>
      </fieldsUsage>
    </cacheHierarchy>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01607870372" backgroundQuery="1" createdVersion="8" refreshedVersion="8" minRefreshableVersion="3" recordCount="0" supportSubquery="1" supportAdvancedDrill="1" xr:uid="{14729360-C1AC-44E4-9757-92E547351283}">
  <cacheSource type="external" connectionId="9"/>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41" level="32767"/>
    <cacheField name="[Date].[Month].[Month]" caption="Month" numFmtId="0" hierarchy="3" level="1">
      <sharedItems count="12">
        <s v="Jan"/>
        <s v="Feb"/>
        <s v="Mar"/>
        <s v="Apr"/>
        <s v="May"/>
        <s v="Jun"/>
        <s v="Jul"/>
        <s v="Aug"/>
        <s v="Sep"/>
        <s v="Oct"/>
        <s v="Nov"/>
        <s v="Dec"/>
      </sharedItems>
    </cacheField>
    <cacheField name="[products_table].[Category].[Category]" caption="Category" numFmtId="0" hierarchy="34"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01621064811" backgroundQuery="1" createdVersion="8" refreshedVersion="8" minRefreshableVersion="3" recordCount="0" supportSubquery="1" supportAdvancedDrill="1" xr:uid="{594D7B1A-A065-4740-ACBE-C12CB05C0E2A}">
  <cacheSource type="external" connectionId="9"/>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41" level="32767"/>
    <cacheField name="[Date].[Month].[Month]" caption="Month" numFmtId="0" hierarchy="3" level="1">
      <sharedItems count="12">
        <s v="Jan"/>
        <s v="Feb"/>
        <s v="Mar"/>
        <s v="Apr"/>
        <s v="May"/>
        <s v="Jun"/>
        <s v="Jul"/>
        <s v="Aug"/>
        <s v="Sep"/>
        <s v="Oct"/>
        <s v="Nov"/>
        <s v="Dec"/>
      </sharedItems>
    </cacheField>
    <cacheField name="[products_table].[Category].[Category]" caption="Category" numFmtId="0" hierarchy="34"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29166667" backgroundQuery="1" createdVersion="8" refreshedVersion="8" minRefreshableVersion="3" recordCount="0" supportSubquery="1" supportAdvancedDrill="1" xr:uid="{FD57227C-4562-4E3A-AA33-A6151825AEBC}">
  <cacheSource type="external" connectionId="9"/>
  <cacheFields count="3">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41" level="32767"/>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2" memberValueDatatype="130" unbalanced="0"/>
    <cacheHierarchy uniqueName="[Date].[Order Date]" caption="Order Date" attribute="1" time="1" defaultMemberUniqueName="[Date].[Order Date].[All]" allUniqueName="[Date].[Order 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2" memberValueDatatype="20" unbalanced="0"/>
    <cacheHierarchy uniqueName="[Date].[Weekday]" caption="Weekday" attribute="1" defaultMemberUniqueName="[Date].[Weekday].[All]" allUniqueName="[Date].[Weekday].[All]" dimensionUniqueName="[Date]" displayFolder="" count="2" memberValueDatatype="130" unbalanced="0"/>
    <cacheHierarchy uniqueName="[Date].[WeekNum]" caption="WeekNum" attribute="1" defaultMemberUniqueName="[Date].[WeekNum].[All]" allUniqueName="[Date].[WeekNum].[All]" dimensionUniqueName="[Date]" displayFolder="" count="2" memberValueDatatype="20" unbalanced="0"/>
    <cacheHierarchy uniqueName="[Date].[WeekType]" caption="WeekType" attribute="1" defaultMemberUniqueName="[Date].[WeekType].[All]" allUniqueName="[Date].[WeekTyp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2"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cacheHierarchy uniqueName="[Dim_sales_persons].[Custom]" caption="Custom" attribute="1" defaultMemberUniqueName="[Dim_sales_persons].[Custom].[All]" allUniqueName="[Dim_sales_persons].[Custom].[All]" dimensionUniqueName="[Dim_sales_persons]"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2" memberValueDatatype="20" unbalanced="0"/>
    <cacheHierarchy uniqueName="[monthly_store_targets  2].[Date]" caption="Date" attribute="1" time="1" defaultMemberUniqueName="[monthly_store_targets  2].[Date].[All]" allUniqueName="[monthly_store_targets  2].[Date].[All]" dimensionUniqueName="[monthly_store_targets  2]" displayFolder="" count="2"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31249999" backgroundQuery="1" createdVersion="8" refreshedVersion="8" minRefreshableVersion="3" recordCount="0" supportSubquery="1" supportAdvancedDrill="1" xr:uid="{3436A178-41F0-40CB-88D0-0D089CF89737}">
  <cacheSource type="external" connectionId="9"/>
  <cacheFields count="5">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41" level="32767"/>
    <cacheField name="[products_table].[Product Name].[Product Name]" caption="Product Name" numFmtId="0" hierarchy="33"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Total Qty Sold]" caption="Total Qty Sold" numFmtId="0" hierarchy="48" level="32767"/>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oneField="1">
      <fieldsUsage count="1">
        <fieldUsage x="3"/>
      </fieldsUsage>
    </cacheHierarchy>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32523146" backgroundQuery="1" createdVersion="8" refreshedVersion="8" minRefreshableVersion="3" recordCount="0" supportSubquery="1" supportAdvancedDrill="1" xr:uid="{82058A19-B8F8-44A2-AD7B-BBAA307B7211}">
  <cacheSource type="external" connectionId="9"/>
  <cacheFields count="3">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41" level="32767"/>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33680554" backgroundQuery="1" createdVersion="8" refreshedVersion="8" minRefreshableVersion="3" recordCount="0" supportSubquery="1" supportAdvancedDrill="1" xr:uid="{71EF4F99-569A-4960-9F43-6B92D573DBCF}">
  <cacheSource type="external" connectionId="9"/>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41" level="32767"/>
    <cacheField name="[DIM_Customer].[Location].[Location]" caption="Location" numFmtId="0" hierarchy="12" level="1">
      <sharedItems count="5">
        <s v="Florida"/>
        <s v="Indiana"/>
        <s v="Maryland"/>
        <s v="New York"/>
        <s v="Wisconsin"/>
      </sharedItems>
    </cacheField>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35069447" backgroundQuery="1" createdVersion="8" refreshedVersion="8" minRefreshableVersion="3" recordCount="0" supportSubquery="1" supportAdvancedDrill="1" xr:uid="{53D04D80-BE1C-4161-814B-CED529FB6C70}">
  <cacheSource type="external" connectionId="9"/>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41" level="32767"/>
    <cacheField name="[DIM_Customer].[Customer Age Group].[Customer Age Group]" caption="Customer Age Group" numFmtId="0" hierarchy="14" level="1">
      <sharedItems count="5">
        <s v="0-20"/>
        <s v="21-30"/>
        <s v="31-40"/>
        <s v="41-50"/>
        <s v="51 +"/>
      </sharedItems>
    </cacheField>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fieldsUsage count="2">
        <fieldUsage x="-1"/>
        <fieldUsage x="2"/>
      </fieldsUsage>
    </cacheHierarchy>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36226848" backgroundQuery="1" createdVersion="8" refreshedVersion="8" minRefreshableVersion="3" recordCount="0" supportSubquery="1" supportAdvancedDrill="1" xr:uid="{26A2821B-3B4B-4812-8233-0DA0D6E733E7}">
  <cacheSource type="external" connectionId="9"/>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41" level="32767"/>
    <cacheField name="[DIM_Customer].[Gender].[Gender]" caption="Gender" numFmtId="0" hierarchy="11" level="1">
      <sharedItems count="2">
        <s v="Female"/>
        <s v="Male"/>
      </sharedItems>
    </cacheField>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2"/>
      </fieldsUsage>
    </cacheHierarchy>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37268518" backgroundQuery="1" createdVersion="8" refreshedVersion="8" minRefreshableVersion="3" recordCount="0" supportSubquery="1" supportAdvancedDrill="1" xr:uid="{65137527-5AC7-4478-9F8E-E60448C742AB}">
  <cacheSource type="external" connectionId="9"/>
  <cacheFields count="5">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41" level="32767"/>
    <cacheField name="[products_table].[Product Name].[Product Name]" caption="Product Name" numFmtId="0" hierarchy="33" level="1">
      <sharedItems count="5">
        <s v="Attorney Mist"/>
        <s v="Begin Brew"/>
        <s v="Common Splash"/>
        <s v="Eight Brew"/>
        <s v="Onto Dew"/>
      </sharedItems>
    </cacheField>
    <cacheField name="[products_table].[Category].[Category]" caption="Category" numFmtId="0" hierarchy="34" level="1">
      <sharedItems count="8">
        <s v="Alcoholic Beverage"/>
        <s v="Coffee"/>
        <s v="Energy Drink"/>
        <s v="Juice"/>
        <s v="Soft Drink"/>
        <s v="Sports Drink"/>
        <s v="Tea"/>
        <s v="Water"/>
      </sharedItems>
    </cacheField>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38541665" backgroundQuery="1" createdVersion="8" refreshedVersion="8" minRefreshableVersion="3" recordCount="0" supportSubquery="1" supportAdvancedDrill="1" xr:uid="{8B38C86A-FB3E-4001-B30A-32ECFD5FA6BD}">
  <cacheSource type="external" connectionId="9"/>
  <cacheFields count="5">
    <cacheField name="[DIM_Customer].[Full Name].[Full Name]" caption="Full Name" numFmtId="0" hierarchy="10" level="1">
      <sharedItems count="5">
        <s v="John Brown"/>
        <s v="Judith Simmons"/>
        <s v="Kristine Barrett"/>
        <s v="Laura Gross"/>
        <s v="Paul Noble"/>
      </sharedItems>
    </cacheField>
    <cacheField name="[Measures].[# Products]" caption="# Products" numFmtId="0" hierarchy="46" level="32767"/>
    <cacheField name="[Measures].[Return Rate]" caption="Return Rate" numFmtId="0" hierarchy="53" level="32767"/>
    <cacheField name="[Measures].[Refund Rate]" caption="Refund Rate" numFmtId="0" hierarchy="45" level="32767"/>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oneField="1">
      <fieldsUsage count="1">
        <fieldUsage x="3"/>
      </fieldsUsage>
    </cacheHierarchy>
    <cacheHierarchy uniqueName="[Measures].[# Products]" caption="# Products" measure="1" displayFolder="" measureGroup="Calculation" count="0" oneField="1">
      <fieldsUsage count="1">
        <fieldUsage x="1"/>
      </fieldsUsage>
    </cacheHierarchy>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oneField="1">
      <fieldsUsage count="1">
        <fieldUsage x="2"/>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39814812" backgroundQuery="1" createdVersion="8" refreshedVersion="8" minRefreshableVersion="3" recordCount="0" supportSubquery="1" supportAdvancedDrill="1" xr:uid="{869BF39F-CB8D-48C1-8E69-4BA29388E817}">
  <cacheSource type="external" connectionId="9"/>
  <cacheFields count="4">
    <cacheField name="[DIM_Customer].[Full Name].[Full Name]" caption="Full Name" numFmtId="0" hierarchy="10" level="1">
      <sharedItems count="5">
        <s v="John Brown"/>
        <s v="Judith Simmons"/>
        <s v="Kristine Barrett"/>
        <s v="Laura Gross"/>
        <s v="Paul Noble"/>
      </sharedItems>
    </cacheField>
    <cacheField name="[Measures].[Average of Customer Age]" caption="Average of Customer Age" numFmtId="0" hierarchy="38" level="32767"/>
    <cacheField name="[Measures].[Average Customer Age]" caption="Average Customer Age" numFmtId="0" hierarchy="52" level="32767"/>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oneField="1">
      <fieldsUsage count="1">
        <fieldUsage x="1"/>
      </fieldsUsage>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oneField="1">
      <fieldsUsage count="1">
        <fieldUsage x="2"/>
      </fieldsUsage>
    </cacheHierarchy>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41087959" backgroundQuery="1" createdVersion="8" refreshedVersion="8" minRefreshableVersion="3" recordCount="0" supportSubquery="1" supportAdvancedDrill="1" xr:uid="{DA9221C5-63F6-487A-9303-D587A23375DE}">
  <cacheSource type="external" connectionId="9"/>
  <cacheFields count="9">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 Costomers]" caption="# Costomers" numFmtId="0" hierarchy="50" level="32767"/>
    <cacheField name="[Measures].[# Locations]" caption="# Locations" numFmtId="0" hierarchy="51" level="32767"/>
    <cacheField name="[Measures].[COGS]" caption="COGS" numFmtId="0" hierarchy="40" level="32767"/>
    <cacheField name="[Measures].[Total Revenue]" caption="Total Revenue" numFmtId="0" hierarchy="39" level="32767"/>
    <cacheField name="[Measures].[Profit Margin]" caption="Profit Margin" numFmtId="0" hierarchy="41" level="32767"/>
    <cacheField name="[Measures].[Profit Margin %]" caption="Profit Margin %" numFmtId="0" hierarchy="42" level="32767"/>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8"/>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oneField="1">
      <fieldsUsage count="1">
        <fieldUsage x="5"/>
      </fieldsUsage>
    </cacheHierarchy>
    <cacheHierarchy uniqueName="[Measures].[COGS]" caption="COGS" measure="1" displayFolder="" measureGroup="Calculation" count="0" oneField="1">
      <fieldsUsage count="1">
        <fieldUsage x="4"/>
      </fieldsUsage>
    </cacheHierarchy>
    <cacheHierarchy uniqueName="[Measures].[Profit Margin]" caption="Profit Margin" measure="1" displayFolder="" measureGroup="Calculation" count="0" oneField="1">
      <fieldsUsage count="1">
        <fieldUsage x="6"/>
      </fieldsUsage>
    </cacheHierarchy>
    <cacheHierarchy uniqueName="[Measures].[Profit Margin %]" caption="Profit Margin %" measure="1" displayFolder="" measureGroup="Calculation" count="0" oneField="1">
      <fieldsUsage count="1">
        <fieldUsage x="7"/>
      </fieldsUsage>
    </cacheHierarchy>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oneField="1">
      <fieldsUsage count="1">
        <fieldUsage x="2"/>
      </fieldsUsage>
    </cacheHierarchy>
    <cacheHierarchy uniqueName="[Measures].[# Locations]" caption="# Locations" measure="1" displayFolder="" measureGroup="Calculation" count="0" oneField="1">
      <fieldsUsage count="1">
        <fieldUsage x="3"/>
      </fieldsUsage>
    </cacheHierarchy>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42361114" backgroundQuery="1" createdVersion="8" refreshedVersion="8" minRefreshableVersion="3" recordCount="0" supportSubquery="1" supportAdvancedDrill="1" xr:uid="{B3D50324-9F84-4B83-81E1-254837BA4930}">
  <cacheSource type="external" connectionId="9"/>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41" level="32767"/>
    <cacheField name="[Date].[Weekday].[Weekday]" caption="Weekday" numFmtId="0" hierarchy="5" level="1">
      <sharedItems count="7">
        <s v="Sun"/>
        <s v="Mon"/>
        <s v="Tue"/>
        <s v="Wed"/>
        <s v="Thu"/>
        <s v="Fri"/>
        <s v="Sat"/>
      </sharedItems>
    </cacheField>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2"/>
      </fieldsUsage>
    </cacheHierarchy>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43749999" backgroundQuery="1" createdVersion="8" refreshedVersion="8" minRefreshableVersion="3" recordCount="0" supportSubquery="1" supportAdvancedDrill="1" xr:uid="{A3FD57B7-D379-46EA-8E27-0B04C2531CE5}">
  <cacheSource type="external" connectionId="9"/>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41" level="32767"/>
    <cacheField name="[products_table].[Product Name].[Product Name]" caption="Product Name" numFmtId="0" hierarchy="33" level="1">
      <sharedItems count="5">
        <s v="Attorney Mist"/>
        <s v="Begin Brew"/>
        <s v="Common Splash"/>
        <s v="Eight Brew"/>
        <s v="Onto Dew"/>
      </sharedItems>
    </cacheField>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924545138892" backgroundQuery="1" createdVersion="8" refreshedVersion="8" minRefreshableVersion="3" recordCount="0" supportSubquery="1" supportAdvancedDrill="1" xr:uid="{C5BC1A86-D944-4BF6-BD3C-EA5B5FA769FD}">
  <cacheSource type="external" connectionId="9"/>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41" level="32767"/>
    <cacheField name="[DIM_Customer].[Location].[Location]" caption="Location" numFmtId="0" hierarchy="12" level="1">
      <sharedItems count="5">
        <s v="California"/>
        <s v="Michigan"/>
        <s v="Missouri"/>
        <s v="Virginia"/>
        <s v="Washington"/>
      </sharedItems>
    </cacheField>
    <cacheField name="[Date].[Month].[Month]" caption="Month" numFmtId="0" hierarchy="3" level="1">
      <sharedItems containsSemiMixedTypes="0" containsNonDate="0" containsString="0"/>
    </cacheField>
  </cacheFields>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dimensions count="9">
    <dimension name="Calculation" uniqueName="[Calculation]" caption="Calculation"/>
    <dimension name="Date" uniqueName="[Date]" caption="Date"/>
    <dimension name="DIM_Customer" uniqueName="[DIM_Customer]" caption="DIM_Customer"/>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monthly_store_targets  2" uniqueName="[monthly_store_targets  2]" caption="monthly_store_targets  2"/>
    <dimension name="products_table" uniqueName="[products_table]" caption="products_table"/>
  </dimensions>
  <measureGroups count="8">
    <measureGroup name="Calculation" caption="Calculation"/>
    <measureGroup name="Date" caption="Date"/>
    <measureGroup name="DIM_Customer" caption="DIM_Customer"/>
    <measureGroup name="Dim_sales_persons" caption="Dim_sales_persons"/>
    <measureGroup name="fact_table" caption="fact_table"/>
    <measureGroup name="monthly_store_targets" caption="monthly_store_targets"/>
    <measureGroup name="monthly_store_targets  2" caption="monthly_store_targets  2"/>
    <measureGroup name="products_table" caption="products_table"/>
  </measureGroups>
  <maps count="16">
    <map measureGroup="0" dimension="0"/>
    <map measureGroup="1" dimension="1"/>
    <map measureGroup="2" dimension="2"/>
    <map measureGroup="3" dimension="3"/>
    <map measureGroup="4" dimension="1"/>
    <map measureGroup="4" dimension="2"/>
    <map measureGroup="4" dimension="3"/>
    <map measureGroup="4" dimension="4"/>
    <map measureGroup="4" dimension="8"/>
    <map measureGroup="5" dimension="1"/>
    <map measureGroup="5" dimension="3"/>
    <map measureGroup="5" dimension="6"/>
    <map measureGroup="6" dimension="1"/>
    <map measureGroup="6" dimension="3"/>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550980671294" backgroundQuery="1" createdVersion="3" refreshedVersion="8" minRefreshableVersion="3" recordCount="0" supportSubquery="1" supportAdvancedDrill="1" xr:uid="{D4A4AFFB-E2D5-43E4-8C74-A78E3F1E571E}">
  <cacheSource type="external" connectionId="9">
    <extLst>
      <ext xmlns:x14="http://schemas.microsoft.com/office/spreadsheetml/2009/9/main" uri="{F057638F-6D5F-4e77-A914-E7F072B9BCA8}">
        <x14:sourceConnection name="ThisWorkbookDataModel"/>
      </ext>
    </extLst>
  </cacheSource>
  <cacheFields count="0"/>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8386040"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jaysawal" refreshedDate="45564.550991666663" backgroundQuery="1" createdVersion="3" refreshedVersion="8" minRefreshableVersion="3" recordCount="0" supportSubquery="1" supportAdvancedDrill="1" xr:uid="{74B8C840-2086-470C-B29E-C8D1DA75C4E7}">
  <cacheSource type="external" connectionId="9">
    <extLst>
      <ext xmlns:x14="http://schemas.microsoft.com/office/spreadsheetml/2009/9/main" uri="{F057638F-6D5F-4e77-A914-E7F072B9BCA8}">
        <x14:sourceConnection name="ThisWorkbookDataModel"/>
      </ext>
    </extLst>
  </cacheSource>
  <cacheFields count="0"/>
  <cacheHierarchies count="63">
    <cacheHierarchy uniqueName="[Calculation].[Measures]" caption="Measures" attribute="1" defaultMemberUniqueName="[Calculation].[Measures].[All]" allUniqueName="[Calculation].[Measures].[All]" dimensionUniqueName="[Calculation]"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 caption="Custom" attribute="1" defaultMemberUniqueName="[Dim_sales_persons].[Custom].[All]" allUniqueName="[Dim_sales_persons].[Custom].[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  2].[Store ID]" caption="Store ID" attribute="1" defaultMemberUniqueName="[monthly_store_targets  2].[Store ID].[All]" allUniqueName="[monthly_store_targets  2].[Store ID].[All]" dimensionUniqueName="[monthly_store_targets  2]" displayFolder="" count="0" memberValueDatatype="20" unbalanced="0"/>
    <cacheHierarchy uniqueName="[monthly_store_targets  2].[Date]" caption="Date" attribute="1" time="1" defaultMemberUniqueName="[monthly_store_targets  2].[Date].[All]" allUniqueName="[monthly_store_targets  2].[Date].[All]" dimensionUniqueName="[monthly_store_targets  2]" displayFolder="" count="0" memberValueDatatype="7" unbalanced="0"/>
    <cacheHierarchy uniqueName="[monthly_store_targets  2].[Monthly Target]" caption="Monthly Target" attribute="1" defaultMemberUniqueName="[monthly_store_targets  2].[Monthly Target].[All]" allUniqueName="[monthly_store_targets  2].[Monthly Target].[All]" dimensionUniqueName="[monthly_store_targets  2]"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cacheHierarchy uniqueName="[Measures].[Profit Margin %]" caption="Profit Margin %"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Qty Returned]" caption="Qty Returned" measure="1" displayFolder="" measureGroup="Calculation" count="0"/>
    <cacheHierarchy uniqueName="[Measures].[Total Qty Sold]" caption="Total Qty Sold" measure="1" displayFolder="" measureGroup="Calculation" count="0"/>
    <cacheHierarchy uniqueName="[Measures].[Total Target]" caption="Total Target" measure="1" displayFolder="" measureGroup="Calculation" count="0"/>
    <cacheHierarchy uniqueName="[Measures].[# Costomers]" caption="# Costomers" measure="1" displayFolder="" measureGroup="Calculation" count="0"/>
    <cacheHierarchy uniqueName="[Measures].[# Locations]" caption="# Locations" measure="1" displayFolder="" measureGroup="Calculation" count="0"/>
    <cacheHierarchy uniqueName="[Measures].[Average Customer Age]" caption="Average Customer Age" measure="1" displayFolder="" measureGroup="Calculation" count="0"/>
    <cacheHierarchy uniqueName="[Measures].[Return Rate]" caption="Return Rate" measure="1" displayFolder="" measureGroup="Calculation"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_persons]" caption="__XL_Count Dim_sales_persons" measure="1" displayFolder="" measureGroup="Dim_sales_persons" count="0" hidden="1"/>
    <cacheHierarchy uniqueName="[Measures].[__XL_Count Date]" caption="__XL_Count Date" measure="1" displayFolder="" measureGroup="Date" count="0" hidden="1"/>
    <cacheHierarchy uniqueName="[Measures].[__XL_Count Calculation]" caption="__XL_Count Calculation" measure="1" displayFolder="" measureGroup="Calculation" count="0" hidden="1"/>
    <cacheHierarchy uniqueName="[Measures].[__XL_Count monthly_store_targets  2]" caption="__XL_Count monthly_store_targets  2" measure="1" displayFolder="" measureGroup="monthly_store_targets  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541305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DBA0D4-EDB6-43A4-9F87-766D077EA6B6}"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B1:AD5"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fld="0" subtotal="count" baseField="0" baseItem="0"/>
    <dataField name="Total Revenue2" fld="3" subtotal="count" showDataAs="percentDiff" baseField="2" baseItem="1048828" numFmtId="170">
      <extLst>
        <ext xmlns:x14="http://schemas.microsoft.com/office/spreadsheetml/2009/9/main" uri="{E15A36E0-9728-4e99-A89B-3F7291B0FE68}">
          <x14:dataField sourceField="0" uniqueName="[__Xl2].[Measures].[Total Revenue]"/>
        </ext>
      </extLst>
    </dataField>
  </dataFields>
  <formats count="9">
    <format dxfId="53">
      <pivotArea type="all" dataOnly="0" outline="0" fieldPosition="0"/>
    </format>
    <format dxfId="52">
      <pivotArea outline="0" collapsedLevelsAreSubtotals="1" fieldPosition="0"/>
    </format>
    <format dxfId="51">
      <pivotArea dataOnly="0" labelOnly="1" outline="0" fieldPosition="0">
        <references count="1">
          <reference field="4294967294" count="1">
            <x v="0"/>
          </reference>
        </references>
      </pivotArea>
    </format>
    <format dxfId="50">
      <pivotArea outline="0" collapsedLevelsAreSubtotals="1" fieldPosition="0"/>
    </format>
    <format dxfId="49">
      <pivotArea type="all" dataOnly="0" outline="0" fieldPosition="0"/>
    </format>
    <format dxfId="48">
      <pivotArea outline="0" collapsedLevelsAreSubtotals="1" fieldPosition="0"/>
    </format>
    <format dxfId="47">
      <pivotArea dataOnly="0" labelOnly="1" outline="0" fieldPosition="0">
        <references count="1">
          <reference field="4294967294" count="1">
            <x v="0"/>
          </reference>
        </references>
      </pivotArea>
    </format>
    <format dxfId="46">
      <pivotArea outline="0" fieldPosition="0">
        <references count="1">
          <reference field="4294967294" count="1">
            <x v="1"/>
          </reference>
        </references>
      </pivotArea>
    </format>
    <format dxfId="45">
      <pivotArea outline="0" fieldPosition="0">
        <references count="1">
          <reference field="4294967294" count="1" selected="0">
            <x v="1"/>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e]"/>
        <x15:activeTabTopLevelEntity name="[Calculation]"/>
        <x15:activeTabTopLevelEntity name="[Dim_sales_pers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1D4F6C-D042-403B-B9A5-5517364D00FF}"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Q1:R2"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7">
    <format dxfId="60">
      <pivotArea type="all" dataOnly="0" outline="0" fieldPosition="0"/>
    </format>
    <format dxfId="59">
      <pivotArea outline="0" collapsedLevelsAreSubtotals="1" fieldPosition="0"/>
    </format>
    <format dxfId="58">
      <pivotArea dataOnly="0" labelOnly="1" outline="0" fieldPosition="0">
        <references count="1">
          <reference field="4294967294" count="2">
            <x v="0"/>
            <x v="1"/>
          </reference>
        </references>
      </pivotArea>
    </format>
    <format dxfId="57">
      <pivotArea outline="0" collapsedLevelsAreSubtotals="1" fieldPosition="0"/>
    </format>
    <format dxfId="56">
      <pivotArea type="all" dataOnly="0" outline="0" fieldPosition="0"/>
    </format>
    <format dxfId="55">
      <pivotArea outline="0" collapsedLevelsAreSubtotals="1" fieldPosition="0"/>
    </format>
    <format dxfId="54">
      <pivotArea dataOnly="0" labelOnly="1" outline="0" fieldPosition="0">
        <references count="1">
          <reference field="4294967294" count="2">
            <x v="0"/>
            <x v="1"/>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
        <x15:activeTabTopLevelEntity name="[Dim_sales_pers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74F1B8-140A-420F-B91A-A1C7EA2B7223}"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1:C13" firstHeaderRow="0" firstDataRow="1" firstDataCol="1"/>
  <pivotFields count="4">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11">
    <format dxfId="71">
      <pivotArea type="all" dataOnly="0" outline="0" fieldPosition="0"/>
    </format>
    <format dxfId="70">
      <pivotArea outline="0" collapsedLevelsAreSubtotals="1" fieldPosition="0"/>
    </format>
    <format dxfId="69">
      <pivotArea field="0" type="button" dataOnly="0" labelOnly="1" outline="0" axis="axisRow" fieldPosition="0"/>
    </format>
    <format dxfId="68">
      <pivotArea dataOnly="0" labelOnly="1" outline="0" fieldPosition="0">
        <references count="1">
          <reference field="0" count="0"/>
        </references>
      </pivotArea>
    </format>
    <format dxfId="67">
      <pivotArea dataOnly="0" labelOnly="1" outline="0" fieldPosition="0">
        <references count="1">
          <reference field="4294967294" count="2">
            <x v="0"/>
            <x v="1"/>
          </reference>
        </references>
      </pivotArea>
    </format>
    <format dxfId="66">
      <pivotArea outline="0" collapsedLevelsAreSubtotals="1" fieldPosition="0"/>
    </format>
    <format dxfId="65">
      <pivotArea type="all" dataOnly="0" outline="0" fieldPosition="0"/>
    </format>
    <format dxfId="64">
      <pivotArea outline="0" collapsedLevelsAreSubtotals="1" fieldPosition="0"/>
    </format>
    <format dxfId="63">
      <pivotArea field="0" type="button" dataOnly="0" labelOnly="1" outline="0" axis="axisRow" fieldPosition="0"/>
    </format>
    <format dxfId="62">
      <pivotArea dataOnly="0" labelOnly="1" outline="0" fieldPosition="0">
        <references count="1">
          <reference field="0" count="0"/>
        </references>
      </pivotArea>
    </format>
    <format dxfId="61">
      <pivotArea dataOnly="0" labelOnly="1" outline="0" fieldPosition="0">
        <references count="1">
          <reference field="4294967294" count="2">
            <x v="0"/>
            <x v="1"/>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
        <x15:activeTabTopLevelEntity name="[Dim_sales_pers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49A5B4-1F46-4761-AA01-EE7409E7D969}"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V1:X3"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dataField name="Total Revenue2" fld="3" subtotal="count" showDataAs="percentOfTotal" baseField="0" baseItem="0" numFmtId="10">
      <extLst>
        <ext xmlns:x14="http://schemas.microsoft.com/office/spreadsheetml/2009/9/main" uri="{E15A36E0-9728-4e99-A89B-3F7291B0FE68}">
          <x14:dataField sourceField="0" uniqueName="[__Xl2].[Measures].[Total Revenue]"/>
        </ext>
      </extLst>
    </dataField>
  </dataFields>
  <formats count="8">
    <format dxfId="79">
      <pivotArea type="all" dataOnly="0" outline="0" fieldPosition="0"/>
    </format>
    <format dxfId="78">
      <pivotArea outline="0" collapsedLevelsAreSubtotals="1" fieldPosition="0"/>
    </format>
    <format dxfId="77">
      <pivotArea dataOnly="0" labelOnly="1" outline="0" fieldPosition="0">
        <references count="1">
          <reference field="4294967294" count="1">
            <x v="0"/>
          </reference>
        </references>
      </pivotArea>
    </format>
    <format dxfId="76">
      <pivotArea outline="0" collapsedLevelsAreSubtotals="1" fieldPosition="0"/>
    </format>
    <format dxfId="75">
      <pivotArea type="all" dataOnly="0" outline="0" fieldPosition="0"/>
    </format>
    <format dxfId="74">
      <pivotArea outline="0" collapsedLevelsAreSubtotals="1" fieldPosition="0"/>
    </format>
    <format dxfId="73">
      <pivotArea dataOnly="0" labelOnly="1" outline="0" fieldPosition="0">
        <references count="1">
          <reference field="4294967294" count="1">
            <x v="0"/>
          </reference>
        </references>
      </pivotArea>
    </format>
    <format dxfId="72">
      <pivotArea outline="0" fieldPosition="0">
        <references count="1">
          <reference field="4294967294" count="1">
            <x v="1"/>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e]"/>
        <x15:activeTabTopLevelEntity name="[Calculation]"/>
        <x15:activeTabTopLevelEntity name="[Dim_sales_pers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500F5B-5FF3-40A4-AA3A-DE41AC3F6191}" name="KPI" cacheId="4" applyNumberFormats="0" applyBorderFormats="0" applyFontFormats="0" applyPatternFormats="0" applyAlignmentFormats="0" applyWidthHeightFormats="1" dataCaption="Values" tag="78bbf0de-64bd-47cb-aee2-437fd381c746" updatedVersion="8" minRefreshableVersion="3" useAutoFormatting="1" itemPrintTitles="1" createdVersion="8" indent="0" outline="1" outlineData="1" multipleFieldFilters="0">
  <location ref="B8:L9"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5"/>
    <dataField fld="1" subtotal="count" baseField="0" baseItem="0" numFmtId="165"/>
    <dataField fld="2" subtotal="count" baseField="0" baseItem="0" numFmtId="165"/>
    <dataField fld="3" subtotal="count" baseField="0" baseItem="0"/>
    <dataField fld="4" subtotal="count" baseField="0" baseItem="0" numFmtId="1"/>
    <dataField fld="5" subtotal="count" baseField="0" baseItem="0" numFmtId="165"/>
    <dataField fld="6" subtotal="count" baseField="0" baseItem="0"/>
    <dataField fld="7" subtotal="count" baseField="0" baseItem="0"/>
    <dataField fld="8" subtotal="count" baseField="0" baseItem="0"/>
    <dataField fld="9" subtotal="count" baseField="0" baseItem="0"/>
    <dataField fld="10" subtotal="count" baseField="0" baseItem="0" numFmtId="165"/>
  </dataFields>
  <formats count="6">
    <format dxfId="42">
      <pivotArea outline="0" collapsedLevelsAreSubtotals="1" fieldPosition="0">
        <references count="1">
          <reference field="4294967294" count="1" selected="0">
            <x v="0"/>
          </reference>
        </references>
      </pivotArea>
    </format>
    <format dxfId="41">
      <pivotArea outline="0" collapsedLevelsAreSubtotals="1" fieldPosition="0">
        <references count="1">
          <reference field="4294967294" count="1" selected="0">
            <x v="1"/>
          </reference>
        </references>
      </pivotArea>
    </format>
    <format dxfId="40">
      <pivotArea outline="0" collapsedLevelsAreSubtotals="1" fieldPosition="0">
        <references count="1">
          <reference field="4294967294" count="1" selected="0">
            <x v="2"/>
          </reference>
        </references>
      </pivotArea>
    </format>
    <format dxfId="39">
      <pivotArea outline="0" collapsedLevelsAreSubtotals="1" fieldPosition="0">
        <references count="1">
          <reference field="4294967294" count="1" selected="0">
            <x v="5"/>
          </reference>
        </references>
      </pivotArea>
    </format>
    <format dxfId="38">
      <pivotArea outline="0" collapsedLevelsAreSubtotals="1" fieldPosition="0">
        <references count="1">
          <reference field="4294967294" count="1" selected="0">
            <x v="4"/>
          </reference>
        </references>
      </pivotArea>
    </format>
    <format dxfId="37">
      <pivotArea outline="0" collapsedLevelsAreSubtotals="1" fieldPosition="0">
        <references count="1">
          <reference field="4294967294" count="1" selected="0">
            <x v="10"/>
          </reference>
        </references>
      </pivotArea>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2EC65A-CDC5-4FD5-A36D-ECB4F28BAA96}" name="Store_RevenueTarget" cacheId="5" applyNumberFormats="0" applyBorderFormats="0" applyFontFormats="0" applyPatternFormats="0" applyAlignmentFormats="0" applyWidthHeightFormats="1" dataCaption="Values" tag="5c91ee8d-34fb-48ce-9e94-aab86db40632" updatedVersion="8" minRefreshableVersion="3" useAutoFormatting="1" itemPrintTitles="1" createdVersion="8" indent="0" compact="0" compactData="0" multipleFieldFilters="0">
  <location ref="P8:R19"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formats count="2">
    <format dxfId="44">
      <pivotArea field="2" grandRow="1" outline="0" axis="axisRow" fieldPosition="0">
        <references count="1">
          <reference field="4294967294" count="1" selected="0">
            <x v="0"/>
          </reference>
        </references>
      </pivotArea>
    </format>
    <format dxfId="43">
      <pivotArea field="2" grandRow="1" outline="0" axis="axisRow" fieldPosition="0">
        <references count="1">
          <reference field="4294967294" count="1" selected="0">
            <x v="1"/>
          </reference>
        </references>
      </pivotArea>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alculation]"/>
        <x15:activeTabTopLevelEntity name="[Dim_sales_pers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BC50A8-E9B5-4527-96D9-186253DC49DD}" name="Top5Products" cacheId="136" applyNumberFormats="0" applyBorderFormats="0" applyFontFormats="0" applyPatternFormats="0" applyAlignmentFormats="0" applyWidthHeightFormats="1" dataCaption="Values" tag="3711384d-9ec0-492f-9585-235233bfeb47" updatedVersion="8" minRefreshableVersion="3" useAutoFormatting="1" subtotalHiddenItems="1" rowGrandTotals="0" colGrandTotals="0" itemPrintTitles="1" createdVersion="8" indent="0" compact="0" compactData="0" multipleFieldFilters="0" chartFormat="4">
  <location ref="BG7:BH12" firstHeaderRow="1" firstDataRow="1" firstDataCol="1"/>
  <pivotFields count="4">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1"/>
    </i>
    <i>
      <x v="2"/>
    </i>
    <i>
      <x v="4"/>
    </i>
    <i>
      <x v="3"/>
    </i>
    <i>
      <x/>
    </i>
  </rowItems>
  <colItems count="1">
    <i/>
  </colItems>
  <dataFields count="1">
    <dataField fld="1" subtotal="count" baseField="0" baseItem="0"/>
  </dataFields>
  <formats count="1">
    <format dxfId="10">
      <pivotArea outline="0" collapsedLevelsAreSubtotals="1" fieldPosition="0"/>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41">
      <autoFilter ref="A1">
        <filterColumn colId="0">
          <top10 val="5" filterVal="5"/>
        </filterColumn>
      </autoFilter>
    </filter>
    <filter fld="2" type="count" id="2" iMeasureHier="41">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29CE3C-A9FF-491A-93D7-2E55B25DC383}" name="Month1" cacheId="7" applyNumberFormats="0" applyBorderFormats="0" applyFontFormats="0" applyPatternFormats="0" applyAlignmentFormats="0" applyWidthHeightFormats="1" dataCaption="Values" tag="3711384d-9ec0-492f-9585-235233bfeb47" updatedVersion="8" minRefreshableVersion="3" useAutoFormatting="1" subtotalHiddenItems="1" rowGrandTotals="0" colGrandTotals="0" itemPrintTitles="1" createdVersion="8" indent="0" compact="0" compactData="0" multipleFieldFilters="0">
  <location ref="AL7:AM19" firstHeaderRow="1" firstDataRow="1" firstDataCol="1"/>
  <pivotFields count="4">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fld="1" subtotal="count" baseField="0" baseItem="0" numFmtId="173"/>
  </dataFields>
  <formats count="2">
    <format dxfId="12">
      <pivotArea outline="0" fieldPosition="0">
        <references count="1">
          <reference field="4294967294" count="1">
            <x v="0"/>
          </reference>
        </references>
      </pivotArea>
    </format>
    <format dxfId="11">
      <pivotArea outline="0" collapsedLevelsAreSubtotals="1" fieldPosition="0"/>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E67E9B-454F-4CEB-87D7-7A11CE28BF42}" name="ProductKPI3" cacheId="130" applyNumberFormats="0" applyBorderFormats="0" applyFontFormats="0" applyPatternFormats="0" applyAlignmentFormats="0" applyWidthHeightFormats="1" dataCaption="Values" tag="388e29da-db5f-44e9-b659-f3ac28e4c6a8" updatedVersion="8" minRefreshableVersion="3" useAutoFormatting="1" rowGrandTotals="0" colGrandTotals="0" itemPrintTitles="1" createdVersion="8" indent="0" compact="0" compactData="0" multipleFieldFilters="0">
  <location ref="P7:U8" firstHeaderRow="0" firstDataRow="1" firstDataCol="0"/>
  <pivotFields count="9">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2" subtotal="count" baseField="0" baseItem="0" numFmtId="171"/>
    <dataField fld="3" subtotal="count" baseField="0" baseItem="0"/>
    <dataField fld="4" subtotal="count" baseField="0" baseItem="0" numFmtId="165"/>
    <dataField fld="5" subtotal="count" baseField="0" baseItem="0" numFmtId="165"/>
    <dataField fld="6" subtotal="count" baseField="0" baseItem="0" numFmtId="165"/>
    <dataField fld="7" subtotal="count" baseField="0" baseItem="0" numFmtId="170"/>
  </dataFields>
  <formats count="5">
    <format dxfId="17">
      <pivotArea outline="0" collapsedLevelsAreSubtotals="1" fieldPosition="0"/>
    </format>
    <format dxfId="16">
      <pivotArea outline="0" fieldPosition="0">
        <references count="1">
          <reference field="4294967294" count="1" selected="0">
            <x v="5"/>
          </reference>
        </references>
      </pivotArea>
    </format>
    <format dxfId="15">
      <pivotArea outline="0" fieldPosition="0">
        <references count="1">
          <reference field="4294967294" count="1" selected="0">
            <x v="2"/>
          </reference>
        </references>
      </pivotArea>
    </format>
    <format dxfId="14">
      <pivotArea outline="0" fieldPosition="0">
        <references count="1">
          <reference field="4294967294" count="1" selected="0">
            <x v="3"/>
          </reference>
        </references>
      </pivotArea>
    </format>
    <format dxfId="13">
      <pivotArea outline="0" fieldPosition="0">
        <references count="1">
          <reference field="4294967294" count="1" selected="0">
            <x v="4"/>
          </reference>
        </references>
      </pivotArea>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1">
      <autoFilter ref="A1">
        <filterColumn colId="0">
          <top10 top="0" val="5" filterVal="5"/>
        </filterColumn>
      </autoFilter>
    </filter>
    <filter fld="1" type="count" id="4" iMeasureHier="41">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1F3179-F465-4279-995E-EBA00E1A79BF}" name="BTLocation"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L7:M12"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3"/>
    </i>
    <i>
      <x v="2"/>
    </i>
    <i>
      <x v="4"/>
    </i>
    <i>
      <x v="1"/>
    </i>
    <i>
      <x/>
    </i>
  </rowItems>
  <colItems count="1">
    <i/>
  </colItems>
  <dataFields count="1">
    <dataField fld="1" subtotal="count" baseField="0" baseItem="0" numFmtId="169"/>
  </dataFields>
  <formats count="1">
    <format dxfId="18">
      <pivotArea outline="0" collapsedLevelsAreSubtotals="1" fieldPosition="0"/>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4" iMeasureHier="41">
      <autoFilter ref="A1">
        <filterColumn colId="0">
          <top10 top="0" val="5" filterVal="5"/>
        </filterColumn>
      </autoFilter>
    </filter>
    <filter fld="0" type="count" id="2" iMeasureHier="41">
      <autoFilter ref="A1">
        <filterColumn colId="0">
          <top10 top="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01BAFC-44FA-49FF-98C5-160D127A1D3D}" name="ProductKPI2" cacheId="127" applyNumberFormats="0" applyBorderFormats="0" applyFontFormats="0" applyPatternFormats="0" applyAlignmentFormats="0" applyWidthHeightFormats="1" dataCaption="Values" tag="424f96b2-9b39-4122-80a7-3d9e23d56d48" updatedVersion="8" minRefreshableVersion="3" useAutoFormatting="1" subtotalHiddenItems="1" rowGrandTotals="0" colGrandTotals="0" itemPrintTitles="1" createdVersion="8" indent="0" compact="0" compactData="0" multipleFieldFilters="0">
  <location ref="AC7:AD8" firstHeaderRow="0" firstDataRow="1" firstDataCol="0"/>
  <pivotFields count="4">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name="Average of Customer Age" fld="1" subtotal="average" baseField="0" baseItem="0" numFmtId="172"/>
    <dataField fld="2" subtotal="count" baseField="0" baseItem="0" numFmtId="172"/>
  </dataFields>
  <formats count="3">
    <format dxfId="21">
      <pivotArea outline="0" collapsedLevelsAreSubtotals="1" fieldPosition="0"/>
    </format>
    <format dxfId="20">
      <pivotArea outline="0" fieldPosition="0">
        <references count="1">
          <reference field="4294967294" count="1" selected="0">
            <x v="0"/>
          </reference>
        </references>
      </pivotArea>
    </format>
    <format dxfId="19">
      <pivotArea outline="0" fieldPosition="0">
        <references count="1">
          <reference field="4294967294" count="1" selected="0">
            <x v="1"/>
          </reference>
        </references>
      </pivotArea>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52F5C30-43FF-4AE7-9369-96441928F7CA}" name="ProductWeekday" cacheId="133" applyNumberFormats="0" applyBorderFormats="0" applyFontFormats="0" applyPatternFormats="0" applyAlignmentFormats="0" applyWidthHeightFormats="1" dataCaption="Values" tag="3711384d-9ec0-492f-9585-235233bfeb47" updatedVersion="8" minRefreshableVersion="3" useAutoFormatting="1" subtotalHiddenItems="1" rowGrandTotals="0" colGrandTotals="0" itemPrintTitles="1" createdVersion="8" indent="0" compact="0" compactData="0" multipleFieldFilters="0" chartFormat="4">
  <location ref="AV7:AW14" firstHeaderRow="1" firstDataRow="1" firstDataCol="1"/>
  <pivotFields count="4">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2"/>
  </rowFields>
  <rowItems count="7">
    <i>
      <x/>
    </i>
    <i>
      <x v="1"/>
    </i>
    <i>
      <x v="2"/>
    </i>
    <i>
      <x v="3"/>
    </i>
    <i>
      <x v="4"/>
    </i>
    <i>
      <x v="5"/>
    </i>
    <i>
      <x v="6"/>
    </i>
  </rowItems>
  <colItems count="1">
    <i/>
  </colItems>
  <dataFields count="1">
    <dataField fld="1" subtotal="count" baseField="0" baseItem="0" numFmtId="165"/>
  </dataFields>
  <formats count="2">
    <format dxfId="23">
      <pivotArea outline="0" fieldPosition="0">
        <references count="1">
          <reference field="4294967294" count="1">
            <x v="0"/>
          </reference>
        </references>
      </pivotArea>
    </format>
    <format dxfId="2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8642639-CE26-4F2D-81D3-957FCE0B3A74}" name="CustomerAgeGroup" cacheId="115" applyNumberFormats="0" applyBorderFormats="0" applyFontFormats="0" applyPatternFormats="0" applyAlignmentFormats="0" applyWidthHeightFormats="1" dataCaption="Values" tag="1350d5ba-03c6-4111-a052-89616f75e2b1" updatedVersion="8" minRefreshableVersion="3" useAutoFormatting="1" subtotalHiddenItems="1" rowGrandTotals="0" colGrandTotals="0" itemPrintTitles="1" createdVersion="8" indent="0" compact="0" compactData="0" multipleFieldFilters="0" chartFormat="4">
  <location ref="Y7:Z12" firstHeaderRow="1" firstDataRow="1" firstDataCol="1"/>
  <pivotFields count="4">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sortType="ascending" defaultSubtotal="0" defaultAttributeDrillState="1">
      <items count="5">
        <item x="0"/>
        <item x="1"/>
        <item x="2"/>
        <item x="3"/>
        <item x="4"/>
      </items>
    </pivotField>
    <pivotField compact="0" allDrilled="1" outline="0" subtotalTop="0" showAll="0" dataSourceSort="1" defaultSubtotal="0" defaultAttributeDrillState="1"/>
  </pivotFields>
  <rowFields count="1">
    <field x="2"/>
  </rowFields>
  <rowItems count="5">
    <i>
      <x/>
    </i>
    <i>
      <x v="1"/>
    </i>
    <i>
      <x v="2"/>
    </i>
    <i>
      <x v="3"/>
    </i>
    <i>
      <x v="4"/>
    </i>
  </rowItems>
  <colItems count="1">
    <i/>
  </colItems>
  <dataFields count="1">
    <dataField fld="1" subtotal="count" baseField="0" baseItem="0" numFmtId="165"/>
  </dataFields>
  <formats count="1">
    <format dxfId="24">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E90EAA0-71ED-4AD2-A0BB-6A37231F182B}" name="ProductCategory" cacheId="121" applyNumberFormats="0" applyBorderFormats="0" applyFontFormats="0" applyPatternFormats="0" applyAlignmentFormats="0" applyWidthHeightFormats="1" dataCaption="Values" tag="3711384d-9ec0-492f-9585-235233bfeb47" updatedVersion="8" minRefreshableVersion="3" useAutoFormatting="1" subtotalHiddenItems="1" rowGrandTotals="0" colGrandTotals="0" itemPrintTitles="1" createdVersion="8" indent="0" compact="0" compactData="0" multipleFieldFilters="0" chartFormat="11">
  <location ref="BP7:BQ15" firstHeaderRow="1" firstDataRow="1" firstDataCol="1"/>
  <pivotFields count="5">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3"/>
  </rowFields>
  <rowItems count="8">
    <i>
      <x v="4"/>
    </i>
    <i>
      <x v="5"/>
    </i>
    <i>
      <x v="6"/>
    </i>
    <i>
      <x v="7"/>
    </i>
    <i>
      <x v="2"/>
    </i>
    <i>
      <x v="1"/>
    </i>
    <i>
      <x/>
    </i>
    <i>
      <x v="3"/>
    </i>
  </rowItems>
  <colItems count="1">
    <i/>
  </colItems>
  <dataFields count="1">
    <dataField fld="1" subtotal="count" baseField="0" baseItem="0"/>
  </dataFields>
  <formats count="1">
    <format dxfId="25">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41">
      <autoFilter ref="A1">
        <filterColumn colId="0">
          <top10 val="5" filterVal="5"/>
        </filterColumn>
      </autoFilter>
    </filter>
    <filter fld="2" type="count" id="2" iMeasureHier="41">
      <autoFilter ref="A1">
        <filterColumn colId="0">
          <top10 val="5" filterVal="5"/>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591B142-EEA5-42B1-8A4D-A77980CD3C84}" name="TpCustomer" cacheId="10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6:D11"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4"/>
    </i>
    <i>
      <x v="3"/>
    </i>
    <i>
      <x v="1"/>
    </i>
    <i>
      <x v="2"/>
    </i>
  </rowItems>
  <colItems count="1">
    <i/>
  </colItems>
  <dataFields count="1">
    <dataField fld="1" subtotal="count" baseField="0" baseItem="0" numFmtId="169"/>
  </dataFields>
  <formats count="1">
    <format dxfId="26">
      <pivotArea outline="0" collapsedLevelsAreSubtotals="1" fieldPosition="0"/>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E3108D5-ED1E-4DF8-BFC3-402D331149DC}" name="CustomerGender" cacheId="118" applyNumberFormats="0" applyBorderFormats="0" applyFontFormats="0" applyPatternFormats="0" applyAlignmentFormats="0" applyWidthHeightFormats="1" dataCaption="Values" tag="3711384d-9ec0-492f-9585-235233bfeb47" updatedVersion="8" minRefreshableVersion="3" useAutoFormatting="1" subtotalHiddenItems="1" rowGrandTotals="0" colGrandTotals="0" itemPrintTitles="1" createdVersion="8" indent="0" compact="0" compactData="0" multipleFieldFilters="0">
  <location ref="AC13:AD15" firstHeaderRow="1" firstDataRow="1" firstDataCol="1"/>
  <pivotFields count="4">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fld="1" subtotal="count" showDataAs="percentOfTotal" baseField="0" baseItem="0" numFmtId="10"/>
  </dataFields>
  <formats count="2">
    <format dxfId="28">
      <pivotArea outline="0" collapsedLevelsAreSubtotals="1" fieldPosition="0"/>
    </format>
    <format dxfId="27">
      <pivotArea outline="0" fieldPosition="0">
        <references count="1">
          <reference field="4294967294" count="1">
            <x v="0"/>
          </reference>
        </references>
      </pivotArea>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A129B66-0013-407E-8F77-DAF1C100DA44}" name="ProductKPI" cacheId="124" applyNumberFormats="0" applyBorderFormats="0" applyFontFormats="0" applyPatternFormats="0" applyAlignmentFormats="0" applyWidthHeightFormats="1" dataCaption="Values" tag="3711384d-9ec0-492f-9585-235233bfeb47" updatedVersion="8" minRefreshableVersion="3" useAutoFormatting="1" subtotalHiddenItems="1" rowGrandTotals="0" colGrandTotals="0" itemPrintTitles="1" createdVersion="8" indent="0" compact="0" compactData="0" multipleFieldFilters="0" chartFormat="4">
  <location ref="AZ7:BB8" firstHeaderRow="0" firstDataRow="1" firstDataCol="0"/>
  <pivotFields count="5">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1" subtotal="count" baseField="0" baseItem="0"/>
    <dataField fld="2" subtotal="count" baseField="0" baseItem="0" numFmtId="170"/>
    <dataField fld="3" subtotal="count" baseField="0" baseItem="0" numFmtId="170"/>
  </dataFields>
  <formats count="3">
    <format dxfId="31">
      <pivotArea outline="0" collapsedLevelsAreSubtotals="1" fieldPosition="0"/>
    </format>
    <format dxfId="30">
      <pivotArea outline="0" fieldPosition="0">
        <references count="1">
          <reference field="4294967294" count="1" selected="0">
            <x v="1"/>
          </reference>
        </references>
      </pivotArea>
    </format>
    <format dxfId="29">
      <pivotArea outline="0" fieldPosition="0">
        <references count="1">
          <reference field="4294967294" count="1" selected="0">
            <x v="2"/>
          </reference>
        </references>
      </pivotArea>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9D358D3-86C0-41B4-AB1B-D2B537DBC761}" name="TopLocation" cacheId="13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I7:J12"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4"/>
    </i>
    <i>
      <x/>
    </i>
    <i>
      <x v="1"/>
    </i>
    <i>
      <x v="3"/>
    </i>
    <i>
      <x v="2"/>
    </i>
  </rowItems>
  <colItems count="1">
    <i/>
  </colItems>
  <dataFields count="1">
    <dataField fld="1" subtotal="count" baseField="0" baseItem="0" numFmtId="169"/>
  </dataFields>
  <formats count="1">
    <format dxfId="32">
      <pivotArea outline="0" collapsedLevelsAreSubtotals="1" fieldPosition="0"/>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1">
      <autoFilter ref="A1">
        <filterColumn colId="0">
          <top10 top="0" val="5" filterVal="5"/>
        </filterColumn>
      </autoFilter>
    </filter>
    <filter fld="2" type="count" id="3" iMeasureHier="41">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E916360-26B4-48B5-B25F-923AA44123C6}" name="Month" cacheId="6" applyNumberFormats="0" applyBorderFormats="0" applyFontFormats="0" applyPatternFormats="0" applyAlignmentFormats="0" applyWidthHeightFormats="1" dataCaption="Values" tag="3711384d-9ec0-492f-9585-235233bfeb47" updatedVersion="8" minRefreshableVersion="3" useAutoFormatting="1" subtotalHiddenItems="1" rowGrandTotals="0" colGrandTotals="0" itemPrintTitles="1" createdVersion="8" indent="0" compact="0" compactData="0" multipleFieldFilters="0">
  <location ref="AH7:AI19" firstHeaderRow="1" firstDataRow="1" firstDataCol="1"/>
  <pivotFields count="4">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fld="1" subtotal="count" showDataAs="percentDiff" baseField="2" baseItem="1048828" numFmtId="166"/>
  </dataFields>
  <formats count="2">
    <format dxfId="34">
      <pivotArea outline="0" fieldPosition="0">
        <references count="1">
          <reference field="4294967294" count="1">
            <x v="0"/>
          </reference>
        </references>
      </pivotArea>
    </format>
    <format dxfId="33">
      <pivotArea outline="0" collapsedLevelsAreSubtotals="1" fieldPosition="0"/>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DBD0603-3033-4BE7-BF17-BB35A320811E}" name="AllProducts" cacheId="106" applyNumberFormats="0" applyBorderFormats="0" applyFontFormats="0" applyPatternFormats="0" applyAlignmentFormats="0" applyWidthHeightFormats="1" dataCaption="Values" tag="3711384d-9ec0-492f-9585-235233bfeb47" updatedVersion="8" minRefreshableVersion="3" useAutoFormatting="1" subtotalHiddenItems="1" rowGrandTotals="0" colGrandTotals="0" itemPrintTitles="1" createdVersion="8" indent="0" compact="0" compactData="0" multipleFieldFilters="0" chartFormat="4">
  <location ref="BK7:BM107" firstHeaderRow="0" firstDataRow="1" firstDataCol="1"/>
  <pivotFields count="5">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1" subtotal="count" baseField="0" baseItem="0"/>
    <dataField fld="3" subtotal="count" baseField="0" baseItem="0"/>
  </dataFields>
  <formats count="1">
    <format dxfId="35">
      <pivotArea outline="0" collapsedLevelsAreSubtotals="1" fieldPosition="0"/>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1DC5144-708A-4C08-A69E-E20AA04427E7}" name="BtCustomer" cacheId="10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F7:G12" firstHeaderRow="1" firstDataRow="1" firstDataCol="1"/>
  <pivotFields count="3">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4"/>
    </i>
    <i>
      <x v="3"/>
    </i>
    <i>
      <x/>
    </i>
    <i>
      <x v="1"/>
    </i>
    <i>
      <x v="2"/>
    </i>
  </rowItems>
  <colItems count="1">
    <i/>
  </colItems>
  <dataFields count="1">
    <dataField fld="1" subtotal="count" baseField="0" baseItem="0" numFmtId="169"/>
  </dataFields>
  <formats count="1">
    <format dxfId="36">
      <pivotArea outline="0" collapsedLevelsAreSubtotals="1" fieldPosition="0"/>
    </format>
  </formats>
  <pivotHierarchies count="6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1">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3E5EEC4-B2D8-4001-BFFB-466B4B8023ED}" sourceName="[Date].[Month]">
  <pivotTables>
    <pivotTable tabId="2" name="Store_RevenueTarget"/>
  </pivotTables>
  <data>
    <olap pivotCacheId="454130511">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D51C2BBC-9E00-4B48-A7CC-EF225BF00F47}" sourceName="[Dim_sales_persons].[Store Name]">
  <pivotTables>
    <pivotTable tabId="4" name="PivotTable1"/>
    <pivotTable tabId="4" name="PivotTable14"/>
    <pivotTable tabId="4" name="PivotTable15"/>
    <pivotTable tabId="4" name="PivotTable2"/>
  </pivotTables>
  <data>
    <olap pivotCacheId="368386040">
      <levels count="2">
        <level uniqueName="[Dim_sales_persons].[Store Name].[(All)]" sourceCaption="(All)" count="0"/>
        <level uniqueName="[Dim_sales_persons].[Store Name].[Store Name]" sourceCaption="Store Name" count="10">
          <ranges>
            <range startItem="0">
              <i n="[Dim_sales_persons].[Store Name].&amp;[Barron-Fleming]" c="Barron-Fleming"/>
              <i n="[Dim_sales_persons].[Store Name].&amp;[Berg-Trujillo]" c="Berg-Trujillo"/>
              <i n="[Dim_sales_persons].[Store Name].&amp;[Lee-Myers]" c="Lee-Myers"/>
              <i n="[Dim_sales_persons].[Store Name].&amp;[Lopez]" c="Lopez"/>
              <i n="[Dim_sales_persons].[Store Name].&amp;[Martinez]" c="Martinez"/>
              <i n="[Dim_sales_persons].[Store Name].&amp;[Miller]" c="Miller"/>
              <i n="[Dim_sales_persons].[Store Name].&amp;[Myers-Lopez]" c="Myers-Lopez"/>
              <i n="[Dim_sales_persons].[Store Name].&amp;[Novak PLC]" c="Novak PLC"/>
              <i n="[Dim_sales_persons].[Store Name].&amp;[Thomas]" c="Thomas"/>
              <i n="[Dim_sales_persons].[Store Name].&amp;[Valdez]" c="Valdez"/>
            </range>
          </ranges>
        </level>
      </levels>
      <selections count="1">
        <selection n="[Dim_sales_persons].[Store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D66E63D1-4929-4609-BC42-62CE3309BFFF}" sourceName="[Date].[Month]">
  <pivotTables>
    <pivotTable tabId="9" name="TpCustomer"/>
    <pivotTable tabId="9" name="AllProducts"/>
    <pivotTable tabId="9" name="BtCustomer"/>
    <pivotTable tabId="9" name="BTLocation"/>
    <pivotTable tabId="9" name="CustomerAgeGroup"/>
    <pivotTable tabId="9" name="CustomerGender"/>
    <pivotTable tabId="9" name="ProductCategory"/>
    <pivotTable tabId="9" name="ProductKPI"/>
    <pivotTable tabId="9" name="ProductKPI2"/>
    <pivotTable tabId="9" name="ProductKPI3"/>
    <pivotTable tabId="9" name="ProductWeekday"/>
    <pivotTable tabId="9" name="Top5Products"/>
    <pivotTable tabId="9" name="TopLocation"/>
  </pivotTables>
  <data>
    <olap pivotCacheId="368386040">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31CB9E-2DA3-4447-A090-AA421BF6B253}" sourceName="[products_table].[Category]">
  <pivotTables>
    <pivotTable tabId="9" name="TpCustomer"/>
    <pivotTable tabId="9" name="BtCustomer"/>
    <pivotTable tabId="9" name="BTLocation"/>
    <pivotTable tabId="9" name="CustomerAgeGroup"/>
    <pivotTable tabId="9" name="CustomerGender"/>
    <pivotTable tabId="9" name="Month"/>
    <pivotTable tabId="9" name="ProductKPI"/>
    <pivotTable tabId="9" name="ProductKPI2"/>
    <pivotTable tabId="9" name="ProductKPI3"/>
    <pivotTable tabId="9" name="ProductWeekday"/>
    <pivotTable tabId="9" name="Top5Products"/>
    <pivotTable tabId="9" name="TopLocation"/>
    <pivotTable tabId="9" name="Month1"/>
  </pivotTables>
  <data>
    <olap pivotCacheId="368386040">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B945EFF8-B038-49B3-B76F-25F68C70DEE4}" cache="Slicer_Store_Name" caption="Store 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53B4F31-0EC4-456F-82DB-447B937EB908}" cache="Slicer_Month" caption="Month" columnCount="4" level="1" rowHeight="396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ACF302AD-A286-4DBA-B7B3-4177C136CC8C}" cache="Slicer_Month1" caption="Month" columnCount="2" level="1" style="SlicerStyleLight1 2 2" rowHeight="288000"/>
  <slicer name="Category" xr10:uid="{62F4D55E-3FA3-4D99-A18A-34E5D9E16D19}" cache="Slicer_Category" caption="Category" level="1" style="SlicerStyleLight1 2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9.png"/></Relationships>
</file>

<file path=xl/webextensions/webextension1.xml><?xml version="1.0" encoding="utf-8"?>
<we:webextension xmlns:we="http://schemas.microsoft.com/office/webextensions/webextension/2010/11" id="{FB11BB4A-E899-4447-8843-0A23783EC7AB}">
  <we:reference id="wa200004689" version="1.0.0.0" store="en-US" storeType="OMEX"/>
  <we:alternateReferences>
    <we:reference id="wa200004689" version="1.0.0.0" store="wa200004689" storeType="OMEX"/>
  </we:alternateReferences>
  <we:properties>
    <we:property name="SourceData" value="{&quot;range&quot;:&quot;'Analysis 01'!T8:V18&quot;,&quot;worksheetId&quot;:&quot;{558A53C3-504D-481D-9B09-849057DEA877}&quot;}"/>
    <we:property name="ZBILicenseSettings" value="{&quot;userInfo&quot;:{&quot;name&quot;:&quot;Aditya jaysawal&quot;,&quot;email&quot;:&quot;adityajaiswal0008@outlook.com&quot;,&quot;userId&quot;:&quot;00000000-0000-0000-3952-6d0afd6ab9ed&quot;,&quot;organizationId&quot;:&quot;9188040d-6c67-4c5b-b112-36a304b66dad&quot;,&quot;isViewer&quot;:false}}"/>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0,&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 %&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4,&quot;titleFontColor&quot;:&quot;#000&quot;,&quot;titleText&quot;:&quot;Total Revenue Vs Total Target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90548F00-BD4A-484C-90FB-FF6BD02B0CDA}"/>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3.vml"/><Relationship Id="rId1" Type="http://schemas.openxmlformats.org/officeDocument/2006/relationships/drawing" Target="../drawings/drawing3.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9" Type="http://schemas.microsoft.com/office/2007/relationships/slicer" Target="../slicers/slicer3.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pivotTable" Target="../pivotTables/pivotTable19.xml"/><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pivotTable" Target="../pivotTables/pivotTable18.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5" Type="http://schemas.openxmlformats.org/officeDocument/2006/relationships/pivotTable" Target="../pivotTables/pivotTable2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 Id="rId14"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BCA7F-80F5-4CFF-BD27-AE47AC2DEB63}">
  <dimension ref="A1"/>
  <sheetViews>
    <sheetView showGridLines="0" workbookViewId="0">
      <selection activeCell="V5" sqref="V5"/>
    </sheetView>
  </sheetViews>
  <sheetFormatPr defaultRowHeight="14.4" x14ac:dyDescent="0.3"/>
  <sheetData>
    <row r="1" ht="13.8" customHeight="1"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D84DC-9249-45AF-9804-F5972FB61DAF}">
  <dimension ref="A1:AE20"/>
  <sheetViews>
    <sheetView showGridLines="0" topLeftCell="M1" workbookViewId="0">
      <selection activeCell="R2" sqref="R2"/>
    </sheetView>
  </sheetViews>
  <sheetFormatPr defaultRowHeight="14.4" x14ac:dyDescent="0.3"/>
  <cols>
    <col min="1" max="1" width="9" bestFit="1" customWidth="1"/>
    <col min="2" max="2" width="13.109375" bestFit="1" customWidth="1"/>
    <col min="3" max="3" width="11" bestFit="1" customWidth="1"/>
    <col min="7" max="7" width="12.6640625" bestFit="1" customWidth="1"/>
    <col min="8" max="8" width="10.88671875" bestFit="1" customWidth="1"/>
    <col min="15" max="15" width="8.88671875" style="16"/>
    <col min="17" max="17" width="13.109375" bestFit="1" customWidth="1"/>
    <col min="18" max="18" width="11" bestFit="1" customWidth="1"/>
    <col min="19" max="19" width="9.33203125" bestFit="1" customWidth="1"/>
    <col min="22" max="22" width="12.109375" bestFit="1" customWidth="1"/>
    <col min="23" max="23" width="13.109375" bestFit="1" customWidth="1"/>
    <col min="24" max="24" width="14.109375" bestFit="1" customWidth="1"/>
    <col min="26" max="26" width="8.88671875" style="30"/>
    <col min="28" max="28" width="9.6640625" bestFit="1" customWidth="1"/>
    <col min="29" max="29" width="13.109375" bestFit="1" customWidth="1"/>
    <col min="30" max="30" width="14.109375" bestFit="1" customWidth="1"/>
  </cols>
  <sheetData>
    <row r="1" spans="1:31" x14ac:dyDescent="0.3">
      <c r="A1" s="12" t="s">
        <v>39</v>
      </c>
      <c r="B1" s="11" t="s">
        <v>0</v>
      </c>
      <c r="C1" s="11" t="s">
        <v>10</v>
      </c>
      <c r="F1" s="14" t="str">
        <f>A1</f>
        <v>Month</v>
      </c>
      <c r="G1" s="14" t="str">
        <f t="shared" ref="G1:H1" si="0">B1</f>
        <v>Total Revenue</v>
      </c>
      <c r="H1" s="14" t="str">
        <f t="shared" si="0"/>
        <v>Total Target</v>
      </c>
      <c r="I1" s="14" t="s">
        <v>40</v>
      </c>
      <c r="L1" s="14" t="str">
        <f>F1</f>
        <v>Month</v>
      </c>
      <c r="M1" s="14" t="s">
        <v>25</v>
      </c>
      <c r="Q1" s="11" t="s">
        <v>0</v>
      </c>
      <c r="R1" s="11" t="s">
        <v>10</v>
      </c>
      <c r="S1" t="s">
        <v>25</v>
      </c>
      <c r="V1" s="12" t="s">
        <v>43</v>
      </c>
      <c r="W1" s="11" t="s">
        <v>0</v>
      </c>
      <c r="X1" s="11" t="s">
        <v>46</v>
      </c>
      <c r="AB1" s="12" t="s">
        <v>47</v>
      </c>
      <c r="AC1" s="11" t="s">
        <v>0</v>
      </c>
      <c r="AD1" s="11" t="s">
        <v>46</v>
      </c>
    </row>
    <row r="2" spans="1:31" x14ac:dyDescent="0.3">
      <c r="A2" s="11" t="s">
        <v>27</v>
      </c>
      <c r="B2" s="13">
        <v>444162.52000000014</v>
      </c>
      <c r="C2" s="13">
        <v>439042</v>
      </c>
      <c r="F2" s="11" t="str">
        <f t="shared" ref="F2:F13" si="1">A2</f>
        <v>Jan</v>
      </c>
      <c r="G2" s="13">
        <f t="shared" ref="G2:G13" si="2">B2</f>
        <v>444162.52000000014</v>
      </c>
      <c r="H2" s="13">
        <f t="shared" ref="H2:H13" si="3">C2</f>
        <v>439042</v>
      </c>
      <c r="I2" s="11" t="str">
        <f t="shared" ref="I2:I13" si="4">IF(G2=Large_1,G2,IF(G2=Large_2,G2,""))</f>
        <v/>
      </c>
      <c r="L2" s="11" t="str">
        <f t="shared" ref="L2:L13" si="5">F2</f>
        <v>Jan</v>
      </c>
      <c r="M2" s="15">
        <f>(G2-H2)/H2</f>
        <v>1.1662938853230749E-2</v>
      </c>
      <c r="Q2" s="13">
        <v>5446809.4700000202</v>
      </c>
      <c r="R2" s="13">
        <v>5254990</v>
      </c>
      <c r="S2" s="6">
        <f>(Q2-R2)/R2</f>
        <v>3.6502347292767488E-2</v>
      </c>
      <c r="V2" s="11" t="s">
        <v>44</v>
      </c>
      <c r="W2" s="13">
        <v>3894278.1300000134</v>
      </c>
      <c r="X2" s="18">
        <v>0.7149649995008911</v>
      </c>
      <c r="AB2" s="11" t="s">
        <v>48</v>
      </c>
      <c r="AC2" s="13">
        <v>1336248.3099999984</v>
      </c>
      <c r="AD2" s="31"/>
    </row>
    <row r="3" spans="1:31" x14ac:dyDescent="0.3">
      <c r="A3" s="11" t="s">
        <v>28</v>
      </c>
      <c r="B3" s="13">
        <v>423741.52000000037</v>
      </c>
      <c r="C3" s="13">
        <v>431279</v>
      </c>
      <c r="F3" s="11" t="str">
        <f t="shared" si="1"/>
        <v>Feb</v>
      </c>
      <c r="G3" s="13">
        <f t="shared" si="2"/>
        <v>423741.52000000037</v>
      </c>
      <c r="H3" s="13">
        <f t="shared" si="3"/>
        <v>431279</v>
      </c>
      <c r="I3" s="11" t="str">
        <f t="shared" si="4"/>
        <v/>
      </c>
      <c r="L3" s="11" t="str">
        <f t="shared" si="5"/>
        <v>Feb</v>
      </c>
      <c r="M3" s="15">
        <f t="shared" ref="M3:M13" si="6">(G3-H3)/H3</f>
        <v>-1.7477039225187483E-2</v>
      </c>
      <c r="V3" s="11" t="s">
        <v>45</v>
      </c>
      <c r="W3" s="13">
        <v>1552531.3400000015</v>
      </c>
      <c r="X3" s="18">
        <v>0.2850350004991079</v>
      </c>
      <c r="AB3" s="11" t="s">
        <v>49</v>
      </c>
      <c r="AC3" s="13">
        <v>1384874.5400000024</v>
      </c>
      <c r="AD3" s="31">
        <v>3.6390115247370451E-2</v>
      </c>
    </row>
    <row r="4" spans="1:31" x14ac:dyDescent="0.3">
      <c r="A4" s="11" t="s">
        <v>29</v>
      </c>
      <c r="B4" s="13">
        <v>468344.26999999949</v>
      </c>
      <c r="C4" s="13">
        <v>445591</v>
      </c>
      <c r="F4" s="11" t="str">
        <f t="shared" si="1"/>
        <v>Mar</v>
      </c>
      <c r="G4" s="13">
        <f t="shared" si="2"/>
        <v>468344.26999999949</v>
      </c>
      <c r="H4" s="13">
        <f t="shared" si="3"/>
        <v>445591</v>
      </c>
      <c r="I4" s="11" t="str">
        <f t="shared" si="4"/>
        <v/>
      </c>
      <c r="L4" s="11" t="str">
        <f t="shared" si="5"/>
        <v>Mar</v>
      </c>
      <c r="M4" s="15">
        <f t="shared" si="6"/>
        <v>5.1063127397096203E-2</v>
      </c>
      <c r="AB4" s="11" t="s">
        <v>50</v>
      </c>
      <c r="AC4" s="13">
        <v>1362939.5400000014</v>
      </c>
      <c r="AD4" s="31">
        <v>-1.5838979897775357E-2</v>
      </c>
    </row>
    <row r="5" spans="1:31" x14ac:dyDescent="0.3">
      <c r="A5" s="11" t="s">
        <v>30</v>
      </c>
      <c r="B5" s="13">
        <v>448652.76000000007</v>
      </c>
      <c r="C5" s="13">
        <v>453071</v>
      </c>
      <c r="F5" s="11" t="str">
        <f t="shared" si="1"/>
        <v>Apr</v>
      </c>
      <c r="G5" s="13">
        <f t="shared" si="2"/>
        <v>448652.76000000007</v>
      </c>
      <c r="H5" s="13">
        <f t="shared" si="3"/>
        <v>453071</v>
      </c>
      <c r="I5" s="11" t="str">
        <f t="shared" si="4"/>
        <v/>
      </c>
      <c r="L5" s="11" t="str">
        <f t="shared" si="5"/>
        <v>Apr</v>
      </c>
      <c r="M5" s="15">
        <f t="shared" si="6"/>
        <v>-9.7517607615581932E-3</v>
      </c>
      <c r="AB5" s="11" t="s">
        <v>51</v>
      </c>
      <c r="AC5" s="13">
        <v>1362747.0800000008</v>
      </c>
      <c r="AD5" s="31">
        <v>-1.4120949194904202E-4</v>
      </c>
    </row>
    <row r="6" spans="1:31" x14ac:dyDescent="0.3">
      <c r="A6" s="11" t="s">
        <v>31</v>
      </c>
      <c r="B6" s="13">
        <v>480720.64000000001</v>
      </c>
      <c r="C6" s="13">
        <v>444167</v>
      </c>
      <c r="F6" s="11" t="str">
        <f t="shared" si="1"/>
        <v>May</v>
      </c>
      <c r="G6" s="13">
        <f>B6</f>
        <v>480720.64000000001</v>
      </c>
      <c r="H6" s="13">
        <f t="shared" si="3"/>
        <v>444167</v>
      </c>
      <c r="I6" s="13">
        <f t="shared" si="4"/>
        <v>480720.64000000001</v>
      </c>
      <c r="L6" s="11" t="str">
        <f t="shared" si="5"/>
        <v>May</v>
      </c>
      <c r="M6" s="15">
        <f t="shared" si="6"/>
        <v>8.2297063942165932E-2</v>
      </c>
    </row>
    <row r="7" spans="1:31" ht="15.6" x14ac:dyDescent="0.3">
      <c r="A7" s="11" t="s">
        <v>32</v>
      </c>
      <c r="B7" s="13">
        <v>455501.13999999996</v>
      </c>
      <c r="C7" s="13">
        <v>421979</v>
      </c>
      <c r="F7" s="11" t="str">
        <f t="shared" si="1"/>
        <v>Jun</v>
      </c>
      <c r="G7" s="13">
        <f t="shared" si="2"/>
        <v>455501.13999999996</v>
      </c>
      <c r="H7" s="13">
        <f t="shared" si="3"/>
        <v>421979</v>
      </c>
      <c r="I7" s="11" t="str">
        <f t="shared" si="4"/>
        <v/>
      </c>
      <c r="L7" s="11" t="str">
        <f t="shared" si="5"/>
        <v>Jun</v>
      </c>
      <c r="M7" s="15">
        <f t="shared" si="6"/>
        <v>7.9440303901378878E-2</v>
      </c>
      <c r="S7" s="17" t="str">
        <f>IF((Q2-R2)/R2&gt;0,"▲"&amp;TEXT((Q2-R2)/R2,"+0.0%;-0.0%"),"▼"&amp;TEXT((Q2-R2)/R2,"+0.0%;-0.0%"))</f>
        <v>▲+3.7%</v>
      </c>
    </row>
    <row r="8" spans="1:31" x14ac:dyDescent="0.3">
      <c r="A8" s="11" t="s">
        <v>33</v>
      </c>
      <c r="B8" s="13">
        <v>433725.86000000045</v>
      </c>
      <c r="C8" s="13">
        <v>456718</v>
      </c>
      <c r="F8" s="11" t="str">
        <f t="shared" si="1"/>
        <v>Jul</v>
      </c>
      <c r="G8" s="13">
        <f t="shared" si="2"/>
        <v>433725.86000000045</v>
      </c>
      <c r="H8" s="13">
        <f t="shared" si="3"/>
        <v>456718</v>
      </c>
      <c r="I8" s="11" t="str">
        <f t="shared" si="4"/>
        <v/>
      </c>
      <c r="L8" s="11" t="str">
        <f t="shared" si="5"/>
        <v>Jul</v>
      </c>
      <c r="M8" s="15">
        <f t="shared" si="6"/>
        <v>-5.0342092932618265E-2</v>
      </c>
    </row>
    <row r="9" spans="1:31" x14ac:dyDescent="0.3">
      <c r="A9" s="11" t="s">
        <v>34</v>
      </c>
      <c r="B9" s="13">
        <v>485766.24999999977</v>
      </c>
      <c r="C9" s="13">
        <v>431727</v>
      </c>
      <c r="F9" s="11" t="str">
        <f t="shared" si="1"/>
        <v>Aug</v>
      </c>
      <c r="G9" s="13">
        <f t="shared" si="2"/>
        <v>485766.24999999977</v>
      </c>
      <c r="H9" s="13">
        <f t="shared" si="3"/>
        <v>431727</v>
      </c>
      <c r="I9" s="13">
        <f t="shared" si="4"/>
        <v>485766.24999999977</v>
      </c>
      <c r="L9" s="11" t="str">
        <f t="shared" si="5"/>
        <v>Aug</v>
      </c>
      <c r="M9" s="15">
        <f t="shared" si="6"/>
        <v>0.12516995694038077</v>
      </c>
      <c r="AB9" t="s">
        <v>52</v>
      </c>
    </row>
    <row r="10" spans="1:31" x14ac:dyDescent="0.3">
      <c r="A10" s="11" t="s">
        <v>35</v>
      </c>
      <c r="B10" s="13">
        <v>443447.4300000004</v>
      </c>
      <c r="C10" s="13">
        <v>446912</v>
      </c>
      <c r="F10" s="11" t="str">
        <f t="shared" si="1"/>
        <v>Sep</v>
      </c>
      <c r="G10" s="13">
        <f t="shared" si="2"/>
        <v>443447.4300000004</v>
      </c>
      <c r="H10" s="13">
        <f t="shared" si="3"/>
        <v>446912</v>
      </c>
      <c r="I10" s="11" t="str">
        <f t="shared" si="4"/>
        <v/>
      </c>
      <c r="L10" s="11" t="str">
        <f t="shared" si="5"/>
        <v>Sep</v>
      </c>
      <c r="M10" s="15">
        <f t="shared" si="6"/>
        <v>-7.7522420521256973E-3</v>
      </c>
    </row>
    <row r="11" spans="1:31" x14ac:dyDescent="0.3">
      <c r="A11" s="11" t="s">
        <v>36</v>
      </c>
      <c r="B11" s="13">
        <v>458984.37999999971</v>
      </c>
      <c r="C11" s="13">
        <v>414360</v>
      </c>
      <c r="F11" s="11" t="str">
        <f t="shared" si="1"/>
        <v>Oct</v>
      </c>
      <c r="G11" s="13">
        <f t="shared" si="2"/>
        <v>458984.37999999971</v>
      </c>
      <c r="H11" s="13">
        <f t="shared" si="3"/>
        <v>414360</v>
      </c>
      <c r="I11" s="11" t="str">
        <f t="shared" si="4"/>
        <v/>
      </c>
      <c r="L11" s="11" t="str">
        <f t="shared" si="5"/>
        <v>Oct</v>
      </c>
      <c r="M11" s="15">
        <f t="shared" si="6"/>
        <v>0.10769470991408368</v>
      </c>
      <c r="AB11" s="32" t="str">
        <f>AB1</f>
        <v>Quarter</v>
      </c>
      <c r="AC11" s="32" t="str">
        <f>AC1</f>
        <v>Total Revenue</v>
      </c>
      <c r="AD11" s="32" t="s">
        <v>40</v>
      </c>
      <c r="AE11" s="32" t="s">
        <v>53</v>
      </c>
    </row>
    <row r="12" spans="1:31" x14ac:dyDescent="0.3">
      <c r="A12" s="11" t="s">
        <v>37</v>
      </c>
      <c r="B12" s="13">
        <v>462537.40999999939</v>
      </c>
      <c r="C12" s="13">
        <v>413371</v>
      </c>
      <c r="F12" s="11" t="str">
        <f t="shared" si="1"/>
        <v>Nov</v>
      </c>
      <c r="G12" s="13">
        <f t="shared" si="2"/>
        <v>462537.40999999939</v>
      </c>
      <c r="H12" s="13">
        <f t="shared" si="3"/>
        <v>413371</v>
      </c>
      <c r="I12" s="13" t="str">
        <f t="shared" si="4"/>
        <v/>
      </c>
      <c r="L12" s="11" t="str">
        <f t="shared" si="5"/>
        <v>Nov</v>
      </c>
      <c r="M12" s="15">
        <f t="shared" si="6"/>
        <v>0.11894015303443975</v>
      </c>
      <c r="AB12" s="11" t="str">
        <f t="shared" ref="AB12:AC12" si="7">AB2</f>
        <v>Q-1</v>
      </c>
      <c r="AC12" s="13">
        <f t="shared" si="7"/>
        <v>1336248.3099999984</v>
      </c>
      <c r="AD12" s="13" t="str">
        <f>IF(AC12&gt;AE12,AC12,"")</f>
        <v/>
      </c>
      <c r="AE12" s="13">
        <f>AVERAGE($AC$12:$AC$15)</f>
        <v>1361702.3675000006</v>
      </c>
    </row>
    <row r="13" spans="1:31" x14ac:dyDescent="0.3">
      <c r="A13" s="11" t="s">
        <v>38</v>
      </c>
      <c r="B13" s="13">
        <v>441225.2900000001</v>
      </c>
      <c r="C13" s="13">
        <v>456773</v>
      </c>
      <c r="F13" s="11" t="str">
        <f t="shared" si="1"/>
        <v>Dec</v>
      </c>
      <c r="G13" s="13">
        <f t="shared" si="2"/>
        <v>441225.2900000001</v>
      </c>
      <c r="H13" s="13">
        <f t="shared" si="3"/>
        <v>456773</v>
      </c>
      <c r="I13" s="11" t="str">
        <f t="shared" si="4"/>
        <v/>
      </c>
      <c r="L13" s="11" t="str">
        <f t="shared" si="5"/>
        <v>Dec</v>
      </c>
      <c r="M13" s="15">
        <f t="shared" si="6"/>
        <v>-3.4038154619471607E-2</v>
      </c>
      <c r="AB13" s="11" t="str">
        <f t="shared" ref="AB13:AC13" si="8">AB3</f>
        <v>Q-2</v>
      </c>
      <c r="AC13" s="13">
        <f t="shared" si="8"/>
        <v>1384874.5400000024</v>
      </c>
      <c r="AD13" s="13">
        <f t="shared" ref="AD13:AD15" si="9">IF(AC13&gt;AE13,AC13,"")</f>
        <v>1384874.5400000024</v>
      </c>
      <c r="AE13" s="13">
        <f t="shared" ref="AE13:AE15" si="10">AVERAGE($AC$12:$AC$15)</f>
        <v>1361702.3675000006</v>
      </c>
    </row>
    <row r="14" spans="1:31" x14ac:dyDescent="0.3">
      <c r="AB14" s="11" t="str">
        <f t="shared" ref="AB14:AC14" si="11">AB4</f>
        <v>Q-3</v>
      </c>
      <c r="AC14" s="13">
        <f t="shared" si="11"/>
        <v>1362939.5400000014</v>
      </c>
      <c r="AD14" s="13">
        <f t="shared" si="9"/>
        <v>1362939.5400000014</v>
      </c>
      <c r="AE14" s="13">
        <f t="shared" si="10"/>
        <v>1361702.3675000006</v>
      </c>
    </row>
    <row r="15" spans="1:31" x14ac:dyDescent="0.3">
      <c r="AB15" s="11" t="str">
        <f t="shared" ref="AB15:AC15" si="12">AB5</f>
        <v>Q-4</v>
      </c>
      <c r="AC15" s="13">
        <f t="shared" si="12"/>
        <v>1362747.0800000008</v>
      </c>
      <c r="AD15" s="13">
        <f t="shared" si="9"/>
        <v>1362747.0800000008</v>
      </c>
      <c r="AE15" s="13">
        <f t="shared" si="10"/>
        <v>1361702.3675000006</v>
      </c>
    </row>
    <row r="16" spans="1:31" x14ac:dyDescent="0.3">
      <c r="F16">
        <f>1</f>
        <v>1</v>
      </c>
      <c r="G16" s="13">
        <f>LARGE($G$2:$G$13,F16)</f>
        <v>485766.24999999977</v>
      </c>
      <c r="H16" t="s">
        <v>41</v>
      </c>
    </row>
    <row r="17" spans="6:28" x14ac:dyDescent="0.3">
      <c r="F17">
        <f>2</f>
        <v>2</v>
      </c>
      <c r="G17" s="13">
        <f>LARGE($G$2:$G$13,F17)</f>
        <v>480720.64000000001</v>
      </c>
      <c r="H17" t="s">
        <v>42</v>
      </c>
    </row>
    <row r="18" spans="6:28" x14ac:dyDescent="0.3">
      <c r="AB18" t="s">
        <v>54</v>
      </c>
    </row>
    <row r="20" spans="6:28" x14ac:dyDescent="0.3">
      <c r="AB20" t="str">
        <f>_xlfn.TEXTJOIN(" ",,"The line in the charts indicates",TEXT(AE12,"₹#,#"),"Average Revenue")</f>
        <v>The line in the charts indicates ₹13,61,702 Average Revenue</v>
      </c>
    </row>
  </sheetData>
  <conditionalFormatting sqref="S7">
    <cfRule type="expression" dxfId="9" priority="1">
      <formula>$S$2&lt;0</formula>
    </cfRule>
    <cfRule type="expression" dxfId="8" priority="2">
      <formula>$S$2&gt;0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3C212-7E65-447E-B38C-59B4F170C9CE}">
  <dimension ref="A3:N31"/>
  <sheetViews>
    <sheetView showGridLines="0" workbookViewId="0">
      <selection activeCell="A31" sqref="A31"/>
    </sheetView>
  </sheetViews>
  <sheetFormatPr defaultRowHeight="14.4" x14ac:dyDescent="0.3"/>
  <cols>
    <col min="5" max="14" width="1.6640625" customWidth="1"/>
  </cols>
  <sheetData>
    <row r="3" spans="1:14" x14ac:dyDescent="0.3">
      <c r="A3" t="s">
        <v>45</v>
      </c>
      <c r="B3" s="28">
        <f>'Analysis 02'!X3</f>
        <v>0.2850350004991079</v>
      </c>
      <c r="C3" s="6"/>
      <c r="D3" s="6"/>
    </row>
    <row r="4" spans="1:14" x14ac:dyDescent="0.3">
      <c r="A4" t="s">
        <v>44</v>
      </c>
      <c r="B4" s="28">
        <f>'Analysis 02'!X2</f>
        <v>0.7149649995008911</v>
      </c>
      <c r="C4" s="6"/>
      <c r="D4" s="6"/>
    </row>
    <row r="7" spans="1:14" x14ac:dyDescent="0.3">
      <c r="C7" t="s">
        <v>45</v>
      </c>
    </row>
    <row r="8" spans="1:14" ht="7.5" customHeight="1" thickBot="1" x14ac:dyDescent="0.35">
      <c r="E8" s="19">
        <f t="shared" ref="E8:E15" si="0">E9+10</f>
        <v>91</v>
      </c>
      <c r="F8" s="20">
        <f t="shared" ref="F8:F15" si="1">F9+10</f>
        <v>92</v>
      </c>
      <c r="G8" s="20">
        <f t="shared" ref="G8:G15" si="2">G9+10</f>
        <v>93</v>
      </c>
      <c r="H8" s="20">
        <f t="shared" ref="H8:H15" si="3">H9+10</f>
        <v>94</v>
      </c>
      <c r="I8" s="20">
        <f t="shared" ref="I8:I15" si="4">I9+10</f>
        <v>95</v>
      </c>
      <c r="J8" s="20">
        <f t="shared" ref="J8:J15" si="5">J9+10</f>
        <v>96</v>
      </c>
      <c r="K8" s="20">
        <f t="shared" ref="K8:K15" si="6">K9+10</f>
        <v>97</v>
      </c>
      <c r="L8" s="20">
        <f t="shared" ref="L8:L15" si="7">L9+10</f>
        <v>98</v>
      </c>
      <c r="M8" s="20">
        <f t="shared" ref="M8:M15" si="8">M9+10</f>
        <v>99</v>
      </c>
      <c r="N8" s="21">
        <f t="shared" ref="N8:N15" si="9">N9+10</f>
        <v>100</v>
      </c>
    </row>
    <row r="9" spans="1:14" ht="7.5" customHeight="1" thickBot="1" x14ac:dyDescent="0.35">
      <c r="E9" s="22">
        <f t="shared" si="0"/>
        <v>81</v>
      </c>
      <c r="F9" s="23">
        <f t="shared" si="1"/>
        <v>82</v>
      </c>
      <c r="G9" s="23">
        <f t="shared" si="2"/>
        <v>83</v>
      </c>
      <c r="H9" s="23">
        <f t="shared" si="3"/>
        <v>84</v>
      </c>
      <c r="I9" s="23">
        <f t="shared" si="4"/>
        <v>85</v>
      </c>
      <c r="J9" s="23">
        <f t="shared" si="5"/>
        <v>86</v>
      </c>
      <c r="K9" s="23">
        <f t="shared" si="6"/>
        <v>87</v>
      </c>
      <c r="L9" s="23">
        <f t="shared" si="7"/>
        <v>88</v>
      </c>
      <c r="M9" s="23">
        <f t="shared" si="8"/>
        <v>89</v>
      </c>
      <c r="N9" s="24">
        <f t="shared" si="9"/>
        <v>90</v>
      </c>
    </row>
    <row r="10" spans="1:14" ht="7.5" customHeight="1" thickBot="1" x14ac:dyDescent="0.35">
      <c r="E10" s="22">
        <f t="shared" si="0"/>
        <v>71</v>
      </c>
      <c r="F10" s="23">
        <f t="shared" si="1"/>
        <v>72</v>
      </c>
      <c r="G10" s="23">
        <f t="shared" si="2"/>
        <v>73</v>
      </c>
      <c r="H10" s="23">
        <f t="shared" si="3"/>
        <v>74</v>
      </c>
      <c r="I10" s="23">
        <f t="shared" si="4"/>
        <v>75</v>
      </c>
      <c r="J10" s="23">
        <f t="shared" si="5"/>
        <v>76</v>
      </c>
      <c r="K10" s="23">
        <f t="shared" si="6"/>
        <v>77</v>
      </c>
      <c r="L10" s="23">
        <f t="shared" si="7"/>
        <v>78</v>
      </c>
      <c r="M10" s="23">
        <f t="shared" si="8"/>
        <v>79</v>
      </c>
      <c r="N10" s="24">
        <f t="shared" si="9"/>
        <v>80</v>
      </c>
    </row>
    <row r="11" spans="1:14" ht="7.5" customHeight="1" thickBot="1" x14ac:dyDescent="0.35">
      <c r="E11" s="22">
        <f t="shared" si="0"/>
        <v>61</v>
      </c>
      <c r="F11" s="23">
        <f t="shared" si="1"/>
        <v>62</v>
      </c>
      <c r="G11" s="23">
        <f t="shared" si="2"/>
        <v>63</v>
      </c>
      <c r="H11" s="23">
        <f t="shared" si="3"/>
        <v>64</v>
      </c>
      <c r="I11" s="23">
        <f t="shared" si="4"/>
        <v>65</v>
      </c>
      <c r="J11" s="23">
        <f t="shared" si="5"/>
        <v>66</v>
      </c>
      <c r="K11" s="23">
        <f t="shared" si="6"/>
        <v>67</v>
      </c>
      <c r="L11" s="23">
        <f t="shared" si="7"/>
        <v>68</v>
      </c>
      <c r="M11" s="23">
        <f t="shared" si="8"/>
        <v>69</v>
      </c>
      <c r="N11" s="24">
        <f t="shared" si="9"/>
        <v>70</v>
      </c>
    </row>
    <row r="12" spans="1:14" ht="7.5" customHeight="1" thickBot="1" x14ac:dyDescent="0.35">
      <c r="E12" s="22">
        <f t="shared" si="0"/>
        <v>51</v>
      </c>
      <c r="F12" s="23">
        <f t="shared" si="1"/>
        <v>52</v>
      </c>
      <c r="G12" s="23">
        <f t="shared" si="2"/>
        <v>53</v>
      </c>
      <c r="H12" s="23">
        <f t="shared" si="3"/>
        <v>54</v>
      </c>
      <c r="I12" s="23">
        <f t="shared" si="4"/>
        <v>55</v>
      </c>
      <c r="J12" s="23">
        <f t="shared" si="5"/>
        <v>56</v>
      </c>
      <c r="K12" s="23">
        <f t="shared" si="6"/>
        <v>57</v>
      </c>
      <c r="L12" s="23">
        <f t="shared" si="7"/>
        <v>58</v>
      </c>
      <c r="M12" s="23">
        <f t="shared" si="8"/>
        <v>59</v>
      </c>
      <c r="N12" s="24">
        <f t="shared" si="9"/>
        <v>60</v>
      </c>
    </row>
    <row r="13" spans="1:14" ht="7.5" customHeight="1" thickBot="1" x14ac:dyDescent="0.35">
      <c r="E13" s="22">
        <f t="shared" si="0"/>
        <v>41</v>
      </c>
      <c r="F13" s="23">
        <f t="shared" si="1"/>
        <v>42</v>
      </c>
      <c r="G13" s="23">
        <f t="shared" si="2"/>
        <v>43</v>
      </c>
      <c r="H13" s="23">
        <f t="shared" si="3"/>
        <v>44</v>
      </c>
      <c r="I13" s="23">
        <f t="shared" si="4"/>
        <v>45</v>
      </c>
      <c r="J13" s="23">
        <f t="shared" si="5"/>
        <v>46</v>
      </c>
      <c r="K13" s="23">
        <f t="shared" si="6"/>
        <v>47</v>
      </c>
      <c r="L13" s="23">
        <f t="shared" si="7"/>
        <v>48</v>
      </c>
      <c r="M13" s="23">
        <f t="shared" si="8"/>
        <v>49</v>
      </c>
      <c r="N13" s="24">
        <f t="shared" si="9"/>
        <v>50</v>
      </c>
    </row>
    <row r="14" spans="1:14" ht="7.5" customHeight="1" thickBot="1" x14ac:dyDescent="0.35">
      <c r="E14" s="22">
        <f t="shared" si="0"/>
        <v>31</v>
      </c>
      <c r="F14" s="23">
        <f t="shared" si="1"/>
        <v>32</v>
      </c>
      <c r="G14" s="23">
        <f t="shared" si="2"/>
        <v>33</v>
      </c>
      <c r="H14" s="23">
        <f t="shared" si="3"/>
        <v>34</v>
      </c>
      <c r="I14" s="23">
        <f t="shared" si="4"/>
        <v>35</v>
      </c>
      <c r="J14" s="23">
        <f t="shared" si="5"/>
        <v>36</v>
      </c>
      <c r="K14" s="23">
        <f t="shared" si="6"/>
        <v>37</v>
      </c>
      <c r="L14" s="23">
        <f t="shared" si="7"/>
        <v>38</v>
      </c>
      <c r="M14" s="23">
        <f t="shared" si="8"/>
        <v>39</v>
      </c>
      <c r="N14" s="24">
        <f t="shared" si="9"/>
        <v>40</v>
      </c>
    </row>
    <row r="15" spans="1:14" ht="7.5" customHeight="1" thickBot="1" x14ac:dyDescent="0.35">
      <c r="E15" s="22">
        <f t="shared" si="0"/>
        <v>21</v>
      </c>
      <c r="F15" s="23">
        <f t="shared" si="1"/>
        <v>22</v>
      </c>
      <c r="G15" s="23">
        <f t="shared" si="2"/>
        <v>23</v>
      </c>
      <c r="H15" s="23">
        <f t="shared" si="3"/>
        <v>24</v>
      </c>
      <c r="I15" s="23">
        <f t="shared" si="4"/>
        <v>25</v>
      </c>
      <c r="J15" s="23">
        <f t="shared" si="5"/>
        <v>26</v>
      </c>
      <c r="K15" s="23">
        <f t="shared" si="6"/>
        <v>27</v>
      </c>
      <c r="L15" s="23">
        <f t="shared" si="7"/>
        <v>28</v>
      </c>
      <c r="M15" s="23">
        <f t="shared" si="8"/>
        <v>29</v>
      </c>
      <c r="N15" s="24">
        <f t="shared" si="9"/>
        <v>30</v>
      </c>
    </row>
    <row r="16" spans="1:14" ht="7.5" customHeight="1" thickBot="1" x14ac:dyDescent="0.35">
      <c r="E16" s="22">
        <f t="shared" ref="E16:N16" si="10">E17+10</f>
        <v>11</v>
      </c>
      <c r="F16" s="23">
        <f t="shared" si="10"/>
        <v>12</v>
      </c>
      <c r="G16" s="23">
        <f t="shared" si="10"/>
        <v>13</v>
      </c>
      <c r="H16" s="23">
        <f t="shared" si="10"/>
        <v>14</v>
      </c>
      <c r="I16" s="23">
        <f t="shared" si="10"/>
        <v>15</v>
      </c>
      <c r="J16" s="23">
        <f t="shared" si="10"/>
        <v>16</v>
      </c>
      <c r="K16" s="23">
        <f t="shared" si="10"/>
        <v>17</v>
      </c>
      <c r="L16" s="23">
        <f t="shared" si="10"/>
        <v>18</v>
      </c>
      <c r="M16" s="23">
        <f t="shared" si="10"/>
        <v>19</v>
      </c>
      <c r="N16" s="24">
        <f t="shared" si="10"/>
        <v>20</v>
      </c>
    </row>
    <row r="17" spans="3:14" ht="7.5" customHeight="1" x14ac:dyDescent="0.3">
      <c r="E17" s="25">
        <f>1</f>
        <v>1</v>
      </c>
      <c r="F17" s="26">
        <f>E17+1</f>
        <v>2</v>
      </c>
      <c r="G17" s="26">
        <f t="shared" ref="G17:N17" si="11">F17+1</f>
        <v>3</v>
      </c>
      <c r="H17" s="26">
        <f t="shared" si="11"/>
        <v>4</v>
      </c>
      <c r="I17" s="26">
        <f t="shared" si="11"/>
        <v>5</v>
      </c>
      <c r="J17" s="26">
        <f t="shared" si="11"/>
        <v>6</v>
      </c>
      <c r="K17" s="26">
        <f t="shared" si="11"/>
        <v>7</v>
      </c>
      <c r="L17" s="26">
        <f t="shared" si="11"/>
        <v>8</v>
      </c>
      <c r="M17" s="26">
        <f>L17+1</f>
        <v>9</v>
      </c>
      <c r="N17" s="27">
        <f t="shared" si="11"/>
        <v>10</v>
      </c>
    </row>
    <row r="20" spans="3:14" x14ac:dyDescent="0.3">
      <c r="C20" t="s">
        <v>44</v>
      </c>
    </row>
    <row r="21" spans="3:14" ht="7.5" customHeight="1" thickBot="1" x14ac:dyDescent="0.35">
      <c r="E21" s="19">
        <f t="shared" ref="E21:E28" si="12">E22+10</f>
        <v>91</v>
      </c>
      <c r="F21" s="20">
        <f t="shared" ref="F21:F28" si="13">F22+10</f>
        <v>92</v>
      </c>
      <c r="G21" s="20">
        <f t="shared" ref="G21:G28" si="14">G22+10</f>
        <v>93</v>
      </c>
      <c r="H21" s="20">
        <f t="shared" ref="H21:H28" si="15">H22+10</f>
        <v>94</v>
      </c>
      <c r="I21" s="20">
        <f t="shared" ref="I21:I28" si="16">I22+10</f>
        <v>95</v>
      </c>
      <c r="J21" s="20">
        <f t="shared" ref="J21:J28" si="17">J22+10</f>
        <v>96</v>
      </c>
      <c r="K21" s="20">
        <f t="shared" ref="K21:K28" si="18">K22+10</f>
        <v>97</v>
      </c>
      <c r="L21" s="20">
        <f t="shared" ref="L21:L28" si="19">L22+10</f>
        <v>98</v>
      </c>
      <c r="M21" s="20">
        <f t="shared" ref="M21:M28" si="20">M22+10</f>
        <v>99</v>
      </c>
      <c r="N21" s="21">
        <f t="shared" ref="N21:N28" si="21">N22+10</f>
        <v>100</v>
      </c>
    </row>
    <row r="22" spans="3:14" ht="7.5" customHeight="1" thickBot="1" x14ac:dyDescent="0.35">
      <c r="E22" s="22">
        <f t="shared" si="12"/>
        <v>81</v>
      </c>
      <c r="F22" s="23">
        <f t="shared" si="13"/>
        <v>82</v>
      </c>
      <c r="G22" s="23">
        <f t="shared" si="14"/>
        <v>83</v>
      </c>
      <c r="H22" s="23">
        <f t="shared" si="15"/>
        <v>84</v>
      </c>
      <c r="I22" s="23">
        <f t="shared" si="16"/>
        <v>85</v>
      </c>
      <c r="J22" s="23">
        <f t="shared" si="17"/>
        <v>86</v>
      </c>
      <c r="K22" s="23">
        <f t="shared" si="18"/>
        <v>87</v>
      </c>
      <c r="L22" s="23">
        <f t="shared" si="19"/>
        <v>88</v>
      </c>
      <c r="M22" s="23">
        <f t="shared" si="20"/>
        <v>89</v>
      </c>
      <c r="N22" s="24">
        <f t="shared" si="21"/>
        <v>90</v>
      </c>
    </row>
    <row r="23" spans="3:14" ht="7.5" customHeight="1" thickBot="1" x14ac:dyDescent="0.35">
      <c r="E23" s="22">
        <f t="shared" si="12"/>
        <v>71</v>
      </c>
      <c r="F23" s="23">
        <f t="shared" si="13"/>
        <v>72</v>
      </c>
      <c r="G23" s="23">
        <f t="shared" si="14"/>
        <v>73</v>
      </c>
      <c r="H23" s="23">
        <f t="shared" si="15"/>
        <v>74</v>
      </c>
      <c r="I23" s="23">
        <f t="shared" si="16"/>
        <v>75</v>
      </c>
      <c r="J23" s="23">
        <f t="shared" si="17"/>
        <v>76</v>
      </c>
      <c r="K23" s="23">
        <f t="shared" si="18"/>
        <v>77</v>
      </c>
      <c r="L23" s="23">
        <f t="shared" si="19"/>
        <v>78</v>
      </c>
      <c r="M23" s="23">
        <f t="shared" si="20"/>
        <v>79</v>
      </c>
      <c r="N23" s="24">
        <f t="shared" si="21"/>
        <v>80</v>
      </c>
    </row>
    <row r="24" spans="3:14" ht="7.5" customHeight="1" thickBot="1" x14ac:dyDescent="0.35">
      <c r="E24" s="22">
        <f t="shared" si="12"/>
        <v>61</v>
      </c>
      <c r="F24" s="23">
        <f t="shared" si="13"/>
        <v>62</v>
      </c>
      <c r="G24" s="23">
        <f t="shared" si="14"/>
        <v>63</v>
      </c>
      <c r="H24" s="23">
        <f t="shared" si="15"/>
        <v>64</v>
      </c>
      <c r="I24" s="23">
        <f t="shared" si="16"/>
        <v>65</v>
      </c>
      <c r="J24" s="23">
        <f t="shared" si="17"/>
        <v>66</v>
      </c>
      <c r="K24" s="23">
        <f t="shared" si="18"/>
        <v>67</v>
      </c>
      <c r="L24" s="23">
        <f t="shared" si="19"/>
        <v>68</v>
      </c>
      <c r="M24" s="23">
        <f t="shared" si="20"/>
        <v>69</v>
      </c>
      <c r="N24" s="24">
        <f t="shared" si="21"/>
        <v>70</v>
      </c>
    </row>
    <row r="25" spans="3:14" ht="7.5" customHeight="1" thickBot="1" x14ac:dyDescent="0.35">
      <c r="E25" s="22">
        <f t="shared" si="12"/>
        <v>51</v>
      </c>
      <c r="F25" s="23">
        <f t="shared" si="13"/>
        <v>52</v>
      </c>
      <c r="G25" s="23">
        <f t="shared" si="14"/>
        <v>53</v>
      </c>
      <c r="H25" s="23">
        <f t="shared" si="15"/>
        <v>54</v>
      </c>
      <c r="I25" s="23">
        <f t="shared" si="16"/>
        <v>55</v>
      </c>
      <c r="J25" s="23">
        <f t="shared" si="17"/>
        <v>56</v>
      </c>
      <c r="K25" s="23">
        <f t="shared" si="18"/>
        <v>57</v>
      </c>
      <c r="L25" s="23">
        <f t="shared" si="19"/>
        <v>58</v>
      </c>
      <c r="M25" s="23">
        <f t="shared" si="20"/>
        <v>59</v>
      </c>
      <c r="N25" s="24">
        <f t="shared" si="21"/>
        <v>60</v>
      </c>
    </row>
    <row r="26" spans="3:14" ht="7.5" customHeight="1" thickBot="1" x14ac:dyDescent="0.35">
      <c r="E26" s="22">
        <f t="shared" si="12"/>
        <v>41</v>
      </c>
      <c r="F26" s="23">
        <f t="shared" si="13"/>
        <v>42</v>
      </c>
      <c r="G26" s="23">
        <f t="shared" si="14"/>
        <v>43</v>
      </c>
      <c r="H26" s="23">
        <f t="shared" si="15"/>
        <v>44</v>
      </c>
      <c r="I26" s="23">
        <f t="shared" si="16"/>
        <v>45</v>
      </c>
      <c r="J26" s="23">
        <f t="shared" si="17"/>
        <v>46</v>
      </c>
      <c r="K26" s="23">
        <f t="shared" si="18"/>
        <v>47</v>
      </c>
      <c r="L26" s="23">
        <f t="shared" si="19"/>
        <v>48</v>
      </c>
      <c r="M26" s="23">
        <f t="shared" si="20"/>
        <v>49</v>
      </c>
      <c r="N26" s="24">
        <f t="shared" si="21"/>
        <v>50</v>
      </c>
    </row>
    <row r="27" spans="3:14" ht="7.5" customHeight="1" thickBot="1" x14ac:dyDescent="0.35">
      <c r="E27" s="22">
        <f t="shared" si="12"/>
        <v>31</v>
      </c>
      <c r="F27" s="23">
        <f t="shared" si="13"/>
        <v>32</v>
      </c>
      <c r="G27" s="23">
        <f t="shared" si="14"/>
        <v>33</v>
      </c>
      <c r="H27" s="23">
        <f t="shared" si="15"/>
        <v>34</v>
      </c>
      <c r="I27" s="23">
        <f t="shared" si="16"/>
        <v>35</v>
      </c>
      <c r="J27" s="23">
        <f t="shared" si="17"/>
        <v>36</v>
      </c>
      <c r="K27" s="23">
        <f t="shared" si="18"/>
        <v>37</v>
      </c>
      <c r="L27" s="23">
        <f t="shared" si="19"/>
        <v>38</v>
      </c>
      <c r="M27" s="23">
        <f t="shared" si="20"/>
        <v>39</v>
      </c>
      <c r="N27" s="24">
        <f t="shared" si="21"/>
        <v>40</v>
      </c>
    </row>
    <row r="28" spans="3:14" ht="7.5" customHeight="1" thickBot="1" x14ac:dyDescent="0.35">
      <c r="E28" s="22">
        <f t="shared" si="12"/>
        <v>21</v>
      </c>
      <c r="F28" s="23">
        <f t="shared" si="13"/>
        <v>22</v>
      </c>
      <c r="G28" s="23">
        <f t="shared" si="14"/>
        <v>23</v>
      </c>
      <c r="H28" s="23">
        <f t="shared" si="15"/>
        <v>24</v>
      </c>
      <c r="I28" s="23">
        <f t="shared" si="16"/>
        <v>25</v>
      </c>
      <c r="J28" s="23">
        <f t="shared" si="17"/>
        <v>26</v>
      </c>
      <c r="K28" s="23">
        <f t="shared" si="18"/>
        <v>27</v>
      </c>
      <c r="L28" s="23">
        <f t="shared" si="19"/>
        <v>28</v>
      </c>
      <c r="M28" s="23">
        <f t="shared" si="20"/>
        <v>29</v>
      </c>
      <c r="N28" s="24">
        <f t="shared" si="21"/>
        <v>30</v>
      </c>
    </row>
    <row r="29" spans="3:14" ht="7.5" customHeight="1" thickBot="1" x14ac:dyDescent="0.35">
      <c r="E29" s="22">
        <f t="shared" ref="E29:N29" si="22">E30+10</f>
        <v>11</v>
      </c>
      <c r="F29" s="23">
        <f t="shared" si="22"/>
        <v>12</v>
      </c>
      <c r="G29" s="23">
        <f t="shared" si="22"/>
        <v>13</v>
      </c>
      <c r="H29" s="23">
        <f t="shared" si="22"/>
        <v>14</v>
      </c>
      <c r="I29" s="23">
        <f t="shared" si="22"/>
        <v>15</v>
      </c>
      <c r="J29" s="23">
        <f t="shared" si="22"/>
        <v>16</v>
      </c>
      <c r="K29" s="23">
        <f t="shared" si="22"/>
        <v>17</v>
      </c>
      <c r="L29" s="23">
        <f t="shared" si="22"/>
        <v>18</v>
      </c>
      <c r="M29" s="23">
        <f t="shared" si="22"/>
        <v>19</v>
      </c>
      <c r="N29" s="24">
        <f t="shared" si="22"/>
        <v>20</v>
      </c>
    </row>
    <row r="30" spans="3:14" ht="7.5" customHeight="1" x14ac:dyDescent="0.3">
      <c r="E30" s="25">
        <f>1</f>
        <v>1</v>
      </c>
      <c r="F30" s="26">
        <f>E30+1</f>
        <v>2</v>
      </c>
      <c r="G30" s="26">
        <f t="shared" ref="G30:L30" si="23">F30+1</f>
        <v>3</v>
      </c>
      <c r="H30" s="26">
        <f t="shared" si="23"/>
        <v>4</v>
      </c>
      <c r="I30" s="26">
        <f t="shared" si="23"/>
        <v>5</v>
      </c>
      <c r="J30" s="26">
        <f t="shared" si="23"/>
        <v>6</v>
      </c>
      <c r="K30" s="26">
        <f t="shared" si="23"/>
        <v>7</v>
      </c>
      <c r="L30" s="26">
        <f t="shared" si="23"/>
        <v>8</v>
      </c>
      <c r="M30" s="26">
        <f>L30+1</f>
        <v>9</v>
      </c>
      <c r="N30" s="27">
        <f t="shared" ref="N30" si="24">M30+1</f>
        <v>10</v>
      </c>
    </row>
    <row r="31" spans="3:14" ht="8.4" customHeight="1" x14ac:dyDescent="0.3"/>
  </sheetData>
  <conditionalFormatting sqref="E8:N17">
    <cfRule type="cellIs" dxfId="7" priority="3" operator="lessThanOrEqual">
      <formula>$B$3*100</formula>
    </cfRule>
    <cfRule type="cellIs" dxfId="6" priority="4" operator="lessThanOrEqual">
      <formula>$B$3*100</formula>
    </cfRule>
  </conditionalFormatting>
  <conditionalFormatting sqref="E21:N30">
    <cfRule type="cellIs" dxfId="5" priority="1" operator="lessThanOrEqual">
      <formula>$B$4*100</formula>
    </cfRule>
    <cfRule type="cellIs" dxfId="4" priority="2" operator="lessThanOrEqual">
      <formula>$B$4*100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A53C3-504D-481D-9B09-849057DEA877}">
  <dimension ref="B8:V21"/>
  <sheetViews>
    <sheetView topLeftCell="C1" workbookViewId="0">
      <selection activeCell="E9" sqref="E9"/>
    </sheetView>
  </sheetViews>
  <sheetFormatPr defaultRowHeight="14.4" x14ac:dyDescent="0.3"/>
  <cols>
    <col min="1" max="1" width="16" bestFit="1" customWidth="1"/>
    <col min="2" max="2" width="13.109375" bestFit="1" customWidth="1"/>
    <col min="3" max="3" width="6.21875" bestFit="1" customWidth="1"/>
    <col min="4" max="4" width="12.109375" bestFit="1" customWidth="1"/>
    <col min="5" max="5" width="14.109375" bestFit="1" customWidth="1"/>
    <col min="6" max="6" width="13.109375" bestFit="1" customWidth="1"/>
    <col min="7" max="7" width="11.77734375" bestFit="1" customWidth="1"/>
    <col min="8" max="8" width="11.33203125" bestFit="1" customWidth="1"/>
    <col min="9" max="9" width="9.88671875" bestFit="1" customWidth="1"/>
    <col min="10" max="10" width="12.21875" bestFit="1" customWidth="1"/>
    <col min="11" max="11" width="12.77734375" bestFit="1" customWidth="1"/>
    <col min="12" max="12" width="11" bestFit="1" customWidth="1"/>
    <col min="16" max="16" width="13.5546875" bestFit="1" customWidth="1"/>
    <col min="17" max="17" width="13.109375" bestFit="1" customWidth="1"/>
    <col min="18" max="25" width="11" bestFit="1" customWidth="1"/>
  </cols>
  <sheetData>
    <row r="8" spans="2:22" x14ac:dyDescent="0.3">
      <c r="B8" t="s">
        <v>0</v>
      </c>
      <c r="C8" t="s">
        <v>1</v>
      </c>
      <c r="D8" t="s">
        <v>2</v>
      </c>
      <c r="E8" t="s">
        <v>3</v>
      </c>
      <c r="F8" t="s">
        <v>4</v>
      </c>
      <c r="G8" t="s">
        <v>5</v>
      </c>
      <c r="H8" t="s">
        <v>6</v>
      </c>
      <c r="I8" t="s">
        <v>7</v>
      </c>
      <c r="J8" t="s">
        <v>8</v>
      </c>
      <c r="K8" t="s">
        <v>9</v>
      </c>
      <c r="L8" t="s">
        <v>10</v>
      </c>
      <c r="P8" s="4" t="s">
        <v>22</v>
      </c>
      <c r="Q8" t="s">
        <v>0</v>
      </c>
      <c r="R8" t="s">
        <v>10</v>
      </c>
      <c r="T8" s="3" t="str">
        <f>P8</f>
        <v>Store Name</v>
      </c>
      <c r="U8" s="3" t="str">
        <f t="shared" ref="U8:V8" si="0">Q8</f>
        <v>Total Revenue</v>
      </c>
      <c r="V8" s="3" t="str">
        <f t="shared" si="0"/>
        <v>Total Target</v>
      </c>
    </row>
    <row r="9" spans="2:22" x14ac:dyDescent="0.3">
      <c r="B9" s="5">
        <v>5446809.4700000202</v>
      </c>
      <c r="C9" s="5">
        <v>3149297.4099999927</v>
      </c>
      <c r="D9" s="5">
        <v>2297512.0600000275</v>
      </c>
      <c r="E9" s="1">
        <v>0.42180878047126164</v>
      </c>
      <c r="F9" s="2">
        <v>20000</v>
      </c>
      <c r="G9" s="5">
        <v>438297.51000000123</v>
      </c>
      <c r="H9" s="1">
        <v>8.0468669303389667E-2</v>
      </c>
      <c r="I9" s="2">
        <v>100</v>
      </c>
      <c r="J9" s="3">
        <v>48662</v>
      </c>
      <c r="K9" s="3">
        <v>606148</v>
      </c>
      <c r="L9" s="5">
        <v>5254990</v>
      </c>
      <c r="P9" t="s">
        <v>11</v>
      </c>
      <c r="Q9" s="29">
        <v>546574.63</v>
      </c>
      <c r="R9" s="29">
        <v>422011</v>
      </c>
      <c r="T9" s="3" t="str">
        <f t="shared" ref="T9:T18" si="1">P9</f>
        <v>Barron-Fleming</v>
      </c>
      <c r="U9" s="3">
        <f t="shared" ref="U9:U18" si="2">Q9</f>
        <v>546574.63</v>
      </c>
      <c r="V9" s="3">
        <f t="shared" ref="V9:V18" si="3">R9</f>
        <v>422011</v>
      </c>
    </row>
    <row r="10" spans="2:22" x14ac:dyDescent="0.3">
      <c r="P10" t="s">
        <v>12</v>
      </c>
      <c r="Q10" s="29">
        <v>526187</v>
      </c>
      <c r="R10" s="29">
        <v>600510</v>
      </c>
      <c r="T10" s="3" t="str">
        <f t="shared" si="1"/>
        <v>Berg-Trujillo</v>
      </c>
      <c r="U10" s="3">
        <f t="shared" si="2"/>
        <v>526187</v>
      </c>
      <c r="V10" s="3">
        <f t="shared" si="3"/>
        <v>600510</v>
      </c>
    </row>
    <row r="11" spans="2:22" x14ac:dyDescent="0.3">
      <c r="P11" t="s">
        <v>13</v>
      </c>
      <c r="Q11" s="29">
        <v>548423.81999999995</v>
      </c>
      <c r="R11" s="29">
        <v>418186</v>
      </c>
      <c r="T11" s="3" t="str">
        <f t="shared" si="1"/>
        <v>Lee-Myers</v>
      </c>
      <c r="U11" s="3">
        <f t="shared" si="2"/>
        <v>548423.81999999995</v>
      </c>
      <c r="V11" s="3">
        <f t="shared" si="3"/>
        <v>418186</v>
      </c>
    </row>
    <row r="12" spans="2:22" x14ac:dyDescent="0.3">
      <c r="P12" t="s">
        <v>14</v>
      </c>
      <c r="Q12" s="29">
        <v>545095.25999999989</v>
      </c>
      <c r="R12" s="29">
        <v>419431</v>
      </c>
      <c r="T12" s="3" t="str">
        <f t="shared" si="1"/>
        <v>Lopez</v>
      </c>
      <c r="U12" s="3">
        <f t="shared" si="2"/>
        <v>545095.25999999989</v>
      </c>
      <c r="V12" s="3">
        <f t="shared" si="3"/>
        <v>419431</v>
      </c>
    </row>
    <row r="13" spans="2:22" x14ac:dyDescent="0.3">
      <c r="P13" t="s">
        <v>15</v>
      </c>
      <c r="Q13" s="29">
        <v>536475.9</v>
      </c>
      <c r="R13" s="29">
        <v>601307</v>
      </c>
      <c r="T13" s="3" t="str">
        <f t="shared" si="1"/>
        <v>Martinez</v>
      </c>
      <c r="U13" s="3">
        <f t="shared" si="2"/>
        <v>536475.9</v>
      </c>
      <c r="V13" s="3">
        <f t="shared" si="3"/>
        <v>601307</v>
      </c>
    </row>
    <row r="14" spans="2:22" x14ac:dyDescent="0.3">
      <c r="P14" t="s">
        <v>16</v>
      </c>
      <c r="Q14" s="29">
        <v>547475.30000000005</v>
      </c>
      <c r="R14" s="29">
        <v>646080</v>
      </c>
      <c r="T14" s="3" t="str">
        <f t="shared" si="1"/>
        <v>Miller</v>
      </c>
      <c r="U14" s="3">
        <f t="shared" si="2"/>
        <v>547475.30000000005</v>
      </c>
      <c r="V14" s="3">
        <f t="shared" si="3"/>
        <v>646080</v>
      </c>
    </row>
    <row r="15" spans="2:22" x14ac:dyDescent="0.3">
      <c r="P15" t="s">
        <v>17</v>
      </c>
      <c r="Q15" s="29">
        <v>565168.15000000014</v>
      </c>
      <c r="R15" s="29">
        <v>445958</v>
      </c>
      <c r="T15" s="3" t="str">
        <f t="shared" si="1"/>
        <v>Myers-Lopez</v>
      </c>
      <c r="U15" s="3">
        <f t="shared" si="2"/>
        <v>565168.15000000014</v>
      </c>
      <c r="V15" s="3">
        <f t="shared" si="3"/>
        <v>445958</v>
      </c>
    </row>
    <row r="16" spans="2:22" x14ac:dyDescent="0.3">
      <c r="H16" t="s">
        <v>23</v>
      </c>
      <c r="I16" t="s">
        <v>24</v>
      </c>
      <c r="P16" t="s">
        <v>18</v>
      </c>
      <c r="Q16" s="29">
        <v>536180.92999999993</v>
      </c>
      <c r="R16" s="29">
        <v>711271</v>
      </c>
      <c r="T16" s="3" t="str">
        <f t="shared" si="1"/>
        <v>Novak PLC</v>
      </c>
      <c r="U16" s="3">
        <f t="shared" si="2"/>
        <v>536180.92999999993</v>
      </c>
      <c r="V16" s="3">
        <f t="shared" si="3"/>
        <v>711271</v>
      </c>
    </row>
    <row r="17" spans="8:22" x14ac:dyDescent="0.3">
      <c r="H17" s="5">
        <f>Q19</f>
        <v>5446809.4700000202</v>
      </c>
      <c r="I17" s="5">
        <f>R19</f>
        <v>5254990</v>
      </c>
      <c r="K17" s="6">
        <f>(H17-I17)/I17</f>
        <v>3.6502347292767488E-2</v>
      </c>
      <c r="P17" t="s">
        <v>19</v>
      </c>
      <c r="Q17" s="29">
        <v>537047.05999999982</v>
      </c>
      <c r="R17" s="29">
        <v>485684</v>
      </c>
      <c r="T17" s="3" t="str">
        <f t="shared" si="1"/>
        <v>Thomas</v>
      </c>
      <c r="U17" s="3">
        <f t="shared" si="2"/>
        <v>537047.05999999982</v>
      </c>
      <c r="V17" s="3">
        <f t="shared" si="3"/>
        <v>485684</v>
      </c>
    </row>
    <row r="18" spans="8:22" x14ac:dyDescent="0.3">
      <c r="P18" t="s">
        <v>20</v>
      </c>
      <c r="Q18" s="29">
        <v>558181.42000000004</v>
      </c>
      <c r="R18" s="29">
        <v>504552</v>
      </c>
      <c r="T18" s="3" t="str">
        <f t="shared" si="1"/>
        <v>Valdez</v>
      </c>
      <c r="U18" s="3">
        <f t="shared" si="2"/>
        <v>558181.42000000004</v>
      </c>
      <c r="V18" s="3">
        <f t="shared" si="3"/>
        <v>504552</v>
      </c>
    </row>
    <row r="19" spans="8:22" x14ac:dyDescent="0.3">
      <c r="J19" t="b">
        <f>H21&gt;0</f>
        <v>1</v>
      </c>
      <c r="K19" s="7"/>
      <c r="P19" t="s">
        <v>21</v>
      </c>
      <c r="Q19" s="5">
        <v>5446809.4700000202</v>
      </c>
      <c r="R19" s="5">
        <v>5254990</v>
      </c>
    </row>
    <row r="20" spans="8:22" x14ac:dyDescent="0.3">
      <c r="H20" s="9" t="s">
        <v>25</v>
      </c>
      <c r="J20" t="b">
        <f>H21&lt;0</f>
        <v>0</v>
      </c>
      <c r="K20" s="8"/>
    </row>
    <row r="21" spans="8:22" ht="15.6" x14ac:dyDescent="0.3">
      <c r="H21" s="10" t="str">
        <f>IF((H17-I17)/I17&gt;0,"▲"&amp;TEXT((H17-I17)/I17,"+0.0%;-0.0%"),"▼"&amp;TEXT((H17-I17)/I17,"+0.0%;-0.0%"))</f>
        <v>▲+3.7%</v>
      </c>
      <c r="I21" t="s">
        <v>26</v>
      </c>
    </row>
  </sheetData>
  <conditionalFormatting sqref="H21">
    <cfRule type="expression" dxfId="3" priority="1">
      <formula>$K$17&gt;0</formula>
    </cfRule>
    <cfRule type="expression" dxfId="2" priority="2">
      <formula>$K$17&lt;0</formula>
    </cfRule>
  </conditionalFormatting>
  <pageMargins left="0.7" right="0.7" top="0.75" bottom="0.75" header="0.3" footer="0.3"/>
  <extLst>
    <ext xmlns:x15="http://schemas.microsoft.com/office/spreadsheetml/2010/11/main" uri="{F7C9EE02-42E1-4005-9D12-6889AFFD525C}">
      <x15:webExtensions xmlns:xm="http://schemas.microsoft.com/office/excel/2006/main">
        <x15:webExtension appRef="{90548F00-BD4A-484C-90FB-FF6BD02B0CDA}">
          <xm:f>'Analysis 01'!$T$8:$V$18</xm:f>
        </x15:webExtension>
      </x15:webExtens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1DD9B-ED3E-4EAA-B449-95A3FC3B5ACE}">
  <dimension ref="A1"/>
  <sheetViews>
    <sheetView showGridLines="0" zoomScaleNormal="100" workbookViewId="0">
      <selection activeCell="V16" sqref="V16"/>
    </sheetView>
  </sheetViews>
  <sheetFormatPr defaultRowHeight="14.4"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1B5FE-E9E9-43AD-9D3C-D19E3EBA90C0}">
  <dimension ref="A1"/>
  <sheetViews>
    <sheetView showGridLines="0" tabSelected="1" zoomScaleNormal="100" workbookViewId="0">
      <selection activeCell="W10" sqref="W10"/>
    </sheetView>
  </sheetViews>
  <sheetFormatPr defaultRowHeight="14.4" x14ac:dyDescent="0.3"/>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9" r:id="rId3" name="Option Button 3">
              <controlPr defaultSize="0" autoFill="0" autoLine="0" autoPict="0">
                <anchor moveWithCells="1">
                  <from>
                    <xdr:col>9</xdr:col>
                    <xdr:colOff>297180</xdr:colOff>
                    <xdr:row>6</xdr:row>
                    <xdr:rowOff>91440</xdr:rowOff>
                  </from>
                  <to>
                    <xdr:col>9</xdr:col>
                    <xdr:colOff>548640</xdr:colOff>
                    <xdr:row>7</xdr:row>
                    <xdr:rowOff>83820</xdr:rowOff>
                  </to>
                </anchor>
              </controlPr>
            </control>
          </mc:Choice>
        </mc:AlternateContent>
        <mc:AlternateContent xmlns:mc="http://schemas.openxmlformats.org/markup-compatibility/2006">
          <mc:Choice Requires="x14">
            <control shapeId="4101" r:id="rId4" name="Drop Down 5">
              <controlPr defaultSize="0" autoLine="0" autoPict="0">
                <anchor moveWithCells="1">
                  <from>
                    <xdr:col>13</xdr:col>
                    <xdr:colOff>167640</xdr:colOff>
                    <xdr:row>6</xdr:row>
                    <xdr:rowOff>76200</xdr:rowOff>
                  </from>
                  <to>
                    <xdr:col>14</xdr:col>
                    <xdr:colOff>236220</xdr:colOff>
                    <xdr:row>7</xdr:row>
                    <xdr:rowOff>114300</xdr:rowOff>
                  </to>
                </anchor>
              </controlPr>
            </control>
          </mc:Choice>
        </mc:AlternateContent>
        <mc:AlternateContent xmlns:mc="http://schemas.openxmlformats.org/markup-compatibility/2006">
          <mc:Choice Requires="x14">
            <control shapeId="4102" r:id="rId5" name="Option Button 6">
              <controlPr defaultSize="0" autoFill="0" autoLine="0" autoPict="0">
                <anchor moveWithCells="1">
                  <from>
                    <xdr:col>11</xdr:col>
                    <xdr:colOff>167640</xdr:colOff>
                    <xdr:row>6</xdr:row>
                    <xdr:rowOff>53340</xdr:rowOff>
                  </from>
                  <to>
                    <xdr:col>11</xdr:col>
                    <xdr:colOff>419100</xdr:colOff>
                    <xdr:row>7</xdr:row>
                    <xdr:rowOff>68580</xdr:rowOff>
                  </to>
                </anchor>
              </controlPr>
            </control>
          </mc:Choice>
        </mc:AlternateContent>
        <mc:AlternateContent xmlns:mc="http://schemas.openxmlformats.org/markup-compatibility/2006">
          <mc:Choice Requires="x14">
            <control shapeId="4132" r:id="rId6" name="Option Button 36">
              <controlPr defaultSize="0" autoFill="0" autoLine="0" autoPict="0">
                <anchor moveWithCells="1">
                  <from>
                    <xdr:col>15</xdr:col>
                    <xdr:colOff>579120</xdr:colOff>
                    <xdr:row>11</xdr:row>
                    <xdr:rowOff>91440</xdr:rowOff>
                  </from>
                  <to>
                    <xdr:col>16</xdr:col>
                    <xdr:colOff>228600</xdr:colOff>
                    <xdr:row>12</xdr:row>
                    <xdr:rowOff>160020</xdr:rowOff>
                  </to>
                </anchor>
              </controlPr>
            </control>
          </mc:Choice>
        </mc:AlternateContent>
        <mc:AlternateContent xmlns:mc="http://schemas.openxmlformats.org/markup-compatibility/2006">
          <mc:Choice Requires="x14">
            <control shapeId="4133" r:id="rId7" name="Option Button 37">
              <controlPr defaultSize="0" autoFill="0" autoLine="0" autoPict="0">
                <anchor moveWithCells="1">
                  <from>
                    <xdr:col>18</xdr:col>
                    <xdr:colOff>487680</xdr:colOff>
                    <xdr:row>11</xdr:row>
                    <xdr:rowOff>99060</xdr:rowOff>
                  </from>
                  <to>
                    <xdr:col>19</xdr:col>
                    <xdr:colOff>137160</xdr:colOff>
                    <xdr:row>12</xdr:row>
                    <xdr:rowOff>167640</xdr:rowOff>
                  </to>
                </anchor>
              </controlPr>
            </control>
          </mc:Choice>
        </mc:AlternateContent>
        <mc:AlternateContent xmlns:mc="http://schemas.openxmlformats.org/markup-compatibility/2006">
          <mc:Choice Requires="x14">
            <control shapeId="4136" r:id="rId8" name="Group Box 40">
              <controlPr defaultSize="0" autoFill="0" autoPict="0">
                <anchor moveWithCells="1">
                  <from>
                    <xdr:col>15</xdr:col>
                    <xdr:colOff>121920</xdr:colOff>
                    <xdr:row>11</xdr:row>
                    <xdr:rowOff>68580</xdr:rowOff>
                  </from>
                  <to>
                    <xdr:col>19</xdr:col>
                    <xdr:colOff>259080</xdr:colOff>
                    <xdr:row>13</xdr:row>
                    <xdr:rowOff>83820</xdr:rowOff>
                  </to>
                </anchor>
              </controlPr>
            </control>
          </mc:Choice>
        </mc:AlternateContent>
      </controls>
    </mc:Choice>
  </mc:AlternateContent>
  <extLst>
    <ext xmlns:x14="http://schemas.microsoft.com/office/spreadsheetml/2009/9/main" uri="{A8765BA9-456A-4dab-B4F3-ACF838C121DE}">
      <x14:slicerList>
        <x14:slicer r:id="rId9"/>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73FC9-CCD9-46E4-80BF-84C11FF3C7B4}">
  <dimension ref="C3:BQ107"/>
  <sheetViews>
    <sheetView topLeftCell="I1" zoomScaleNormal="100" workbookViewId="0">
      <selection activeCell="AL7" sqref="AL7"/>
    </sheetView>
  </sheetViews>
  <sheetFormatPr defaultRowHeight="14.4" x14ac:dyDescent="0.3"/>
  <cols>
    <col min="3" max="3" width="13.6640625" bestFit="1" customWidth="1"/>
    <col min="4" max="4" width="12.109375" bestFit="1" customWidth="1"/>
    <col min="6" max="6" width="15.44140625" bestFit="1" customWidth="1"/>
    <col min="7" max="7" width="12.109375" bestFit="1" customWidth="1"/>
    <col min="8" max="8" width="11.6640625" bestFit="1" customWidth="1"/>
    <col min="9" max="9" width="10.6640625" bestFit="1" customWidth="1"/>
    <col min="10" max="10" width="12.109375" bestFit="1" customWidth="1"/>
    <col min="12" max="12" width="10.44140625" bestFit="1" customWidth="1"/>
    <col min="13" max="13" width="12.109375" bestFit="1" customWidth="1"/>
    <col min="16" max="16" width="11.33203125" bestFit="1" customWidth="1"/>
    <col min="17" max="17" width="10.44140625" bestFit="1" customWidth="1"/>
    <col min="18" max="18" width="6.21875" bestFit="1" customWidth="1"/>
    <col min="19" max="19" width="13.109375" bestFit="1" customWidth="1"/>
    <col min="20" max="20" width="12.109375" bestFit="1" customWidth="1"/>
    <col min="21" max="21" width="14.109375" bestFit="1" customWidth="1"/>
    <col min="23" max="23" width="8.88671875" style="38"/>
    <col min="25" max="25" width="20.88671875" bestFit="1" customWidth="1"/>
    <col min="26" max="26" width="12.109375" bestFit="1" customWidth="1"/>
    <col min="29" max="29" width="22.6640625" bestFit="1" customWidth="1"/>
    <col min="30" max="30" width="20.33203125" bestFit="1" customWidth="1"/>
    <col min="31" max="31" width="22.6640625" bestFit="1" customWidth="1"/>
    <col min="32" max="32" width="8.88671875" style="38"/>
    <col min="34" max="34" width="9" bestFit="1" customWidth="1"/>
    <col min="35" max="35" width="12.109375" bestFit="1" customWidth="1"/>
    <col min="38" max="38" width="9" bestFit="1" customWidth="1"/>
    <col min="39" max="39" width="12.109375" bestFit="1" customWidth="1"/>
    <col min="42" max="42" width="11.6640625" bestFit="1" customWidth="1"/>
    <col min="45" max="45" width="8.88671875" style="38"/>
    <col min="48" max="48" width="11.109375" bestFit="1" customWidth="1"/>
    <col min="49" max="49" width="12.109375" bestFit="1" customWidth="1"/>
    <col min="52" max="52" width="9.88671875" bestFit="1" customWidth="1"/>
    <col min="53" max="53" width="10.88671875" bestFit="1" customWidth="1"/>
    <col min="54" max="54" width="11.33203125" bestFit="1" customWidth="1"/>
    <col min="59" max="59" width="15.44140625" bestFit="1" customWidth="1"/>
    <col min="60" max="60" width="12.109375" bestFit="1" customWidth="1"/>
    <col min="61" max="61" width="11.33203125" bestFit="1" customWidth="1"/>
    <col min="63" max="63" width="18.77734375" bestFit="1" customWidth="1"/>
    <col min="64" max="64" width="12.109375" bestFit="1" customWidth="1"/>
    <col min="65" max="65" width="12.77734375" bestFit="1" customWidth="1"/>
    <col min="68" max="68" width="16.5546875" bestFit="1" customWidth="1"/>
    <col min="69" max="69" width="12.109375" bestFit="1" customWidth="1"/>
  </cols>
  <sheetData>
    <row r="3" spans="3:69" x14ac:dyDescent="0.3">
      <c r="G3" s="33" t="s">
        <v>55</v>
      </c>
      <c r="H3" s="34">
        <v>1</v>
      </c>
      <c r="J3" s="33" t="s">
        <v>57</v>
      </c>
      <c r="BD3" t="s">
        <v>111</v>
      </c>
    </row>
    <row r="4" spans="3:69" x14ac:dyDescent="0.3">
      <c r="G4" s="33" t="s">
        <v>56</v>
      </c>
      <c r="H4" s="34">
        <v>1</v>
      </c>
      <c r="J4" s="33" t="s">
        <v>58</v>
      </c>
      <c r="BD4" t="s">
        <v>6</v>
      </c>
      <c r="BG4" s="44" t="s">
        <v>55</v>
      </c>
      <c r="BH4" s="45">
        <v>1</v>
      </c>
      <c r="BK4" t="str">
        <f>_xlfn.TEXTJOIN(" ",,IF(BH4=1,"Top-5 Profitable","Quantity Contributing to Profit"))</f>
        <v>Top-5 Profitable</v>
      </c>
    </row>
    <row r="5" spans="3:69" x14ac:dyDescent="0.3">
      <c r="C5" s="33" t="s">
        <v>70</v>
      </c>
    </row>
    <row r="6" spans="3:69" x14ac:dyDescent="0.3">
      <c r="C6" s="4" t="s">
        <v>69</v>
      </c>
      <c r="D6" t="s">
        <v>2</v>
      </c>
      <c r="F6" s="33" t="s">
        <v>71</v>
      </c>
      <c r="I6" s="33" t="s">
        <v>72</v>
      </c>
      <c r="L6" s="33" t="s">
        <v>83</v>
      </c>
    </row>
    <row r="7" spans="3:69" x14ac:dyDescent="0.3">
      <c r="C7" t="s">
        <v>62</v>
      </c>
      <c r="D7" s="29">
        <v>8477.4799999999977</v>
      </c>
      <c r="F7" s="4" t="s">
        <v>69</v>
      </c>
      <c r="G7" t="s">
        <v>2</v>
      </c>
      <c r="I7" s="4" t="s">
        <v>58</v>
      </c>
      <c r="J7" t="s">
        <v>2</v>
      </c>
      <c r="L7" s="4" t="s">
        <v>58</v>
      </c>
      <c r="M7" t="s">
        <v>2</v>
      </c>
      <c r="P7" t="s">
        <v>87</v>
      </c>
      <c r="Q7" t="s">
        <v>88</v>
      </c>
      <c r="R7" t="s">
        <v>1</v>
      </c>
      <c r="S7" t="s">
        <v>0</v>
      </c>
      <c r="T7" t="s">
        <v>2</v>
      </c>
      <c r="U7" t="s">
        <v>3</v>
      </c>
      <c r="Y7" s="4" t="s">
        <v>94</v>
      </c>
      <c r="Z7" t="s">
        <v>2</v>
      </c>
      <c r="AC7" t="s">
        <v>95</v>
      </c>
      <c r="AD7" t="s">
        <v>96</v>
      </c>
      <c r="AH7" s="4" t="s">
        <v>39</v>
      </c>
      <c r="AI7" t="s">
        <v>2</v>
      </c>
      <c r="AL7" s="4" t="s">
        <v>39</v>
      </c>
      <c r="AM7" t="s">
        <v>2</v>
      </c>
      <c r="AO7" t="str">
        <f>AL7</f>
        <v>Month</v>
      </c>
      <c r="AP7" t="str">
        <f>AM7</f>
        <v>Profit Margin</v>
      </c>
      <c r="AQ7" t="s">
        <v>103</v>
      </c>
      <c r="AV7" s="4" t="s">
        <v>44</v>
      </c>
      <c r="AW7" t="s">
        <v>2</v>
      </c>
      <c r="AZ7" t="s">
        <v>7</v>
      </c>
      <c r="BA7" t="s">
        <v>111</v>
      </c>
      <c r="BB7" t="s">
        <v>6</v>
      </c>
      <c r="BG7" s="4" t="s">
        <v>112</v>
      </c>
      <c r="BH7" t="s">
        <v>2</v>
      </c>
      <c r="BI7" t="s">
        <v>213</v>
      </c>
      <c r="BK7" s="4" t="s">
        <v>112</v>
      </c>
      <c r="BL7" t="s">
        <v>2</v>
      </c>
      <c r="BM7" t="s">
        <v>9</v>
      </c>
      <c r="BP7" s="4" t="s">
        <v>214</v>
      </c>
      <c r="BQ7" t="s">
        <v>2</v>
      </c>
    </row>
    <row r="8" spans="3:69" x14ac:dyDescent="0.3">
      <c r="C8" t="s">
        <v>67</v>
      </c>
      <c r="D8" s="29">
        <v>7569.0199999999959</v>
      </c>
      <c r="F8" t="s">
        <v>68</v>
      </c>
      <c r="G8" s="29">
        <v>130.20000000000073</v>
      </c>
      <c r="I8" t="s">
        <v>81</v>
      </c>
      <c r="J8" s="29">
        <v>134907.56</v>
      </c>
      <c r="L8" t="s">
        <v>79</v>
      </c>
      <c r="M8" s="29">
        <v>86589.619999999952</v>
      </c>
      <c r="P8" s="35">
        <v>600</v>
      </c>
      <c r="Q8" s="35">
        <v>20</v>
      </c>
      <c r="R8" s="5">
        <v>3149297.4099999927</v>
      </c>
      <c r="S8" s="5">
        <v>5446809.4700000202</v>
      </c>
      <c r="T8" s="5">
        <v>2297512.0600000275</v>
      </c>
      <c r="U8" s="37">
        <v>0.42180878047126164</v>
      </c>
      <c r="Y8" t="s">
        <v>89</v>
      </c>
      <c r="Z8" s="5">
        <v>77466.27</v>
      </c>
      <c r="AC8" s="39">
        <v>45.61</v>
      </c>
      <c r="AD8" s="39">
        <v>45.61</v>
      </c>
      <c r="AH8" t="s">
        <v>27</v>
      </c>
      <c r="AI8" s="43"/>
      <c r="AL8" t="s">
        <v>27</v>
      </c>
      <c r="AM8" s="42">
        <v>177715.38000000006</v>
      </c>
      <c r="AO8" t="str">
        <f t="shared" ref="AO8:AP19" si="0">AL8</f>
        <v>Jan</v>
      </c>
      <c r="AP8" s="5">
        <f t="shared" si="0"/>
        <v>177715.38000000006</v>
      </c>
      <c r="AQ8" s="5">
        <f t="shared" ref="AQ8:AQ19" si="1">AP8</f>
        <v>177715.38000000006</v>
      </c>
      <c r="AV8" t="s">
        <v>104</v>
      </c>
      <c r="AW8" s="5">
        <v>313403.34999999951</v>
      </c>
      <c r="AZ8" s="5">
        <v>100</v>
      </c>
      <c r="BA8" s="37">
        <v>8.0280723519668459E-2</v>
      </c>
      <c r="BB8" s="37">
        <v>8.0468669303389667E-2</v>
      </c>
      <c r="BG8" t="s">
        <v>124</v>
      </c>
      <c r="BH8" s="5">
        <v>95024.850000000035</v>
      </c>
      <c r="BI8">
        <f>_xlfn.XLOOKUP(BG8,$BK$8:$BK$107,$BM$8:$BM$107,0,0)</f>
        <v>6861</v>
      </c>
      <c r="BK8" t="s">
        <v>113</v>
      </c>
      <c r="BL8" s="5">
        <v>32486.640000000032</v>
      </c>
      <c r="BM8" s="5">
        <v>5352</v>
      </c>
      <c r="BP8" t="s">
        <v>219</v>
      </c>
      <c r="BQ8" s="5">
        <v>718216.26999999932</v>
      </c>
    </row>
    <row r="9" spans="3:69" x14ac:dyDescent="0.3">
      <c r="C9" t="s">
        <v>65</v>
      </c>
      <c r="D9" s="29">
        <v>7236.9200000000019</v>
      </c>
      <c r="F9" t="s">
        <v>66</v>
      </c>
      <c r="G9" s="29">
        <v>912.82000000000062</v>
      </c>
      <c r="I9" t="s">
        <v>73</v>
      </c>
      <c r="J9" s="29">
        <v>132555.79000000024</v>
      </c>
      <c r="L9" t="s">
        <v>76</v>
      </c>
      <c r="M9" s="29">
        <v>91811.079999999856</v>
      </c>
      <c r="Y9" t="s">
        <v>90</v>
      </c>
      <c r="Z9" s="5">
        <v>396623.19999999949</v>
      </c>
      <c r="AH9" t="s">
        <v>28</v>
      </c>
      <c r="AI9" s="43">
        <v>2.3177510016281769E-4</v>
      </c>
      <c r="AL9" t="s">
        <v>28</v>
      </c>
      <c r="AM9" s="42">
        <v>177756.57000000004</v>
      </c>
      <c r="AO9" t="str">
        <f t="shared" si="0"/>
        <v>Feb</v>
      </c>
      <c r="AP9" s="5">
        <f t="shared" si="0"/>
        <v>177756.57000000004</v>
      </c>
      <c r="AQ9" s="5">
        <f t="shared" si="1"/>
        <v>177756.57000000004</v>
      </c>
      <c r="AV9" t="s">
        <v>105</v>
      </c>
      <c r="AW9" s="5">
        <v>342889.85000000324</v>
      </c>
      <c r="BG9" t="s">
        <v>131</v>
      </c>
      <c r="BH9" s="5">
        <v>84506.489999999932</v>
      </c>
      <c r="BI9">
        <f t="shared" ref="BI9:BI12" si="2">_xlfn.XLOOKUP(BG9,$BK$8:$BK$107,$BM$8:$BM$107,0,0)</f>
        <v>6137</v>
      </c>
      <c r="BK9" t="s">
        <v>114</v>
      </c>
      <c r="BL9" s="5">
        <v>45964.799999999974</v>
      </c>
      <c r="BM9" s="5">
        <v>6080</v>
      </c>
      <c r="BP9" t="s">
        <v>220</v>
      </c>
      <c r="BQ9" s="5">
        <v>417457.830000002</v>
      </c>
    </row>
    <row r="10" spans="3:69" x14ac:dyDescent="0.3">
      <c r="C10" t="s">
        <v>63</v>
      </c>
      <c r="D10" s="29">
        <v>7191.9699999999975</v>
      </c>
      <c r="F10" t="s">
        <v>59</v>
      </c>
      <c r="G10" s="29">
        <v>992.27999999999975</v>
      </c>
      <c r="I10" t="s">
        <v>77</v>
      </c>
      <c r="J10" s="29">
        <v>132061.01999999973</v>
      </c>
      <c r="L10" t="s">
        <v>82</v>
      </c>
      <c r="M10" s="29">
        <v>96221.15</v>
      </c>
      <c r="Y10" t="s">
        <v>91</v>
      </c>
      <c r="Z10" s="5">
        <v>426173.81999999844</v>
      </c>
      <c r="AH10" t="s">
        <v>29</v>
      </c>
      <c r="AI10" s="43">
        <v>0.1505390208643167</v>
      </c>
      <c r="AL10" t="s">
        <v>29</v>
      </c>
      <c r="AM10" s="42">
        <v>204515.86999999941</v>
      </c>
      <c r="AO10" t="str">
        <f t="shared" si="0"/>
        <v>Mar</v>
      </c>
      <c r="AP10" s="5">
        <f t="shared" si="0"/>
        <v>204515.86999999941</v>
      </c>
      <c r="AQ10" s="5">
        <f t="shared" si="1"/>
        <v>204515.86999999941</v>
      </c>
      <c r="AV10" t="s">
        <v>106</v>
      </c>
      <c r="AW10" s="5">
        <v>324340.81999999884</v>
      </c>
      <c r="BG10" t="s">
        <v>171</v>
      </c>
      <c r="BH10" s="5">
        <v>83284.599999999977</v>
      </c>
      <c r="BI10">
        <f t="shared" si="2"/>
        <v>6262</v>
      </c>
      <c r="BK10" t="s">
        <v>115</v>
      </c>
      <c r="BL10" s="5">
        <v>48243.930000000008</v>
      </c>
      <c r="BM10" s="5">
        <v>6209</v>
      </c>
      <c r="BP10" t="s">
        <v>221</v>
      </c>
      <c r="BQ10" s="5">
        <v>367414.25000000041</v>
      </c>
    </row>
    <row r="11" spans="3:69" x14ac:dyDescent="0.3">
      <c r="C11" t="s">
        <v>64</v>
      </c>
      <c r="D11" s="29">
        <v>6966.5800000000008</v>
      </c>
      <c r="F11" t="s">
        <v>60</v>
      </c>
      <c r="G11" s="29">
        <v>1362.7800000000007</v>
      </c>
      <c r="I11" t="s">
        <v>80</v>
      </c>
      <c r="J11" s="29">
        <v>131335.97000000015</v>
      </c>
      <c r="L11" t="s">
        <v>75</v>
      </c>
      <c r="M11" s="29">
        <v>101212.63000000015</v>
      </c>
      <c r="Y11" t="s">
        <v>92</v>
      </c>
      <c r="Z11" s="5">
        <v>482627.66000000201</v>
      </c>
      <c r="AH11" t="s">
        <v>30</v>
      </c>
      <c r="AI11" s="43">
        <v>-5.6420218147370485E-2</v>
      </c>
      <c r="AL11" t="s">
        <v>30</v>
      </c>
      <c r="AM11" s="42">
        <v>192977.04000000018</v>
      </c>
      <c r="AO11" t="str">
        <f t="shared" si="0"/>
        <v>Apr</v>
      </c>
      <c r="AP11" s="5">
        <f t="shared" si="0"/>
        <v>192977.04000000018</v>
      </c>
      <c r="AQ11" s="5">
        <f t="shared" si="1"/>
        <v>192977.04000000018</v>
      </c>
      <c r="AV11" t="s">
        <v>107</v>
      </c>
      <c r="AW11" s="5">
        <v>324189.0599999979</v>
      </c>
      <c r="BG11" t="s">
        <v>140</v>
      </c>
      <c r="BH11" s="5">
        <v>82987.239999999991</v>
      </c>
      <c r="BI11">
        <f t="shared" si="2"/>
        <v>6671</v>
      </c>
      <c r="BK11" t="s">
        <v>116</v>
      </c>
      <c r="BL11" s="5">
        <v>51917.31</v>
      </c>
      <c r="BM11" s="5">
        <v>5529</v>
      </c>
      <c r="BP11" t="s">
        <v>222</v>
      </c>
      <c r="BQ11" s="5">
        <v>339210.4900000029</v>
      </c>
    </row>
    <row r="12" spans="3:69" x14ac:dyDescent="0.3">
      <c r="F12" t="s">
        <v>61</v>
      </c>
      <c r="G12" s="29">
        <v>1387.2399999999998</v>
      </c>
      <c r="I12" t="s">
        <v>78</v>
      </c>
      <c r="J12" s="29">
        <v>128176.22000000032</v>
      </c>
      <c r="L12" t="s">
        <v>74</v>
      </c>
      <c r="M12" s="29">
        <v>104453.84999999986</v>
      </c>
      <c r="Y12" t="s">
        <v>93</v>
      </c>
      <c r="Z12" s="5">
        <v>914621.10999999498</v>
      </c>
      <c r="AH12" t="s">
        <v>31</v>
      </c>
      <c r="AI12" s="43">
        <v>6.5633766586948014E-2</v>
      </c>
      <c r="AL12" t="s">
        <v>31</v>
      </c>
      <c r="AM12" s="42">
        <v>205642.85000000033</v>
      </c>
      <c r="AO12" t="str">
        <f t="shared" si="0"/>
        <v>May</v>
      </c>
      <c r="AP12" s="5">
        <f t="shared" si="0"/>
        <v>205642.85000000033</v>
      </c>
      <c r="AQ12" s="5">
        <f t="shared" si="1"/>
        <v>205642.85000000033</v>
      </c>
      <c r="AV12" t="s">
        <v>108</v>
      </c>
      <c r="AW12" s="5">
        <v>340665.27999999869</v>
      </c>
      <c r="BG12" t="s">
        <v>121</v>
      </c>
      <c r="BH12" s="5">
        <v>78081.849999999962</v>
      </c>
      <c r="BI12">
        <f t="shared" si="2"/>
        <v>6545</v>
      </c>
      <c r="BK12" t="s">
        <v>117</v>
      </c>
      <c r="BL12" s="5">
        <v>4089.289999999979</v>
      </c>
      <c r="BM12" s="5">
        <v>6931</v>
      </c>
      <c r="BP12" t="s">
        <v>217</v>
      </c>
      <c r="BQ12" s="5">
        <v>174072.76000000042</v>
      </c>
    </row>
    <row r="13" spans="3:69" x14ac:dyDescent="0.3">
      <c r="AC13" s="4" t="s">
        <v>97</v>
      </c>
      <c r="AD13" t="s">
        <v>2</v>
      </c>
      <c r="AH13" t="s">
        <v>32</v>
      </c>
      <c r="AI13" s="43">
        <v>-4.9371519603039399E-2</v>
      </c>
      <c r="AL13" t="s">
        <v>32</v>
      </c>
      <c r="AM13" s="42">
        <v>195489.95000000042</v>
      </c>
      <c r="AO13" t="str">
        <f t="shared" si="0"/>
        <v>Jun</v>
      </c>
      <c r="AP13" s="5">
        <f t="shared" si="0"/>
        <v>195489.95000000042</v>
      </c>
      <c r="AQ13" s="5">
        <f t="shared" si="1"/>
        <v>195489.95000000042</v>
      </c>
      <c r="AV13" t="s">
        <v>109</v>
      </c>
      <c r="AW13" s="5">
        <v>319564.96000000124</v>
      </c>
      <c r="BK13" t="s">
        <v>118</v>
      </c>
      <c r="BL13" s="5">
        <v>18856.529999999948</v>
      </c>
      <c r="BM13" s="5">
        <v>6349</v>
      </c>
      <c r="BP13" t="s">
        <v>216</v>
      </c>
      <c r="BQ13" s="5">
        <v>142236.05999999901</v>
      </c>
    </row>
    <row r="14" spans="3:69" x14ac:dyDescent="0.3">
      <c r="AC14" t="s">
        <v>98</v>
      </c>
      <c r="AD14" s="6">
        <v>0.48527656041986861</v>
      </c>
      <c r="AH14" t="s">
        <v>33</v>
      </c>
      <c r="AI14" s="43">
        <v>-6.5234862457123372E-2</v>
      </c>
      <c r="AL14" t="s">
        <v>33</v>
      </c>
      <c r="AM14" s="42">
        <v>182737.19000000047</v>
      </c>
      <c r="AO14" t="str">
        <f t="shared" si="0"/>
        <v>Jul</v>
      </c>
      <c r="AP14" s="5">
        <f t="shared" si="0"/>
        <v>182737.19000000047</v>
      </c>
      <c r="AQ14" s="5">
        <f t="shared" si="1"/>
        <v>182737.19000000047</v>
      </c>
      <c r="AV14" t="s">
        <v>110</v>
      </c>
      <c r="AW14" s="5">
        <v>332458.74000000069</v>
      </c>
      <c r="BK14" t="s">
        <v>119</v>
      </c>
      <c r="BL14" s="5">
        <v>53319.199999999997</v>
      </c>
      <c r="BM14" s="5">
        <v>5840</v>
      </c>
      <c r="BP14" t="s">
        <v>215</v>
      </c>
      <c r="BQ14" s="5">
        <v>86449.160000000033</v>
      </c>
    </row>
    <row r="15" spans="3:69" x14ac:dyDescent="0.3">
      <c r="AC15" t="s">
        <v>99</v>
      </c>
      <c r="AD15" s="6">
        <v>0.51472343958010647</v>
      </c>
      <c r="AH15" t="s">
        <v>34</v>
      </c>
      <c r="AI15" s="43">
        <v>0.14152658251995559</v>
      </c>
      <c r="AL15" t="s">
        <v>34</v>
      </c>
      <c r="AM15" s="42">
        <v>208599.36000000034</v>
      </c>
      <c r="AO15" t="str">
        <f t="shared" si="0"/>
        <v>Aug</v>
      </c>
      <c r="AP15" s="5">
        <f t="shared" si="0"/>
        <v>208599.36000000034</v>
      </c>
      <c r="AQ15" s="5">
        <f t="shared" si="1"/>
        <v>208599.36000000034</v>
      </c>
      <c r="BG15" s="33" t="str">
        <f>BG7</f>
        <v>Product Name</v>
      </c>
      <c r="BH15" s="33" t="str">
        <f>IF($BH$4=1,BH7,BI7)</f>
        <v>Profit Margin</v>
      </c>
      <c r="BK15" t="s">
        <v>120</v>
      </c>
      <c r="BL15" s="5">
        <v>11872.29999999993</v>
      </c>
      <c r="BM15" s="5">
        <v>5522</v>
      </c>
      <c r="BP15" t="s">
        <v>218</v>
      </c>
      <c r="BQ15" s="5">
        <v>52455.239999999467</v>
      </c>
    </row>
    <row r="16" spans="3:69" x14ac:dyDescent="0.3">
      <c r="AH16" t="s">
        <v>35</v>
      </c>
      <c r="AI16" s="43">
        <v>-8.8756456395647235E-2</v>
      </c>
      <c r="AL16" t="s">
        <v>35</v>
      </c>
      <c r="AM16" s="42">
        <v>190084.82000000039</v>
      </c>
      <c r="AO16" t="str">
        <f t="shared" si="0"/>
        <v>Sep</v>
      </c>
      <c r="AP16" s="5">
        <f t="shared" si="0"/>
        <v>190084.82000000039</v>
      </c>
      <c r="AQ16" s="5">
        <f t="shared" si="1"/>
        <v>190084.82000000039</v>
      </c>
      <c r="BG16" t="str">
        <f t="shared" ref="BG16:BG19" si="3">BG8</f>
        <v>Begin Brew</v>
      </c>
      <c r="BH16" s="5">
        <f t="shared" ref="BH16:BH20" si="4">IF($BH$4=1,BH8,BI8)</f>
        <v>95024.850000000035</v>
      </c>
      <c r="BK16" t="s">
        <v>121</v>
      </c>
      <c r="BL16" s="5">
        <v>78081.849999999962</v>
      </c>
      <c r="BM16" s="5">
        <v>6545</v>
      </c>
    </row>
    <row r="17" spans="4:65" x14ac:dyDescent="0.3">
      <c r="D17" s="33" t="s">
        <v>84</v>
      </c>
      <c r="G17" s="33" t="s">
        <v>85</v>
      </c>
      <c r="J17" s="33" t="s">
        <v>86</v>
      </c>
      <c r="M17" s="33" t="s">
        <v>54</v>
      </c>
      <c r="AH17" t="s">
        <v>36</v>
      </c>
      <c r="AI17" s="43">
        <v>1.5750863219866535E-3</v>
      </c>
      <c r="AL17" t="s">
        <v>36</v>
      </c>
      <c r="AM17" s="42">
        <v>190384.21999999968</v>
      </c>
      <c r="AO17" t="str">
        <f t="shared" si="0"/>
        <v>Oct</v>
      </c>
      <c r="AP17" s="5">
        <f t="shared" si="0"/>
        <v>190384.21999999968</v>
      </c>
      <c r="AQ17" s="5">
        <f t="shared" si="1"/>
        <v>190384.21999999968</v>
      </c>
      <c r="BG17" t="str">
        <f t="shared" si="3"/>
        <v>Common Splash</v>
      </c>
      <c r="BH17" s="5">
        <f t="shared" si="4"/>
        <v>84506.489999999932</v>
      </c>
      <c r="BK17" t="s">
        <v>122</v>
      </c>
      <c r="BL17" s="5">
        <v>2366.7600000000239</v>
      </c>
      <c r="BM17" s="5">
        <v>5379</v>
      </c>
    </row>
    <row r="18" spans="4:65" x14ac:dyDescent="0.3">
      <c r="M18" t="str">
        <f>_xlfn.TEXTJOIN("  ",,IF(H3=1,"Top-5 Profitable ","Less-5 Profitable "),IF(H4=1,"Customer","Location"))</f>
        <v>Top-5 Profitable   Customer</v>
      </c>
      <c r="AH18" t="s">
        <v>37</v>
      </c>
      <c r="AI18" s="43">
        <v>9.8171476606608472E-3</v>
      </c>
      <c r="AL18" t="s">
        <v>37</v>
      </c>
      <c r="AM18" s="42">
        <v>192253.24999999942</v>
      </c>
      <c r="AO18" t="str">
        <f t="shared" si="0"/>
        <v>Nov</v>
      </c>
      <c r="AP18" s="5">
        <f t="shared" si="0"/>
        <v>192253.24999999942</v>
      </c>
      <c r="AQ18" s="5">
        <f t="shared" si="1"/>
        <v>192253.24999999942</v>
      </c>
      <c r="BG18" t="str">
        <f t="shared" si="3"/>
        <v>Onto Dew</v>
      </c>
      <c r="BH18" s="5">
        <f t="shared" si="4"/>
        <v>83284.599999999977</v>
      </c>
      <c r="BK18" t="s">
        <v>123</v>
      </c>
      <c r="BL18" s="5">
        <v>-10037.319999999978</v>
      </c>
      <c r="BM18" s="5">
        <v>5339</v>
      </c>
    </row>
    <row r="19" spans="4:65" x14ac:dyDescent="0.3">
      <c r="D19" t="str">
        <f>IF($H$3=1,C6,F7)</f>
        <v>Full Name</v>
      </c>
      <c r="E19" t="str">
        <f>IF($H$3=1,D6,G7)</f>
        <v>Profit Margin</v>
      </c>
      <c r="G19" t="str">
        <f>IF($H$3=1,I7,L7)</f>
        <v>Location</v>
      </c>
      <c r="H19" t="str">
        <f>IF($H$3=1,J7,M7)</f>
        <v>Profit Margin</v>
      </c>
      <c r="J19" t="str">
        <f>IF($H$4=1,D19,G19)</f>
        <v>Full Name</v>
      </c>
      <c r="K19" t="str">
        <f>IF($H$4=1,E19,H19)</f>
        <v>Profit Margin</v>
      </c>
      <c r="M19" t="str">
        <f>_xlfn.TEXTJOIN(" ",,IF(H4=1,"Customers overtime","Total Sales Locations"))</f>
        <v>Customers overtime</v>
      </c>
      <c r="AH19" t="s">
        <v>38</v>
      </c>
      <c r="AI19" s="43">
        <v>-6.7086980324126341E-2</v>
      </c>
      <c r="AL19" t="s">
        <v>38</v>
      </c>
      <c r="AM19" s="42">
        <v>179355.56000000011</v>
      </c>
      <c r="AO19" t="str">
        <f t="shared" si="0"/>
        <v>Dec</v>
      </c>
      <c r="AP19" s="5">
        <f t="shared" si="0"/>
        <v>179355.56000000011</v>
      </c>
      <c r="AQ19" s="5">
        <f t="shared" si="1"/>
        <v>179355.56000000011</v>
      </c>
      <c r="BG19" t="str">
        <f t="shared" si="3"/>
        <v>Eight Brew</v>
      </c>
      <c r="BH19" s="5">
        <f t="shared" si="4"/>
        <v>82987.239999999991</v>
      </c>
      <c r="BK19" t="s">
        <v>124</v>
      </c>
      <c r="BL19" s="5">
        <v>95024.850000000035</v>
      </c>
      <c r="BM19" s="5">
        <v>6861</v>
      </c>
    </row>
    <row r="20" spans="4:65" x14ac:dyDescent="0.3">
      <c r="D20" t="str">
        <f t="shared" ref="D20:E24" si="5">IF($H$3=1,C7,F8)</f>
        <v>John Brown</v>
      </c>
      <c r="E20" s="29">
        <f t="shared" si="5"/>
        <v>8477.4799999999977</v>
      </c>
      <c r="G20" t="str">
        <f t="shared" ref="G20:H24" si="6">IF($H$3=1,I8,L8)</f>
        <v>Washington</v>
      </c>
      <c r="H20" s="29">
        <f t="shared" si="6"/>
        <v>134907.56</v>
      </c>
      <c r="J20" t="str">
        <f t="shared" ref="J20:K24" si="7">IF($H$4=1,D20,G20)</f>
        <v>John Brown</v>
      </c>
      <c r="K20" s="36">
        <f t="shared" si="7"/>
        <v>8477.4799999999977</v>
      </c>
      <c r="M20">
        <f>IF(H4=1,P8,Q8)</f>
        <v>600</v>
      </c>
      <c r="BG20" t="str">
        <f>BG12</f>
        <v>Attorney Mist</v>
      </c>
      <c r="BH20" s="5">
        <f t="shared" si="4"/>
        <v>78081.849999999962</v>
      </c>
      <c r="BK20" t="s">
        <v>125</v>
      </c>
      <c r="BL20" s="5">
        <v>38203.169999999984</v>
      </c>
      <c r="BM20" s="5">
        <v>6621</v>
      </c>
    </row>
    <row r="21" spans="4:65" x14ac:dyDescent="0.3">
      <c r="D21" t="str">
        <f t="shared" si="5"/>
        <v>Paul Noble</v>
      </c>
      <c r="E21" s="29">
        <f t="shared" si="5"/>
        <v>7569.0199999999959</v>
      </c>
      <c r="G21" t="str">
        <f t="shared" si="6"/>
        <v>California</v>
      </c>
      <c r="H21" s="29">
        <f t="shared" si="6"/>
        <v>132555.79000000024</v>
      </c>
      <c r="J21" t="str">
        <f t="shared" si="7"/>
        <v>Paul Noble</v>
      </c>
      <c r="K21" s="36">
        <f t="shared" si="7"/>
        <v>7569.0199999999959</v>
      </c>
      <c r="BK21" t="s">
        <v>126</v>
      </c>
      <c r="BL21" s="5">
        <v>53613.000000000022</v>
      </c>
      <c r="BM21" s="5">
        <v>6475</v>
      </c>
    </row>
    <row r="22" spans="4:65" x14ac:dyDescent="0.3">
      <c r="D22" t="str">
        <f t="shared" si="5"/>
        <v>Laura Gross</v>
      </c>
      <c r="E22" s="29">
        <f t="shared" si="5"/>
        <v>7236.9200000000019</v>
      </c>
      <c r="G22" t="str">
        <f t="shared" si="6"/>
        <v>Michigan</v>
      </c>
      <c r="H22" s="29">
        <f t="shared" si="6"/>
        <v>132061.01999999973</v>
      </c>
      <c r="J22" t="str">
        <f t="shared" si="7"/>
        <v>Laura Gross</v>
      </c>
      <c r="K22" s="36">
        <f t="shared" si="7"/>
        <v>7236.9200000000019</v>
      </c>
      <c r="BK22" t="s">
        <v>127</v>
      </c>
      <c r="BL22" s="5">
        <v>-29069.040000000001</v>
      </c>
      <c r="BM22" s="5">
        <v>6776</v>
      </c>
    </row>
    <row r="23" spans="4:65" x14ac:dyDescent="0.3">
      <c r="D23" t="str">
        <f t="shared" si="5"/>
        <v>Judith Simmons</v>
      </c>
      <c r="E23" s="29">
        <f t="shared" si="5"/>
        <v>7191.9699999999975</v>
      </c>
      <c r="G23" t="str">
        <f t="shared" si="6"/>
        <v>Virginia</v>
      </c>
      <c r="H23" s="29">
        <f t="shared" si="6"/>
        <v>131335.97000000015</v>
      </c>
      <c r="J23" t="str">
        <f t="shared" si="7"/>
        <v>Judith Simmons</v>
      </c>
      <c r="K23" s="36">
        <f t="shared" si="7"/>
        <v>7191.9699999999975</v>
      </c>
      <c r="BK23" t="s">
        <v>128</v>
      </c>
      <c r="BL23" s="5">
        <v>44743.859999999971</v>
      </c>
      <c r="BM23" s="5">
        <v>5586</v>
      </c>
    </row>
    <row r="24" spans="4:65" x14ac:dyDescent="0.3">
      <c r="D24" t="str">
        <f t="shared" si="5"/>
        <v>Kristine Barrett</v>
      </c>
      <c r="E24" s="29">
        <f t="shared" si="5"/>
        <v>6966.5800000000008</v>
      </c>
      <c r="G24" t="str">
        <f t="shared" si="6"/>
        <v>Missouri</v>
      </c>
      <c r="H24" s="29">
        <f t="shared" si="6"/>
        <v>128176.22000000032</v>
      </c>
      <c r="J24" t="str">
        <f t="shared" si="7"/>
        <v>Kristine Barrett</v>
      </c>
      <c r="K24" s="36">
        <f t="shared" si="7"/>
        <v>6966.5800000000008</v>
      </c>
      <c r="BK24" t="s">
        <v>129</v>
      </c>
      <c r="BL24" s="5">
        <v>-9326.5600000000122</v>
      </c>
      <c r="BM24" s="5">
        <v>6568</v>
      </c>
    </row>
    <row r="25" spans="4:65" x14ac:dyDescent="0.3">
      <c r="BK25" t="s">
        <v>130</v>
      </c>
      <c r="BL25" s="5">
        <v>-2557.7999999999956</v>
      </c>
      <c r="BM25" s="5">
        <v>5220</v>
      </c>
    </row>
    <row r="26" spans="4:65" x14ac:dyDescent="0.3">
      <c r="BK26" t="s">
        <v>131</v>
      </c>
      <c r="BL26" s="5">
        <v>84506.489999999932</v>
      </c>
      <c r="BM26" s="5">
        <v>6137</v>
      </c>
    </row>
    <row r="27" spans="4:65" x14ac:dyDescent="0.3">
      <c r="BK27" t="s">
        <v>132</v>
      </c>
      <c r="BL27" s="5">
        <v>5787.580000000009</v>
      </c>
      <c r="BM27" s="5">
        <v>6157</v>
      </c>
    </row>
    <row r="28" spans="4:65" x14ac:dyDescent="0.3">
      <c r="BK28" t="s">
        <v>133</v>
      </c>
      <c r="BL28" s="5">
        <v>-14038.900000000009</v>
      </c>
      <c r="BM28" s="5">
        <v>6815</v>
      </c>
    </row>
    <row r="29" spans="4:65" x14ac:dyDescent="0.3">
      <c r="BK29" t="s">
        <v>134</v>
      </c>
      <c r="BL29" s="5">
        <v>18729.619999999988</v>
      </c>
      <c r="BM29" s="5">
        <v>6526</v>
      </c>
    </row>
    <row r="30" spans="4:65" x14ac:dyDescent="0.3">
      <c r="BK30" t="s">
        <v>135</v>
      </c>
      <c r="BL30" s="5">
        <v>31367.100000000009</v>
      </c>
      <c r="BM30" s="5">
        <v>5503</v>
      </c>
    </row>
    <row r="31" spans="4:65" x14ac:dyDescent="0.3">
      <c r="BK31" t="s">
        <v>136</v>
      </c>
      <c r="BL31" s="5">
        <v>13233.920000000009</v>
      </c>
      <c r="BM31" s="5">
        <v>5908</v>
      </c>
    </row>
    <row r="32" spans="4:65" x14ac:dyDescent="0.3">
      <c r="BK32" t="s">
        <v>137</v>
      </c>
      <c r="BL32" s="5">
        <v>34303.500000000022</v>
      </c>
      <c r="BM32" s="5">
        <v>5775</v>
      </c>
    </row>
    <row r="33" spans="63:65" x14ac:dyDescent="0.3">
      <c r="BK33" t="s">
        <v>138</v>
      </c>
      <c r="BL33" s="5">
        <v>31380.58</v>
      </c>
      <c r="BM33" s="5">
        <v>5822</v>
      </c>
    </row>
    <row r="34" spans="63:65" x14ac:dyDescent="0.3">
      <c r="BK34" t="s">
        <v>139</v>
      </c>
      <c r="BL34" s="5">
        <v>-1947.5200000000059</v>
      </c>
      <c r="BM34" s="5">
        <v>5728</v>
      </c>
    </row>
    <row r="35" spans="63:65" x14ac:dyDescent="0.3">
      <c r="BK35" t="s">
        <v>140</v>
      </c>
      <c r="BL35" s="5">
        <v>82987.239999999991</v>
      </c>
      <c r="BM35" s="5">
        <v>6671</v>
      </c>
    </row>
    <row r="36" spans="63:65" x14ac:dyDescent="0.3">
      <c r="BK36" t="s">
        <v>141</v>
      </c>
      <c r="BL36" s="5">
        <v>39498.199999999997</v>
      </c>
      <c r="BM36" s="5">
        <v>6230</v>
      </c>
    </row>
    <row r="37" spans="63:65" x14ac:dyDescent="0.3">
      <c r="BK37" t="s">
        <v>142</v>
      </c>
      <c r="BL37" s="5">
        <v>50200.709999999963</v>
      </c>
      <c r="BM37" s="5">
        <v>5817</v>
      </c>
    </row>
    <row r="38" spans="63:65" x14ac:dyDescent="0.3">
      <c r="BK38" t="s">
        <v>143</v>
      </c>
      <c r="BL38" s="5">
        <v>43165.919999999984</v>
      </c>
      <c r="BM38" s="5">
        <v>6202</v>
      </c>
    </row>
    <row r="39" spans="63:65" x14ac:dyDescent="0.3">
      <c r="BK39" t="s">
        <v>144</v>
      </c>
      <c r="BL39" s="5">
        <v>13602.679999999986</v>
      </c>
      <c r="BM39" s="5">
        <v>5252</v>
      </c>
    </row>
    <row r="40" spans="63:65" x14ac:dyDescent="0.3">
      <c r="BK40" t="s">
        <v>145</v>
      </c>
      <c r="BL40" s="5">
        <v>2004.299999999952</v>
      </c>
      <c r="BM40" s="5">
        <v>6681</v>
      </c>
    </row>
    <row r="41" spans="63:65" x14ac:dyDescent="0.3">
      <c r="BK41" t="s">
        <v>146</v>
      </c>
      <c r="BL41" s="5">
        <v>13022.850000000009</v>
      </c>
      <c r="BM41" s="5">
        <v>5107</v>
      </c>
    </row>
    <row r="42" spans="63:65" x14ac:dyDescent="0.3">
      <c r="BK42" t="s">
        <v>147</v>
      </c>
      <c r="BL42" s="5">
        <v>16381.75</v>
      </c>
      <c r="BM42" s="5">
        <v>6325</v>
      </c>
    </row>
    <row r="43" spans="63:65" x14ac:dyDescent="0.3">
      <c r="BK43" t="s">
        <v>148</v>
      </c>
      <c r="BL43" s="5">
        <v>43903.63</v>
      </c>
      <c r="BM43" s="5">
        <v>6263</v>
      </c>
    </row>
    <row r="44" spans="63:65" x14ac:dyDescent="0.3">
      <c r="BK44" t="s">
        <v>149</v>
      </c>
      <c r="BL44" s="5">
        <v>10907.520000000008</v>
      </c>
      <c r="BM44" s="5">
        <v>6992</v>
      </c>
    </row>
    <row r="45" spans="63:65" x14ac:dyDescent="0.3">
      <c r="BK45" t="s">
        <v>150</v>
      </c>
      <c r="BL45" s="5">
        <v>28777.41</v>
      </c>
      <c r="BM45" s="5">
        <v>6033</v>
      </c>
    </row>
    <row r="46" spans="63:65" x14ac:dyDescent="0.3">
      <c r="BK46" t="s">
        <v>151</v>
      </c>
      <c r="BL46" s="5">
        <v>-1571.1300000000556</v>
      </c>
      <c r="BM46" s="5">
        <v>5819</v>
      </c>
    </row>
    <row r="47" spans="63:65" x14ac:dyDescent="0.3">
      <c r="BK47" t="s">
        <v>152</v>
      </c>
      <c r="BL47" s="5">
        <v>-21740.939999999981</v>
      </c>
      <c r="BM47" s="5">
        <v>6194</v>
      </c>
    </row>
    <row r="48" spans="63:65" x14ac:dyDescent="0.3">
      <c r="BK48" t="s">
        <v>153</v>
      </c>
      <c r="BL48" s="5">
        <v>6318.1299999999919</v>
      </c>
      <c r="BM48" s="5">
        <v>6943</v>
      </c>
    </row>
    <row r="49" spans="63:65" x14ac:dyDescent="0.3">
      <c r="BK49" t="s">
        <v>154</v>
      </c>
      <c r="BL49" s="5">
        <v>-13781.949999999986</v>
      </c>
      <c r="BM49" s="5">
        <v>5915</v>
      </c>
    </row>
    <row r="50" spans="63:65" x14ac:dyDescent="0.3">
      <c r="BK50" t="s">
        <v>155</v>
      </c>
      <c r="BL50" s="5">
        <v>-8467.2000000000335</v>
      </c>
      <c r="BM50" s="5">
        <v>5760</v>
      </c>
    </row>
    <row r="51" spans="63:65" x14ac:dyDescent="0.3">
      <c r="BK51" t="s">
        <v>156</v>
      </c>
      <c r="BL51" s="5">
        <v>24069.160000000011</v>
      </c>
      <c r="BM51" s="5">
        <v>6761</v>
      </c>
    </row>
    <row r="52" spans="63:65" x14ac:dyDescent="0.3">
      <c r="BK52" t="s">
        <v>157</v>
      </c>
      <c r="BL52" s="5">
        <v>15387.719999999994</v>
      </c>
      <c r="BM52" s="5">
        <v>6749</v>
      </c>
    </row>
    <row r="53" spans="63:65" x14ac:dyDescent="0.3">
      <c r="BK53" t="s">
        <v>158</v>
      </c>
      <c r="BL53" s="5">
        <v>11575.520000000019</v>
      </c>
      <c r="BM53" s="5">
        <v>6577</v>
      </c>
    </row>
    <row r="54" spans="63:65" x14ac:dyDescent="0.3">
      <c r="BK54" t="s">
        <v>159</v>
      </c>
      <c r="BL54" s="5">
        <v>12376.54</v>
      </c>
      <c r="BM54" s="5">
        <v>6127</v>
      </c>
    </row>
    <row r="55" spans="63:65" x14ac:dyDescent="0.3">
      <c r="BK55" t="s">
        <v>160</v>
      </c>
      <c r="BL55" s="5">
        <v>2761.2499999999782</v>
      </c>
      <c r="BM55" s="5">
        <v>5875</v>
      </c>
    </row>
    <row r="56" spans="63:65" x14ac:dyDescent="0.3">
      <c r="BK56" t="s">
        <v>161</v>
      </c>
      <c r="BL56" s="5">
        <v>63904.020000000055</v>
      </c>
      <c r="BM56" s="5">
        <v>6063</v>
      </c>
    </row>
    <row r="57" spans="63:65" x14ac:dyDescent="0.3">
      <c r="BK57" t="s">
        <v>162</v>
      </c>
      <c r="BL57" s="5">
        <v>43574.720000000016</v>
      </c>
      <c r="BM57" s="5">
        <v>5558</v>
      </c>
    </row>
    <row r="58" spans="63:65" x14ac:dyDescent="0.3">
      <c r="BK58" t="s">
        <v>163</v>
      </c>
      <c r="BL58" s="5">
        <v>31736.320000000058</v>
      </c>
      <c r="BM58" s="5">
        <v>5888</v>
      </c>
    </row>
    <row r="59" spans="63:65" x14ac:dyDescent="0.3">
      <c r="BK59" t="s">
        <v>164</v>
      </c>
      <c r="BL59" s="5">
        <v>-1112.8299999999945</v>
      </c>
      <c r="BM59" s="5">
        <v>5857</v>
      </c>
    </row>
    <row r="60" spans="63:65" x14ac:dyDescent="0.3">
      <c r="BK60" t="s">
        <v>165</v>
      </c>
      <c r="BL60" s="5">
        <v>36733.600000000057</v>
      </c>
      <c r="BM60" s="5">
        <v>6290</v>
      </c>
    </row>
    <row r="61" spans="63:65" x14ac:dyDescent="0.3">
      <c r="BK61" t="s">
        <v>166</v>
      </c>
      <c r="BL61" s="5">
        <v>-18969.600000000046</v>
      </c>
      <c r="BM61" s="5">
        <v>5928</v>
      </c>
    </row>
    <row r="62" spans="63:65" x14ac:dyDescent="0.3">
      <c r="BK62" t="s">
        <v>167</v>
      </c>
      <c r="BL62" s="5">
        <v>42187.60000000002</v>
      </c>
      <c r="BM62" s="5">
        <v>5795</v>
      </c>
    </row>
    <row r="63" spans="63:65" x14ac:dyDescent="0.3">
      <c r="BK63" t="s">
        <v>168</v>
      </c>
      <c r="BL63" s="5">
        <v>11787.310000000005</v>
      </c>
      <c r="BM63" s="5">
        <v>4891</v>
      </c>
    </row>
    <row r="64" spans="63:65" x14ac:dyDescent="0.3">
      <c r="BK64" t="s">
        <v>169</v>
      </c>
      <c r="BL64" s="5">
        <v>26067.999999999978</v>
      </c>
      <c r="BM64" s="5">
        <v>6860</v>
      </c>
    </row>
    <row r="65" spans="63:65" x14ac:dyDescent="0.3">
      <c r="BK65" t="s">
        <v>170</v>
      </c>
      <c r="BL65" s="5">
        <v>8106.2399999999907</v>
      </c>
      <c r="BM65" s="5">
        <v>6333</v>
      </c>
    </row>
    <row r="66" spans="63:65" x14ac:dyDescent="0.3">
      <c r="BK66" t="s">
        <v>171</v>
      </c>
      <c r="BL66" s="5">
        <v>83284.599999999977</v>
      </c>
      <c r="BM66" s="5">
        <v>6262</v>
      </c>
    </row>
    <row r="67" spans="63:65" x14ac:dyDescent="0.3">
      <c r="BK67" t="s">
        <v>172</v>
      </c>
      <c r="BL67" s="5">
        <v>51479.960000000043</v>
      </c>
      <c r="BM67" s="5">
        <v>6938</v>
      </c>
    </row>
    <row r="68" spans="63:65" x14ac:dyDescent="0.3">
      <c r="BK68" t="s">
        <v>173</v>
      </c>
      <c r="BL68" s="5">
        <v>10467.999999999993</v>
      </c>
      <c r="BM68" s="5">
        <v>5234</v>
      </c>
    </row>
    <row r="69" spans="63:65" x14ac:dyDescent="0.3">
      <c r="BK69" t="s">
        <v>174</v>
      </c>
      <c r="BL69" s="5">
        <v>25255.650000000016</v>
      </c>
      <c r="BM69" s="5">
        <v>5385</v>
      </c>
    </row>
    <row r="70" spans="63:65" x14ac:dyDescent="0.3">
      <c r="BK70" t="s">
        <v>175</v>
      </c>
      <c r="BL70" s="5">
        <v>9939.5999999999913</v>
      </c>
      <c r="BM70" s="5">
        <v>6024</v>
      </c>
    </row>
    <row r="71" spans="63:65" x14ac:dyDescent="0.3">
      <c r="BK71" t="s">
        <v>176</v>
      </c>
      <c r="BL71" s="5">
        <v>38978.390000000021</v>
      </c>
      <c r="BM71" s="5">
        <v>5809</v>
      </c>
    </row>
    <row r="72" spans="63:65" x14ac:dyDescent="0.3">
      <c r="BK72" t="s">
        <v>177</v>
      </c>
      <c r="BL72" s="5">
        <v>-7303.8000000000393</v>
      </c>
      <c r="BM72" s="5">
        <v>5180</v>
      </c>
    </row>
    <row r="73" spans="63:65" x14ac:dyDescent="0.3">
      <c r="BK73" t="s">
        <v>178</v>
      </c>
      <c r="BL73" s="5">
        <v>26923.569999999989</v>
      </c>
      <c r="BM73" s="5">
        <v>6161</v>
      </c>
    </row>
    <row r="74" spans="63:65" x14ac:dyDescent="0.3">
      <c r="BK74" t="s">
        <v>179</v>
      </c>
      <c r="BL74" s="5">
        <v>28375.229999999974</v>
      </c>
      <c r="BM74" s="5">
        <v>7041</v>
      </c>
    </row>
    <row r="75" spans="63:65" x14ac:dyDescent="0.3">
      <c r="BK75" t="s">
        <v>180</v>
      </c>
      <c r="BL75" s="5">
        <v>24412.700000000026</v>
      </c>
      <c r="BM75" s="5">
        <v>5486</v>
      </c>
    </row>
    <row r="76" spans="63:65" x14ac:dyDescent="0.3">
      <c r="BK76" t="s">
        <v>181</v>
      </c>
      <c r="BL76" s="5">
        <v>4272.7199999999975</v>
      </c>
      <c r="BM76" s="5">
        <v>5622</v>
      </c>
    </row>
    <row r="77" spans="63:65" x14ac:dyDescent="0.3">
      <c r="BK77" t="s">
        <v>182</v>
      </c>
      <c r="BL77" s="5">
        <v>-16258.440000000002</v>
      </c>
      <c r="BM77" s="5">
        <v>7458</v>
      </c>
    </row>
    <row r="78" spans="63:65" x14ac:dyDescent="0.3">
      <c r="BK78" t="s">
        <v>183</v>
      </c>
      <c r="BL78" s="5">
        <v>8442.900000000016</v>
      </c>
      <c r="BM78" s="5">
        <v>5310</v>
      </c>
    </row>
    <row r="79" spans="63:65" x14ac:dyDescent="0.3">
      <c r="BK79" t="s">
        <v>184</v>
      </c>
      <c r="BL79" s="5">
        <v>23774.260000000002</v>
      </c>
      <c r="BM79" s="5">
        <v>6478</v>
      </c>
    </row>
    <row r="80" spans="63:65" x14ac:dyDescent="0.3">
      <c r="BK80" t="s">
        <v>185</v>
      </c>
      <c r="BL80" s="5">
        <v>58611.329999999973</v>
      </c>
      <c r="BM80" s="5">
        <v>5867</v>
      </c>
    </row>
    <row r="81" spans="63:65" x14ac:dyDescent="0.3">
      <c r="BK81" t="s">
        <v>186</v>
      </c>
      <c r="BL81" s="5">
        <v>-1094.7799999999843</v>
      </c>
      <c r="BM81" s="5">
        <v>5762</v>
      </c>
    </row>
    <row r="82" spans="63:65" x14ac:dyDescent="0.3">
      <c r="BK82" t="s">
        <v>187</v>
      </c>
      <c r="BL82" s="5">
        <v>18444.999999999993</v>
      </c>
      <c r="BM82" s="5">
        <v>5950</v>
      </c>
    </row>
    <row r="83" spans="63:65" x14ac:dyDescent="0.3">
      <c r="BK83" t="s">
        <v>188</v>
      </c>
      <c r="BL83" s="5">
        <v>63091.859999999986</v>
      </c>
      <c r="BM83" s="5">
        <v>5163</v>
      </c>
    </row>
    <row r="84" spans="63:65" x14ac:dyDescent="0.3">
      <c r="BK84" t="s">
        <v>189</v>
      </c>
      <c r="BL84" s="5">
        <v>29725.620000000014</v>
      </c>
      <c r="BM84" s="5">
        <v>5969</v>
      </c>
    </row>
    <row r="85" spans="63:65" x14ac:dyDescent="0.3">
      <c r="BK85" t="s">
        <v>190</v>
      </c>
      <c r="BL85" s="5">
        <v>47952.000000000015</v>
      </c>
      <c r="BM85" s="5">
        <v>5400</v>
      </c>
    </row>
    <row r="86" spans="63:65" x14ac:dyDescent="0.3">
      <c r="BK86" t="s">
        <v>191</v>
      </c>
      <c r="BL86" s="5">
        <v>56300.05</v>
      </c>
      <c r="BM86" s="5">
        <v>6221</v>
      </c>
    </row>
    <row r="87" spans="63:65" x14ac:dyDescent="0.3">
      <c r="BK87" t="s">
        <v>192</v>
      </c>
      <c r="BL87" s="5">
        <v>22807.919999999976</v>
      </c>
      <c r="BM87" s="5">
        <v>6554</v>
      </c>
    </row>
    <row r="88" spans="63:65" x14ac:dyDescent="0.3">
      <c r="BK88" t="s">
        <v>193</v>
      </c>
      <c r="BL88" s="5">
        <v>56525.640000000014</v>
      </c>
      <c r="BM88" s="5">
        <v>6438</v>
      </c>
    </row>
    <row r="89" spans="63:65" x14ac:dyDescent="0.3">
      <c r="BK89" t="s">
        <v>194</v>
      </c>
      <c r="BL89" s="5">
        <v>32065.139999999952</v>
      </c>
      <c r="BM89" s="5">
        <v>5862</v>
      </c>
    </row>
    <row r="90" spans="63:65" x14ac:dyDescent="0.3">
      <c r="BK90" t="s">
        <v>195</v>
      </c>
      <c r="BL90" s="5">
        <v>685.07999999998719</v>
      </c>
      <c r="BM90" s="5">
        <v>5709</v>
      </c>
    </row>
    <row r="91" spans="63:65" x14ac:dyDescent="0.3">
      <c r="BK91" t="s">
        <v>196</v>
      </c>
      <c r="BL91" s="5">
        <v>-50135.640000000021</v>
      </c>
      <c r="BM91" s="5">
        <v>7666</v>
      </c>
    </row>
    <row r="92" spans="63:65" x14ac:dyDescent="0.3">
      <c r="BK92" t="s">
        <v>197</v>
      </c>
      <c r="BL92" s="5">
        <v>-25109.370000000024</v>
      </c>
      <c r="BM92" s="5">
        <v>5853</v>
      </c>
    </row>
    <row r="93" spans="63:65" x14ac:dyDescent="0.3">
      <c r="BK93" t="s">
        <v>198</v>
      </c>
      <c r="BL93" s="5">
        <v>2791.3200000000033</v>
      </c>
      <c r="BM93" s="5">
        <v>6646</v>
      </c>
    </row>
    <row r="94" spans="63:65" x14ac:dyDescent="0.3">
      <c r="BK94" t="s">
        <v>199</v>
      </c>
      <c r="BL94" s="5">
        <v>-39515.370000000003</v>
      </c>
      <c r="BM94" s="5">
        <v>5637</v>
      </c>
    </row>
    <row r="95" spans="63:65" x14ac:dyDescent="0.3">
      <c r="BK95" t="s">
        <v>200</v>
      </c>
      <c r="BL95" s="5">
        <v>27251.010000000009</v>
      </c>
      <c r="BM95" s="5">
        <v>5713</v>
      </c>
    </row>
    <row r="96" spans="63:65" x14ac:dyDescent="0.3">
      <c r="BK96" t="s">
        <v>201</v>
      </c>
      <c r="BL96" s="5">
        <v>21262.580000000013</v>
      </c>
      <c r="BM96" s="5">
        <v>5438</v>
      </c>
    </row>
    <row r="97" spans="63:65" x14ac:dyDescent="0.3">
      <c r="BK97" t="s">
        <v>202</v>
      </c>
      <c r="BL97" s="5">
        <v>16798.080000000002</v>
      </c>
      <c r="BM97" s="5">
        <v>5384</v>
      </c>
    </row>
    <row r="98" spans="63:65" x14ac:dyDescent="0.3">
      <c r="BK98" t="s">
        <v>203</v>
      </c>
      <c r="BL98" s="5">
        <v>74447.250000000029</v>
      </c>
      <c r="BM98" s="5">
        <v>5839</v>
      </c>
    </row>
    <row r="99" spans="63:65" x14ac:dyDescent="0.3">
      <c r="BK99" t="s">
        <v>204</v>
      </c>
      <c r="BL99" s="5">
        <v>74371.949999999953</v>
      </c>
      <c r="BM99" s="5">
        <v>6255</v>
      </c>
    </row>
    <row r="100" spans="63:65" x14ac:dyDescent="0.3">
      <c r="BK100" t="s">
        <v>205</v>
      </c>
      <c r="BL100" s="5">
        <v>-60.990000000012515</v>
      </c>
      <c r="BM100" s="5">
        <v>6099</v>
      </c>
    </row>
    <row r="101" spans="63:65" x14ac:dyDescent="0.3">
      <c r="BK101" t="s">
        <v>206</v>
      </c>
      <c r="BL101" s="5">
        <v>26684.99999999996</v>
      </c>
      <c r="BM101" s="5">
        <v>5930</v>
      </c>
    </row>
    <row r="102" spans="63:65" x14ac:dyDescent="0.3">
      <c r="BK102" t="s">
        <v>207</v>
      </c>
      <c r="BL102" s="5">
        <v>46112.94</v>
      </c>
      <c r="BM102" s="5">
        <v>6378</v>
      </c>
    </row>
    <row r="103" spans="63:65" x14ac:dyDescent="0.3">
      <c r="BK103" t="s">
        <v>208</v>
      </c>
      <c r="BL103" s="5">
        <v>-1748.7000000000335</v>
      </c>
      <c r="BM103" s="5">
        <v>6030</v>
      </c>
    </row>
    <row r="104" spans="63:65" x14ac:dyDescent="0.3">
      <c r="BK104" t="s">
        <v>209</v>
      </c>
      <c r="BL104" s="5">
        <v>-4890.8900000000067</v>
      </c>
      <c r="BM104" s="5">
        <v>6191</v>
      </c>
    </row>
    <row r="105" spans="63:65" x14ac:dyDescent="0.3">
      <c r="BK105" t="s">
        <v>210</v>
      </c>
      <c r="BL105" s="5">
        <v>54830.159999999974</v>
      </c>
      <c r="BM105" s="5">
        <v>5934</v>
      </c>
    </row>
    <row r="106" spans="63:65" x14ac:dyDescent="0.3">
      <c r="BK106" t="s">
        <v>211</v>
      </c>
      <c r="BL106" s="5">
        <v>21655.43999999993</v>
      </c>
      <c r="BM106" s="5">
        <v>6332</v>
      </c>
    </row>
    <row r="107" spans="63:65" x14ac:dyDescent="0.3">
      <c r="BK107" t="s">
        <v>212</v>
      </c>
      <c r="BL107" s="5">
        <v>9097.2600000000093</v>
      </c>
      <c r="BM107" s="5">
        <v>6231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0DD65-9077-48C4-B6A9-A3DB07B29AD8}">
  <dimension ref="C3:O19"/>
  <sheetViews>
    <sheetView showGridLines="0" workbookViewId="0">
      <selection activeCell="O13" sqref="O13"/>
    </sheetView>
  </sheetViews>
  <sheetFormatPr defaultRowHeight="14.4" x14ac:dyDescent="0.3"/>
  <cols>
    <col min="3" max="12" width="2.109375" customWidth="1"/>
  </cols>
  <sheetData>
    <row r="3" spans="3:15" ht="18" x14ac:dyDescent="0.35">
      <c r="N3" s="33" t="s">
        <v>99</v>
      </c>
      <c r="O3" s="40">
        <f>'Analysis 03'!AD15</f>
        <v>0.51472343958010647</v>
      </c>
    </row>
    <row r="4" spans="3:15" x14ac:dyDescent="0.3">
      <c r="N4" s="33" t="s">
        <v>98</v>
      </c>
      <c r="O4" s="6">
        <f>'Analysis 03'!AD14</f>
        <v>0.48527656041986861</v>
      </c>
    </row>
    <row r="7" spans="3:15" x14ac:dyDescent="0.3">
      <c r="N7" s="33" t="s">
        <v>100</v>
      </c>
    </row>
    <row r="8" spans="3:15" x14ac:dyDescent="0.3">
      <c r="N8" s="33" t="s">
        <v>101</v>
      </c>
    </row>
    <row r="9" spans="3:15" x14ac:dyDescent="0.3">
      <c r="N9" s="33" t="s">
        <v>102</v>
      </c>
    </row>
    <row r="10" spans="3:15" ht="10.95" customHeight="1" x14ac:dyDescent="0.3">
      <c r="C10" s="41" t="str" cm="1">
        <f t="array" ref="C10:L19">IF(_xlfn._xlws.SORT(_xlfn.SEQUENCE(10,10),,-1)/100&gt;O3,N8,N9)</f>
        <v>■</v>
      </c>
      <c r="D10" s="41" t="str">
        <v>■</v>
      </c>
      <c r="E10" s="41" t="str">
        <v>■</v>
      </c>
      <c r="F10" s="41" t="str">
        <v>■</v>
      </c>
      <c r="G10" s="41" t="str">
        <v>■</v>
      </c>
      <c r="H10" s="41" t="str">
        <v>■</v>
      </c>
      <c r="I10" s="41" t="str">
        <v>■</v>
      </c>
      <c r="J10" s="41" t="str">
        <v>■</v>
      </c>
      <c r="K10" s="41" t="str">
        <v>■</v>
      </c>
      <c r="L10" s="41" t="str">
        <v>■</v>
      </c>
    </row>
    <row r="11" spans="3:15" ht="10.95" customHeight="1" x14ac:dyDescent="0.3">
      <c r="C11" s="41" t="str">
        <v>■</v>
      </c>
      <c r="D11" s="41" t="str">
        <v>■</v>
      </c>
      <c r="E11" s="41" t="str">
        <v>■</v>
      </c>
      <c r="F11" s="41" t="str">
        <v>■</v>
      </c>
      <c r="G11" s="41" t="str">
        <v>■</v>
      </c>
      <c r="H11" s="41" t="str">
        <v>■</v>
      </c>
      <c r="I11" s="41" t="str">
        <v>■</v>
      </c>
      <c r="J11" s="41" t="str">
        <v>■</v>
      </c>
      <c r="K11" s="41" t="str">
        <v>■</v>
      </c>
      <c r="L11" s="41" t="str">
        <v>■</v>
      </c>
    </row>
    <row r="12" spans="3:15" ht="10.95" customHeight="1" x14ac:dyDescent="0.3">
      <c r="C12" s="41" t="str">
        <v>■</v>
      </c>
      <c r="D12" s="41" t="str">
        <v>■</v>
      </c>
      <c r="E12" s="41" t="str">
        <v>■</v>
      </c>
      <c r="F12" s="41" t="str">
        <v>■</v>
      </c>
      <c r="G12" s="41" t="str">
        <v>■</v>
      </c>
      <c r="H12" s="41" t="str">
        <v>■</v>
      </c>
      <c r="I12" s="41" t="str">
        <v>■</v>
      </c>
      <c r="J12" s="41" t="str">
        <v>■</v>
      </c>
      <c r="K12" s="41" t="str">
        <v>■</v>
      </c>
      <c r="L12" s="41" t="str">
        <v>■</v>
      </c>
    </row>
    <row r="13" spans="3:15" ht="10.95" customHeight="1" x14ac:dyDescent="0.3">
      <c r="C13" s="41" t="str">
        <v>■</v>
      </c>
      <c r="D13" s="41" t="str">
        <v>■</v>
      </c>
      <c r="E13" s="41" t="str">
        <v>■</v>
      </c>
      <c r="F13" s="41" t="str">
        <v>■</v>
      </c>
      <c r="G13" s="41" t="str">
        <v>■</v>
      </c>
      <c r="H13" s="41" t="str">
        <v>■</v>
      </c>
      <c r="I13" s="41" t="str">
        <v>■</v>
      </c>
      <c r="J13" s="41" t="str">
        <v>■</v>
      </c>
      <c r="K13" s="41" t="str">
        <v>■</v>
      </c>
      <c r="L13" s="41" t="str">
        <v>■</v>
      </c>
    </row>
    <row r="14" spans="3:15" ht="10.95" customHeight="1" x14ac:dyDescent="0.3">
      <c r="C14" s="41" t="str">
        <v>●</v>
      </c>
      <c r="D14" s="41" t="str">
        <v>■</v>
      </c>
      <c r="E14" s="41" t="str">
        <v>■</v>
      </c>
      <c r="F14" s="41" t="str">
        <v>■</v>
      </c>
      <c r="G14" s="41" t="str">
        <v>■</v>
      </c>
      <c r="H14" s="41" t="str">
        <v>■</v>
      </c>
      <c r="I14" s="41" t="str">
        <v>■</v>
      </c>
      <c r="J14" s="41" t="str">
        <v>■</v>
      </c>
      <c r="K14" s="41" t="str">
        <v>■</v>
      </c>
      <c r="L14" s="41" t="str">
        <v>■</v>
      </c>
    </row>
    <row r="15" spans="3:15" ht="10.95" customHeight="1" x14ac:dyDescent="0.3">
      <c r="C15" s="41" t="str">
        <v>●</v>
      </c>
      <c r="D15" s="41" t="str">
        <v>●</v>
      </c>
      <c r="E15" s="41" t="str">
        <v>●</v>
      </c>
      <c r="F15" s="41" t="str">
        <v>●</v>
      </c>
      <c r="G15" s="41" t="str">
        <v>●</v>
      </c>
      <c r="H15" s="41" t="str">
        <v>●</v>
      </c>
      <c r="I15" s="41" t="str">
        <v>●</v>
      </c>
      <c r="J15" s="41" t="str">
        <v>●</v>
      </c>
      <c r="K15" s="41" t="str">
        <v>●</v>
      </c>
      <c r="L15" s="41" t="str">
        <v>●</v>
      </c>
    </row>
    <row r="16" spans="3:15" ht="10.95" customHeight="1" x14ac:dyDescent="0.3">
      <c r="C16" s="41" t="str">
        <v>●</v>
      </c>
      <c r="D16" s="41" t="str">
        <v>●</v>
      </c>
      <c r="E16" s="41" t="str">
        <v>●</v>
      </c>
      <c r="F16" s="41" t="str">
        <v>●</v>
      </c>
      <c r="G16" s="41" t="str">
        <v>●</v>
      </c>
      <c r="H16" s="41" t="str">
        <v>●</v>
      </c>
      <c r="I16" s="41" t="str">
        <v>●</v>
      </c>
      <c r="J16" s="41" t="str">
        <v>●</v>
      </c>
      <c r="K16" s="41" t="str">
        <v>●</v>
      </c>
      <c r="L16" s="41" t="str">
        <v>●</v>
      </c>
    </row>
    <row r="17" spans="3:12" ht="10.95" customHeight="1" x14ac:dyDescent="0.3">
      <c r="C17" s="41" t="str">
        <v>●</v>
      </c>
      <c r="D17" s="41" t="str">
        <v>●</v>
      </c>
      <c r="E17" s="41" t="str">
        <v>●</v>
      </c>
      <c r="F17" s="41" t="str">
        <v>●</v>
      </c>
      <c r="G17" s="41" t="str">
        <v>●</v>
      </c>
      <c r="H17" s="41" t="str">
        <v>●</v>
      </c>
      <c r="I17" s="41" t="str">
        <v>●</v>
      </c>
      <c r="J17" s="41" t="str">
        <v>●</v>
      </c>
      <c r="K17" s="41" t="str">
        <v>●</v>
      </c>
      <c r="L17" s="41" t="str">
        <v>●</v>
      </c>
    </row>
    <row r="18" spans="3:12" ht="10.95" customHeight="1" x14ac:dyDescent="0.3">
      <c r="C18" s="41" t="str">
        <v>●</v>
      </c>
      <c r="D18" s="41" t="str">
        <v>●</v>
      </c>
      <c r="E18" s="41" t="str">
        <v>●</v>
      </c>
      <c r="F18" s="41" t="str">
        <v>●</v>
      </c>
      <c r="G18" s="41" t="str">
        <v>●</v>
      </c>
      <c r="H18" s="41" t="str">
        <v>●</v>
      </c>
      <c r="I18" s="41" t="str">
        <v>●</v>
      </c>
      <c r="J18" s="41" t="str">
        <v>●</v>
      </c>
      <c r="K18" s="41" t="str">
        <v>●</v>
      </c>
      <c r="L18" s="41" t="str">
        <v>●</v>
      </c>
    </row>
    <row r="19" spans="3:12" ht="10.95" customHeight="1" x14ac:dyDescent="0.3">
      <c r="C19" s="41" t="str">
        <v>●</v>
      </c>
      <c r="D19" s="41" t="str">
        <v>●</v>
      </c>
      <c r="E19" s="41" t="str">
        <v>●</v>
      </c>
      <c r="F19" s="41" t="str">
        <v>●</v>
      </c>
      <c r="G19" s="41" t="str">
        <v>●</v>
      </c>
      <c r="H19" s="41" t="str">
        <v>●</v>
      </c>
      <c r="I19" s="41" t="str">
        <v>●</v>
      </c>
      <c r="J19" s="41" t="str">
        <v>●</v>
      </c>
      <c r="K19" s="41" t="str">
        <v>●</v>
      </c>
      <c r="L19" s="41" t="str">
        <v>●</v>
      </c>
    </row>
  </sheetData>
  <conditionalFormatting sqref="C10:L19">
    <cfRule type="expression" dxfId="1" priority="1">
      <formula>C10&lt;&gt;$N$9</formula>
    </cfRule>
    <cfRule type="expression" dxfId="0" priority="2">
      <formula>C10&lt;&gt;$N$8</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Props1.xml><?xml version="1.0" encoding="utf-8"?>
<ds:datastoreItem xmlns:ds="http://schemas.openxmlformats.org/officeDocument/2006/customXml" ds:itemID="{284D4F3C-DBC1-48EB-A5F3-DA640AF179EF}">
  <ds:schemaRefs/>
</ds:datastoreItem>
</file>

<file path=customXml/itemProps2.xml><?xml version="1.0" encoding="utf-8"?>
<ds:datastoreItem xmlns:ds="http://schemas.openxmlformats.org/officeDocument/2006/customXml" ds:itemID="{E78CC403-3BA3-47A2-AF26-17A7AFFE4CD0}">
  <ds:schemaRefs/>
</ds:datastoreItem>
</file>

<file path=customXml/itemProps3.xml><?xml version="1.0" encoding="utf-8"?>
<ds:datastoreItem xmlns:ds="http://schemas.openxmlformats.org/officeDocument/2006/customXml" ds:itemID="{6480EF76-CD3B-464B-9619-57C79EAC32D3}">
  <ds:schemaRefs/>
</ds:datastoreItem>
</file>

<file path=customXml/itemProps4.xml><?xml version="1.0" encoding="utf-8"?>
<ds:datastoreItem xmlns:ds="http://schemas.openxmlformats.org/officeDocument/2006/customXml" ds:itemID="{0B3947E1-6284-4216-B9AE-7EF36B92D2D3}">
  <ds:schemaRefs/>
</ds:datastoreItem>
</file>

<file path=customXml/itemProps5.xml><?xml version="1.0" encoding="utf-8"?>
<ds:datastoreItem xmlns:ds="http://schemas.openxmlformats.org/officeDocument/2006/customXml" ds:itemID="{12FB54D3-2C77-4BAA-998D-6A0BFE80F67F}">
  <ds:schemaRefs/>
</ds:datastoreItem>
</file>

<file path=customXml/itemProps6.xml><?xml version="1.0" encoding="utf-8"?>
<ds:datastoreItem xmlns:ds="http://schemas.openxmlformats.org/officeDocument/2006/customXml" ds:itemID="{55963179-294E-4320-B23D-D86B2FE145AE}">
  <ds:schemaRefs/>
</ds:datastoreItem>
</file>

<file path=customXml/itemProps7.xml><?xml version="1.0" encoding="utf-8"?>
<ds:datastoreItem xmlns:ds="http://schemas.openxmlformats.org/officeDocument/2006/customXml" ds:itemID="{6D3E26CC-FA31-4EE1-9E46-1ADA6BB3CF27}">
  <ds:schemaRefs/>
</ds:datastoreItem>
</file>

<file path=customXml/itemProps8.xml><?xml version="1.0" encoding="utf-8"?>
<ds:datastoreItem xmlns:ds="http://schemas.openxmlformats.org/officeDocument/2006/customXml" ds:itemID="{ACF2A52B-EBDB-4A8A-A9B1-D5414C17A31E}">
  <ds:schemaRefs/>
</ds:datastoreItem>
</file>

<file path=customXml/itemProps9.xml><?xml version="1.0" encoding="utf-8"?>
<ds:datastoreItem xmlns:ds="http://schemas.openxmlformats.org/officeDocument/2006/customXml" ds:itemID="{9F2EECB7-EB68-4F47-A97D-6BE9966E4C42}">
  <ds:schemaRefs/>
</ds:datastoreItem>
</file>

<file path=customXml/itemProps10.xml><?xml version="1.0" encoding="utf-8"?>
<ds:datastoreItem xmlns:ds="http://schemas.openxmlformats.org/officeDocument/2006/customXml" ds:itemID="{811A9405-BA3C-49C8-AA27-EEAEC7CA7611}">
  <ds:schemaRefs/>
</ds:datastoreItem>
</file>

<file path=customXml/itemProps11.xml><?xml version="1.0" encoding="utf-8"?>
<ds:datastoreItem xmlns:ds="http://schemas.openxmlformats.org/officeDocument/2006/customXml" ds:itemID="{EC47EB63-3E2D-4A88-99FD-DFFC69485A60}">
  <ds:schemaRefs/>
</ds:datastoreItem>
</file>

<file path=customXml/itemProps12.xml><?xml version="1.0" encoding="utf-8"?>
<ds:datastoreItem xmlns:ds="http://schemas.openxmlformats.org/officeDocument/2006/customXml" ds:itemID="{FE854F05-5188-4E18-AF57-6E2DBB1634FE}">
  <ds:schemaRefs/>
</ds:datastoreItem>
</file>

<file path=customXml/itemProps13.xml><?xml version="1.0" encoding="utf-8"?>
<ds:datastoreItem xmlns:ds="http://schemas.openxmlformats.org/officeDocument/2006/customXml" ds:itemID="{5C39EC2E-7611-4962-B61F-0C62B8DE57C9}">
  <ds:schemaRefs/>
</ds:datastoreItem>
</file>

<file path=customXml/itemProps14.xml><?xml version="1.0" encoding="utf-8"?>
<ds:datastoreItem xmlns:ds="http://schemas.openxmlformats.org/officeDocument/2006/customXml" ds:itemID="{A1AB6A77-1983-411F-A26F-E59C2579A64C}">
  <ds:schemaRefs/>
</ds:datastoreItem>
</file>

<file path=customXml/itemProps15.xml><?xml version="1.0" encoding="utf-8"?>
<ds:datastoreItem xmlns:ds="http://schemas.openxmlformats.org/officeDocument/2006/customXml" ds:itemID="{BCD2D346-5263-422E-816C-BDFCED04DDCA}">
  <ds:schemaRefs/>
</ds:datastoreItem>
</file>

<file path=customXml/itemProps16.xml><?xml version="1.0" encoding="utf-8"?>
<ds:datastoreItem xmlns:ds="http://schemas.openxmlformats.org/officeDocument/2006/customXml" ds:itemID="{235F9E85-B7AA-4CC5-BAB3-54618CAF1DA6}">
  <ds:schemaRefs/>
</ds:datastoreItem>
</file>

<file path=customXml/itemProps17.xml><?xml version="1.0" encoding="utf-8"?>
<ds:datastoreItem xmlns:ds="http://schemas.openxmlformats.org/officeDocument/2006/customXml" ds:itemID="{1A8B5B5A-5C0C-4BB7-A1B8-C71818991DFA}">
  <ds:schemaRefs/>
</ds:datastoreItem>
</file>

<file path=customXml/itemProps18.xml><?xml version="1.0" encoding="utf-8"?>
<ds:datastoreItem xmlns:ds="http://schemas.openxmlformats.org/officeDocument/2006/customXml" ds:itemID="{DE7DA503-49D6-4ECA-86CB-4A8BD7D45EFA}">
  <ds:schemaRefs/>
</ds:datastoreItem>
</file>

<file path=customXml/itemProps19.xml><?xml version="1.0" encoding="utf-8"?>
<ds:datastoreItem xmlns:ds="http://schemas.openxmlformats.org/officeDocument/2006/customXml" ds:itemID="{4A81B2F7-7202-434C-8DDE-68F770732239}">
  <ds:schemaRefs/>
</ds:datastoreItem>
</file>

<file path=customXml/itemProps20.xml><?xml version="1.0" encoding="utf-8"?>
<ds:datastoreItem xmlns:ds="http://schemas.openxmlformats.org/officeDocument/2006/customXml" ds:itemID="{C448BF07-6DA5-4141-9305-0E45E2D6CB5F}">
  <ds:schemaRefs/>
</ds:datastoreItem>
</file>

<file path=customXml/itemProps21.xml><?xml version="1.0" encoding="utf-8"?>
<ds:datastoreItem xmlns:ds="http://schemas.openxmlformats.org/officeDocument/2006/customXml" ds:itemID="{859B3738-EE64-433A-84F0-233BED200EDD}">
  <ds:schemaRefs/>
</ds:datastoreItem>
</file>

<file path=customXml/itemProps22.xml><?xml version="1.0" encoding="utf-8"?>
<ds:datastoreItem xmlns:ds="http://schemas.openxmlformats.org/officeDocument/2006/customXml" ds:itemID="{C8B32236-BAA8-47E9-9408-0770D5A31D24}">
  <ds:schemaRefs/>
</ds:datastoreItem>
</file>

<file path=customXml/itemProps23.xml><?xml version="1.0" encoding="utf-8"?>
<ds:datastoreItem xmlns:ds="http://schemas.openxmlformats.org/officeDocument/2006/customXml" ds:itemID="{E41CFAE2-79A1-4236-AC86-80FD359FF18C}">
  <ds:schemaRefs/>
</ds:datastoreItem>
</file>

<file path=customXml/itemProps24.xml><?xml version="1.0" encoding="utf-8"?>
<ds:datastoreItem xmlns:ds="http://schemas.openxmlformats.org/officeDocument/2006/customXml" ds:itemID="{D8E63164-A11F-475F-A955-51FA8A33ACAD}">
  <ds:schemaRefs/>
</ds:datastoreItem>
</file>

<file path=customXml/itemProps25.xml><?xml version="1.0" encoding="utf-8"?>
<ds:datastoreItem xmlns:ds="http://schemas.openxmlformats.org/officeDocument/2006/customXml" ds:itemID="{B9618900-3797-4307-95DC-4FB7D61983B0}">
  <ds:schemaRefs/>
</ds:datastoreItem>
</file>

<file path=customXml/itemProps26.xml><?xml version="1.0" encoding="utf-8"?>
<ds:datastoreItem xmlns:ds="http://schemas.openxmlformats.org/officeDocument/2006/customXml" ds:itemID="{C79495E5-6080-4916-A172-F352F73EF760}">
  <ds:schemaRefs/>
</ds:datastoreItem>
</file>

<file path=customXml/itemProps27.xml><?xml version="1.0" encoding="utf-8"?>
<ds:datastoreItem xmlns:ds="http://schemas.openxmlformats.org/officeDocument/2006/customXml" ds:itemID="{286592C4-EF08-4DB9-B40D-20A683AB389A}">
  <ds:schemaRefs/>
</ds:datastoreItem>
</file>

<file path=customXml/itemProps28.xml><?xml version="1.0" encoding="utf-8"?>
<ds:datastoreItem xmlns:ds="http://schemas.openxmlformats.org/officeDocument/2006/customXml" ds:itemID="{3951FEFF-C8A2-444F-A2F7-8DCE42D6F450}">
  <ds:schemaRefs/>
</ds:datastoreItem>
</file>

<file path=customXml/itemProps29.xml><?xml version="1.0" encoding="utf-8"?>
<ds:datastoreItem xmlns:ds="http://schemas.openxmlformats.org/officeDocument/2006/customXml" ds:itemID="{BE412790-90C3-46E0-B0E4-0E4EB8A6F1DF}">
  <ds:schemaRefs/>
</ds:datastoreItem>
</file>

<file path=customXml/itemProps30.xml><?xml version="1.0" encoding="utf-8"?>
<ds:datastoreItem xmlns:ds="http://schemas.openxmlformats.org/officeDocument/2006/customXml" ds:itemID="{5E735FE9-1A3B-4E3E-92BD-FB6F8879ACEF}">
  <ds:schemaRefs/>
</ds:datastoreItem>
</file>

<file path=customXml/itemProps31.xml><?xml version="1.0" encoding="utf-8"?>
<ds:datastoreItem xmlns:ds="http://schemas.openxmlformats.org/officeDocument/2006/customXml" ds:itemID="{EA59561A-E991-4CE1-A44A-1B8032957994}">
  <ds:schemaRefs/>
</ds:datastoreItem>
</file>

<file path=customXml/itemProps32.xml><?xml version="1.0" encoding="utf-8"?>
<ds:datastoreItem xmlns:ds="http://schemas.openxmlformats.org/officeDocument/2006/customXml" ds:itemID="{C5DBD425-7218-4E9A-8A7B-36D25BFEF6E7}">
  <ds:schemaRefs/>
</ds:datastoreItem>
</file>

<file path=customXml/itemProps33.xml><?xml version="1.0" encoding="utf-8"?>
<ds:datastoreItem xmlns:ds="http://schemas.openxmlformats.org/officeDocument/2006/customXml" ds:itemID="{AB435563-4840-49F5-84C9-230F357F5D63}">
  <ds:schemaRefs/>
</ds:datastoreItem>
</file>

<file path=customXml/itemProps34.xml><?xml version="1.0" encoding="utf-8"?>
<ds:datastoreItem xmlns:ds="http://schemas.openxmlformats.org/officeDocument/2006/customXml" ds:itemID="{7B9E860E-0D99-4832-80DC-0AA331EA86DF}">
  <ds:schemaRefs/>
</ds:datastoreItem>
</file>

<file path=customXml/itemProps35.xml><?xml version="1.0" encoding="utf-8"?>
<ds:datastoreItem xmlns:ds="http://schemas.openxmlformats.org/officeDocument/2006/customXml" ds:itemID="{843B348D-FFE6-46F8-AB40-1E9321B6721E}">
  <ds:schemaRefs>
    <ds:schemaRef ds:uri="http://schemas.microsoft.com/DataMashup"/>
  </ds:schemaRefs>
</ds:datastoreItem>
</file>

<file path=customXml/itemProps36.xml><?xml version="1.0" encoding="utf-8"?>
<ds:datastoreItem xmlns:ds="http://schemas.openxmlformats.org/officeDocument/2006/customXml" ds:itemID="{28769035-FCC7-4792-ADDC-3F414ECF6CB1}">
  <ds:schemaRefs/>
</ds:datastoreItem>
</file>

<file path=customXml/itemProps37.xml><?xml version="1.0" encoding="utf-8"?>
<ds:datastoreItem xmlns:ds="http://schemas.openxmlformats.org/officeDocument/2006/customXml" ds:itemID="{AF55D327-1893-4FA4-85E7-3A182E4F9177}">
  <ds:schemaRefs/>
</ds:datastoreItem>
</file>

<file path=customXml/itemProps38.xml><?xml version="1.0" encoding="utf-8"?>
<ds:datastoreItem xmlns:ds="http://schemas.openxmlformats.org/officeDocument/2006/customXml" ds:itemID="{3210EC80-1BB5-4FE6-8AE9-11E746567676}">
  <ds:schemaRefs/>
</ds:datastoreItem>
</file>

<file path=customXml/itemProps39.xml><?xml version="1.0" encoding="utf-8"?>
<ds:datastoreItem xmlns:ds="http://schemas.openxmlformats.org/officeDocument/2006/customXml" ds:itemID="{83B47C9D-C680-4673-84F7-3A61C6C59A06}">
  <ds:schemaRefs/>
</ds:datastoreItem>
</file>

<file path=customXml/itemProps40.xml><?xml version="1.0" encoding="utf-8"?>
<ds:datastoreItem xmlns:ds="http://schemas.openxmlformats.org/officeDocument/2006/customXml" ds:itemID="{67C19447-D486-4C9B-8E7E-2C82E251BEF1}">
  <ds:schemaRefs/>
</ds:datastoreItem>
</file>

<file path=customXml/itemProps41.xml><?xml version="1.0" encoding="utf-8"?>
<ds:datastoreItem xmlns:ds="http://schemas.openxmlformats.org/officeDocument/2006/customXml" ds:itemID="{85EFC4CD-5FB5-4D9E-945E-70FDC459B2FB}">
  <ds:schemaRefs/>
</ds:datastoreItem>
</file>

<file path=customXml/itemProps42.xml><?xml version="1.0" encoding="utf-8"?>
<ds:datastoreItem xmlns:ds="http://schemas.openxmlformats.org/officeDocument/2006/customXml" ds:itemID="{EB21E69B-0665-4B35-982E-159FF42D83EE}">
  <ds:schemaRefs/>
</ds:datastoreItem>
</file>

<file path=customXml/itemProps43.xml><?xml version="1.0" encoding="utf-8"?>
<ds:datastoreItem xmlns:ds="http://schemas.openxmlformats.org/officeDocument/2006/customXml" ds:itemID="{9F7BDD31-C40E-4638-993C-A1B16CC0AC88}">
  <ds:schemaRefs/>
</ds:datastoreItem>
</file>

<file path=customXml/itemProps44.xml><?xml version="1.0" encoding="utf-8"?>
<ds:datastoreItem xmlns:ds="http://schemas.openxmlformats.org/officeDocument/2006/customXml" ds:itemID="{540846F2-76A3-4DC5-B21B-0B99899C2CB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Time Frame</vt:lpstr>
      <vt:lpstr>Analysis 02</vt:lpstr>
      <vt:lpstr>Wafle Chart</vt:lpstr>
      <vt:lpstr>Analysis 01</vt:lpstr>
      <vt:lpstr>Store Dashboard</vt:lpstr>
      <vt:lpstr>Profit View</vt:lpstr>
      <vt:lpstr>Analysis 03</vt:lpstr>
      <vt:lpstr>Gender Chart</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jaysawal</dc:creator>
  <cp:lastModifiedBy>Aditya jaysawal</cp:lastModifiedBy>
  <dcterms:created xsi:type="dcterms:W3CDTF">2024-09-23T04:49:00Z</dcterms:created>
  <dcterms:modified xsi:type="dcterms:W3CDTF">2024-09-29T16:41:51Z</dcterms:modified>
</cp:coreProperties>
</file>