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/Downloads/"/>
    </mc:Choice>
  </mc:AlternateContent>
  <xr:revisionPtr revIDLastSave="0" documentId="13_ncr:1_{C700D0D2-66A1-9749-94D0-B563D8A0E237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Assumptions" sheetId="1" r:id="rId1"/>
    <sheet name="P&amp;L" sheetId="2" r:id="rId2"/>
    <sheet name="Dashboard" sheetId="3" r:id="rId3"/>
  </sheets>
  <definedNames>
    <definedName name="COGSRate">Assumptions!$B$5</definedName>
    <definedName name="FixedOpex">Assumptions!$B$7</definedName>
    <definedName name="MonthlyGrowth">Assumptions!$B$4</definedName>
    <definedName name="StartRevenue">Assumptions!$B$3</definedName>
    <definedName name="TaxRate">Assumptions!$B$8</definedName>
    <definedName name="VarOpexRate">Assumptions!$B$6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I3" i="2"/>
  <c r="I4" i="2"/>
  <c r="I5" i="2"/>
  <c r="I6" i="2"/>
  <c r="I7" i="2"/>
  <c r="I38" i="2" s="1"/>
  <c r="I8" i="2"/>
  <c r="I9" i="2"/>
  <c r="C15" i="3" s="1"/>
  <c r="I10" i="2"/>
  <c r="C16" i="3" s="1"/>
  <c r="I11" i="2"/>
  <c r="I12" i="2"/>
  <c r="I13" i="2"/>
  <c r="I14" i="2"/>
  <c r="I15" i="2"/>
  <c r="I16" i="2"/>
  <c r="I17" i="2"/>
  <c r="C23" i="3" s="1"/>
  <c r="I18" i="2"/>
  <c r="C24" i="3" s="1"/>
  <c r="I19" i="2"/>
  <c r="I20" i="2"/>
  <c r="I21" i="2"/>
  <c r="I22" i="2"/>
  <c r="I23" i="2"/>
  <c r="I24" i="2"/>
  <c r="I25" i="2"/>
  <c r="C31" i="3" s="1"/>
  <c r="I26" i="2"/>
  <c r="C32" i="3" s="1"/>
  <c r="I27" i="2"/>
  <c r="I28" i="2"/>
  <c r="I29" i="2"/>
  <c r="I30" i="2"/>
  <c r="I31" i="2"/>
  <c r="I32" i="2"/>
  <c r="I33" i="2"/>
  <c r="C39" i="3" s="1"/>
  <c r="I34" i="2"/>
  <c r="C40" i="3" s="1"/>
  <c r="I35" i="2"/>
  <c r="I36" i="2"/>
  <c r="I37" i="2"/>
  <c r="C43" i="3" s="1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/>
  <c r="G4" i="2"/>
  <c r="G5" i="2"/>
  <c r="G6" i="2"/>
  <c r="G7" i="2"/>
  <c r="G8" i="2"/>
  <c r="G38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F3" i="2"/>
  <c r="F4" i="2"/>
  <c r="F5" i="2"/>
  <c r="F38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C3" i="2"/>
  <c r="C4" i="2"/>
  <c r="C5" i="2"/>
  <c r="C38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4" i="2"/>
  <c r="B5" i="2"/>
  <c r="B6" i="2"/>
  <c r="B7" i="2"/>
  <c r="B8" i="2"/>
  <c r="B14" i="3" s="1"/>
  <c r="B9" i="2"/>
  <c r="B10" i="2"/>
  <c r="B11" i="2"/>
  <c r="B12" i="2" s="1"/>
  <c r="B3" i="2"/>
  <c r="B13" i="3"/>
  <c r="B15" i="3"/>
  <c r="B2" i="2"/>
  <c r="B8" i="3" s="1"/>
  <c r="C42" i="3"/>
  <c r="C41" i="3"/>
  <c r="C38" i="3"/>
  <c r="C37" i="3"/>
  <c r="C36" i="3"/>
  <c r="C35" i="3"/>
  <c r="C34" i="3"/>
  <c r="C33" i="3"/>
  <c r="C30" i="3"/>
  <c r="C29" i="3"/>
  <c r="C28" i="3"/>
  <c r="C27" i="3"/>
  <c r="C26" i="3"/>
  <c r="C25" i="3"/>
  <c r="C22" i="3"/>
  <c r="C21" i="3"/>
  <c r="C20" i="3"/>
  <c r="C19" i="3"/>
  <c r="C18" i="3"/>
  <c r="C17" i="3"/>
  <c r="C14" i="3"/>
  <c r="C13" i="3"/>
  <c r="C12" i="3"/>
  <c r="B12" i="3"/>
  <c r="C11" i="3"/>
  <c r="B11" i="3"/>
  <c r="C10" i="3"/>
  <c r="B10" i="3"/>
  <c r="C9" i="3"/>
  <c r="B9" i="3"/>
  <c r="C8" i="3"/>
  <c r="B4" i="3"/>
  <c r="B3" i="3"/>
  <c r="H38" i="2"/>
  <c r="E38" i="2"/>
  <c r="D38" i="2" l="1"/>
  <c r="B13" i="2"/>
  <c r="B18" i="3"/>
  <c r="B17" i="3"/>
  <c r="B16" i="3"/>
  <c r="B19" i="3" l="1"/>
  <c r="B14" i="2"/>
  <c r="B15" i="2" l="1"/>
  <c r="B20" i="3"/>
  <c r="B16" i="2" l="1"/>
  <c r="B21" i="3"/>
  <c r="B22" i="3" l="1"/>
  <c r="B17" i="2"/>
  <c r="B18" i="2" l="1"/>
  <c r="B23" i="3"/>
  <c r="B24" i="3" l="1"/>
  <c r="B19" i="2"/>
  <c r="B20" i="2" l="1"/>
  <c r="B25" i="3"/>
  <c r="B21" i="2" l="1"/>
  <c r="B26" i="3"/>
  <c r="B22" i="2" l="1"/>
  <c r="B27" i="3"/>
  <c r="B28" i="3" l="1"/>
  <c r="B23" i="2"/>
  <c r="B29" i="3" l="1"/>
  <c r="B24" i="2"/>
  <c r="B25" i="2" l="1"/>
  <c r="B30" i="3"/>
  <c r="B31" i="3" l="1"/>
  <c r="B26" i="2"/>
  <c r="B32" i="3" l="1"/>
  <c r="B27" i="2"/>
  <c r="B28" i="2" l="1"/>
  <c r="B33" i="3"/>
  <c r="B34" i="3" l="1"/>
  <c r="B29" i="2"/>
  <c r="B30" i="2" l="1"/>
  <c r="B35" i="3"/>
  <c r="B31" i="2" l="1"/>
  <c r="B36" i="3"/>
  <c r="B32" i="2" l="1"/>
  <c r="B37" i="3"/>
  <c r="B38" i="3" l="1"/>
  <c r="B33" i="2"/>
  <c r="B34" i="2" l="1"/>
  <c r="B39" i="3"/>
  <c r="B40" i="3" l="1"/>
  <c r="B35" i="2"/>
  <c r="B36" i="2" l="1"/>
  <c r="B41" i="3"/>
  <c r="B37" i="2" l="1"/>
  <c r="B42" i="3"/>
  <c r="B43" i="3" l="1"/>
  <c r="B2" i="3"/>
  <c r="B38" i="2"/>
</calcChain>
</file>

<file path=xl/sharedStrings.xml><?xml version="1.0" encoding="utf-8"?>
<sst xmlns="http://schemas.openxmlformats.org/spreadsheetml/2006/main" count="100" uniqueCount="61">
  <si>
    <t>Assumptions</t>
  </si>
  <si>
    <t>Assumption</t>
  </si>
  <si>
    <t>Value</t>
  </si>
  <si>
    <t>Start Revenue (Month 1)</t>
  </si>
  <si>
    <t>Monthly Revenue Growth %</t>
  </si>
  <si>
    <t>COGS % of Revenue</t>
  </si>
  <si>
    <t>Variable Opex % of Revenue</t>
  </si>
  <si>
    <t>Fixed Opex (Monthly)</t>
  </si>
  <si>
    <t>Tax Rate %</t>
  </si>
  <si>
    <t>Month</t>
  </si>
  <si>
    <t>Revenue</t>
  </si>
  <si>
    <t>COGS</t>
  </si>
  <si>
    <t>Gross Profit</t>
  </si>
  <si>
    <t>Var Opex</t>
  </si>
  <si>
    <t>Fixed Opex</t>
  </si>
  <si>
    <t>EBIT</t>
  </si>
  <si>
    <t>Taxes</t>
  </si>
  <si>
    <t>Net Income</t>
  </si>
  <si>
    <t>GM %</t>
  </si>
  <si>
    <t>NI Margin %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</si>
  <si>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</si>
  <si>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</si>
  <si>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</si>
  <si>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</si>
  <si>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</si>
  <si>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</si>
  <si>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</si>
  <si>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</si>
  <si>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</si>
  <si>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</si>
  <si>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</si>
  <si>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</si>
  <si>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</si>
  <si>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</si>
  <si>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</si>
  <si>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</si>
  <si>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</si>
  <si>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</si>
  <si>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</si>
  <si>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</si>
  <si>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</si>
  <si>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</si>
  <si>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</si>
  <si>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</si>
  <si>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</si>
  <si>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</si>
  <si>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</si>
  <si>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</si>
  <si>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</si>
  <si>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</si>
  <si>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</si>
  <si>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</si>
  <si>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</si>
  <si>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</si>
  <si>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</si>
  <si>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</si>
  <si>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Totals</t>
  </si>
  <si>
    <t>Key Metrics</t>
  </si>
  <si>
    <t>Latest Revenue</t>
  </si>
  <si>
    <t>Latest Net Income</t>
  </si>
  <si>
    <t>Avg 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</si>
</sst>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Revenue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marker>
            <c:symbol val="none"/>
          </c:marker>
          <c:cat>
            <c:strRef>
              <c:f>Dashboard!$A$8:$A$43</c:f>
              <c:strCache>
                <c:ptCount val="36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  <c:pt idx="12">
                  <c:v>Jan-25</c:v>
                </c:pt>
                <c:pt idx="13">
                  <c:v>Feb-25</c:v>
                </c:pt>
                <c:pt idx="14">
                  <c:v>Mar-25</c:v>
                </c:pt>
                <c:pt idx="15">
                  <c:v>Apr-25</c:v>
                </c:pt>
                <c:pt idx="16">
                  <c:v>May-25</c:v>
                </c:pt>
                <c:pt idx="17">
                  <c:v>Jun-25</c:v>
                </c:pt>
                <c:pt idx="18">
                  <c:v>Jul-25</c:v>
                </c:pt>
                <c:pt idx="19">
                  <c:v>Aug-25</c:v>
                </c:pt>
                <c:pt idx="20">
                  <c:v>Sep-25</c:v>
                </c:pt>
                <c:pt idx="21">
                  <c:v>Oct-25</c:v>
                </c:pt>
                <c:pt idx="22">
                  <c:v>Nov-25</c:v>
                </c:pt>
                <c:pt idx="23">
                  <c:v>Dec-25</c:v>
                </c:pt>
                <c:pt idx="24">
                  <c:v>Jan-26</c:v>
                </c:pt>
                <c:pt idx="25">
                  <c:v>Feb-26</c:v>
                </c:pt>
                <c:pt idx="26">
                  <c:v>Mar-26</c:v>
                </c:pt>
                <c:pt idx="27">
                  <c:v>Apr-26</c:v>
                </c:pt>
                <c:pt idx="28">
                  <c:v>May-26</c:v>
                </c:pt>
                <c:pt idx="29">
                  <c:v>Jun-26</c:v>
                </c:pt>
                <c:pt idx="30">
                  <c:v>Jul-26</c:v>
                </c:pt>
                <c:pt idx="31">
                  <c:v>Aug-26</c:v>
                </c:pt>
                <c:pt idx="32">
                  <c:v>Sep-26</c:v>
                </c:pt>
                <c:pt idx="33">
                  <c:v>Oct-26</c:v>
                </c:pt>
                <c:pt idx="34">
                  <c:v>Nov-26</c:v>
                </c:pt>
                <c:pt idx="35">
                  <c:v>Dec-26</c:v>
                </c:pt>
              </c:strCache>
            </c:strRef>
          </c:cat>
          <c:val>
            <c:numRef>
              <c:f>Dashboard!$B$8:$B$43</c:f>
              <c:numCache>
                <c:formatCode>General</c:formatCode>
                <c:ptCount val="36"/>
                <c:pt idx="0">
                  <c:v>50000</c:v>
                </c:pt>
                <c:pt idx="1">
                  <c:v>51500</c:v>
                </c:pt>
                <c:pt idx="2">
                  <c:v>53045</c:v>
                </c:pt>
                <c:pt idx="3">
                  <c:v>54636.35</c:v>
                </c:pt>
                <c:pt idx="4">
                  <c:v>56275.440499999997</c:v>
                </c:pt>
                <c:pt idx="5">
                  <c:v>57963.703714999996</c:v>
                </c:pt>
                <c:pt idx="6">
                  <c:v>59702.614826450001</c:v>
                </c:pt>
                <c:pt idx="7">
                  <c:v>61493.693271243501</c:v>
                </c:pt>
                <c:pt idx="8">
                  <c:v>63338.504069380804</c:v>
                </c:pt>
                <c:pt idx="9">
                  <c:v>65238.659191462233</c:v>
                </c:pt>
                <c:pt idx="10">
                  <c:v>67195.818967206098</c:v>
                </c:pt>
                <c:pt idx="11">
                  <c:v>69211.693536222287</c:v>
                </c:pt>
                <c:pt idx="12">
                  <c:v>71288.04434230896</c:v>
                </c:pt>
                <c:pt idx="13">
                  <c:v>73426.685672578227</c:v>
                </c:pt>
                <c:pt idx="14">
                  <c:v>75629.486242755578</c:v>
                </c:pt>
                <c:pt idx="15">
                  <c:v>77898.370830038242</c:v>
                </c:pt>
                <c:pt idx="16">
                  <c:v>80235.321954939398</c:v>
                </c:pt>
                <c:pt idx="17">
                  <c:v>82642.381613587582</c:v>
                </c:pt>
                <c:pt idx="18">
                  <c:v>85121.65306199521</c:v>
                </c:pt>
                <c:pt idx="19">
                  <c:v>87675.302653855062</c:v>
                </c:pt>
                <c:pt idx="20">
                  <c:v>90305.56173347072</c:v>
                </c:pt>
                <c:pt idx="21">
                  <c:v>93014.728585474848</c:v>
                </c:pt>
                <c:pt idx="22">
                  <c:v>95805.170443039096</c:v>
                </c:pt>
                <c:pt idx="23">
                  <c:v>98679.325556330266</c:v>
                </c:pt>
                <c:pt idx="24">
                  <c:v>101639.70532302017</c:v>
                </c:pt>
                <c:pt idx="25">
                  <c:v>104688.89648271078</c:v>
                </c:pt>
                <c:pt idx="26">
                  <c:v>107829.56337719211</c:v>
                </c:pt>
                <c:pt idx="27">
                  <c:v>111064.45027850788</c:v>
                </c:pt>
                <c:pt idx="28">
                  <c:v>114396.38378686312</c:v>
                </c:pt>
                <c:pt idx="29">
                  <c:v>117828.27530046902</c:v>
                </c:pt>
                <c:pt idx="30">
                  <c:v>121363.12355948309</c:v>
                </c:pt>
                <c:pt idx="31">
                  <c:v>125004.01726626759</c:v>
                </c:pt>
                <c:pt idx="32">
                  <c:v>128754.13778425562</c:v>
                </c:pt>
                <c:pt idx="33">
                  <c:v>132616.7619177833</c:v>
                </c:pt>
                <c:pt idx="34">
                  <c:v>136595.26477531681</c:v>
                </c:pt>
                <c:pt idx="35">
                  <c:v>140693.12271857631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7-A240-B1EF-BA8528C8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Net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 Income</c:v>
          </c:tx>
          <c:invertIfNegative val="0"/>
          <c:cat>
            <c:strRef>
              <c:f>Dashboard!$A$8:$A$43</c:f>
              <c:strCache>
                <c:ptCount val="36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  <c:pt idx="12">
                  <c:v>Jan-25</c:v>
                </c:pt>
                <c:pt idx="13">
                  <c:v>Feb-25</c:v>
                </c:pt>
                <c:pt idx="14">
                  <c:v>Mar-25</c:v>
                </c:pt>
                <c:pt idx="15">
                  <c:v>Apr-25</c:v>
                </c:pt>
                <c:pt idx="16">
                  <c:v>May-25</c:v>
                </c:pt>
                <c:pt idx="17">
                  <c:v>Jun-25</c:v>
                </c:pt>
                <c:pt idx="18">
                  <c:v>Jul-25</c:v>
                </c:pt>
                <c:pt idx="19">
                  <c:v>Aug-25</c:v>
                </c:pt>
                <c:pt idx="20">
                  <c:v>Sep-25</c:v>
                </c:pt>
                <c:pt idx="21">
                  <c:v>Oct-25</c:v>
                </c:pt>
                <c:pt idx="22">
                  <c:v>Nov-25</c:v>
                </c:pt>
                <c:pt idx="23">
                  <c:v>Dec-25</c:v>
                </c:pt>
                <c:pt idx="24">
                  <c:v>Jan-26</c:v>
                </c:pt>
                <c:pt idx="25">
                  <c:v>Feb-26</c:v>
                </c:pt>
                <c:pt idx="26">
                  <c:v>Mar-26</c:v>
                </c:pt>
                <c:pt idx="27">
                  <c:v>Apr-26</c:v>
                </c:pt>
                <c:pt idx="28">
                  <c:v>May-26</c:v>
                </c:pt>
                <c:pt idx="29">
                  <c:v>Jun-26</c:v>
                </c:pt>
                <c:pt idx="30">
                  <c:v>Jul-26</c:v>
                </c:pt>
                <c:pt idx="31">
                  <c:v>Aug-26</c:v>
                </c:pt>
                <c:pt idx="32">
                  <c:v>Sep-26</c:v>
                </c:pt>
                <c:pt idx="33">
                  <c:v>Oct-26</c:v>
                </c:pt>
                <c:pt idx="34">
                  <c:v>Nov-26</c:v>
                </c:pt>
                <c:pt idx="35">
                  <c:v>Dec-26</c:v>
                </c:pt>
              </c:strCache>
            </c:strRef>
          </c:cat>
          <c:val>
            <c:numRef>
              <c:f>Dashboard!$C$8:$C$43</c:f>
              <c:numCache>
                <c:formatCode>General</c:formatCode>
                <c:ptCount val="36"/>
                <c:pt idx="0">
                  <c:v>7505</c:v>
                </c:pt>
                <c:pt idx="1">
                  <c:v>8014.55</c:v>
                </c:pt>
                <c:pt idx="2">
                  <c:v>8539.3864999999987</c:v>
                </c:pt>
                <c:pt idx="3">
                  <c:v>9079.9680950000002</c:v>
                </c:pt>
                <c:pt idx="4">
                  <c:v>9636.7671378499981</c:v>
                </c:pt>
                <c:pt idx="5">
                  <c:v>10210.270151985498</c:v>
                </c:pt>
                <c:pt idx="6">
                  <c:v>10800.978256545068</c:v>
                </c:pt>
                <c:pt idx="7">
                  <c:v>11409.407604241416</c:v>
                </c:pt>
                <c:pt idx="8">
                  <c:v>12036.089832368662</c:v>
                </c:pt>
                <c:pt idx="9">
                  <c:v>12681.572527339724</c:v>
                </c:pt>
                <c:pt idx="10">
                  <c:v>13346.419703159912</c:v>
                </c:pt>
                <c:pt idx="11">
                  <c:v>14031.212294254714</c:v>
                </c:pt>
                <c:pt idx="12">
                  <c:v>14736.548663082349</c:v>
                </c:pt>
                <c:pt idx="13">
                  <c:v>15463.045122974821</c:v>
                </c:pt>
                <c:pt idx="14">
                  <c:v>16211.336476664066</c:v>
                </c:pt>
                <c:pt idx="15">
                  <c:v>16982.076570963989</c:v>
                </c:pt>
                <c:pt idx="16">
                  <c:v>17775.938868092911</c:v>
                </c:pt>
                <c:pt idx="17">
                  <c:v>18593.617034135699</c:v>
                </c:pt>
                <c:pt idx="18">
                  <c:v>19435.825545159772</c:v>
                </c:pt>
                <c:pt idx="19">
                  <c:v>20303.300311514562</c:v>
                </c:pt>
                <c:pt idx="20">
                  <c:v>21196.799320860002</c:v>
                </c:pt>
                <c:pt idx="21">
                  <c:v>22117.103300485807</c:v>
                </c:pt>
                <c:pt idx="22">
                  <c:v>23065.016399500379</c:v>
                </c:pt>
                <c:pt idx="23">
                  <c:v>24041.366891485392</c:v>
                </c:pt>
                <c:pt idx="24">
                  <c:v>25047.007898229953</c:v>
                </c:pt>
                <c:pt idx="25">
                  <c:v>26082.818135176851</c:v>
                </c:pt>
                <c:pt idx="26">
                  <c:v>27149.702679232159</c:v>
                </c:pt>
                <c:pt idx="27">
                  <c:v>28248.593759609128</c:v>
                </c:pt>
                <c:pt idx="28">
                  <c:v>29380.451572397407</c:v>
                </c:pt>
                <c:pt idx="29">
                  <c:v>30546.265119569325</c:v>
                </c:pt>
                <c:pt idx="30">
                  <c:v>31747.053073156414</c:v>
                </c:pt>
                <c:pt idx="31">
                  <c:v>32983.864665351102</c:v>
                </c:pt>
                <c:pt idx="32">
                  <c:v>34257.780605311636</c:v>
                </c:pt>
                <c:pt idx="33">
                  <c:v>35569.914023470992</c:v>
                </c:pt>
                <c:pt idx="34">
                  <c:v>36921.411444175123</c:v>
                </c:pt>
                <c:pt idx="35">
                  <c:v>38313.453787500373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514C-AE67-B1E2C11C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\$#,##0" sourceLinked="0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63500</xdr:rowOff>
    </xdr:from>
    <xdr:to>
      <xdr:col>13</xdr:col>
      <xdr:colOff>457200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13</xdr:col>
      <xdr:colOff>457200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30" zoomScaleNormal="130" workbookViewId="0"/>
  </sheetViews>
  <sheetFormatPr baseColWidth="10" defaultColWidth="8.83203125" defaultRowHeight="15" x14ac:dyDescent="0.2"/>
  <cols>
    <col min="1" max="1" width="33.6640625" customWidth="1"/>
    <col min="2" max="2" width="18.6640625" customWidth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t="s">
        <v>3</v>
      </c>
      <c r="B3" s="2">
        <v>50000</v>
      </c>
    </row>
    <row r="4" spans="1:2" x14ac:dyDescent="0.2">
      <c r="A4" t="s">
        <v>4</v>
      </c>
      <c r="B4" s="3">
        <v>0.03</v>
      </c>
    </row>
    <row r="5" spans="1:2" x14ac:dyDescent="0.2">
      <c r="A5" t="s">
        <v>5</v>
      </c>
      <c r="B5" s="3">
        <v>0.45</v>
      </c>
    </row>
    <row r="6" spans="1:2" x14ac:dyDescent="0.2">
      <c r="A6" t="s">
        <v>6</v>
      </c>
      <c r="B6" s="3">
        <v>0.12</v>
      </c>
    </row>
    <row r="7" spans="1:2" x14ac:dyDescent="0.2">
      <c r="A7" t="s">
        <v>7</v>
      </c>
      <c r="B7" s="2">
        <v>12000</v>
      </c>
    </row>
    <row r="8" spans="1:2" x14ac:dyDescent="0.2">
      <c r="A8" t="s">
        <v>8</v>
      </c>
      <c r="B8" s="3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10.6640625" customWidth="1"/>
    <col min="2" max="9" width="14.6640625" customWidth="1"/>
    <col min="10" max="11" width="12.6640625" customWidth="1"/>
  </cols>
  <sheetData>
    <row r="1" spans="1:1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">
      <c r="A2" t="s">
        <v>20</v>
      </c>
      <c r="B2" s="2">
        <f>Assumptions!$B$3</f>
        <v>50000</v>
      </c>
      <c r="C2" s="2">
        <f>B2*Assumptions!$B$5</f>
        <v>22500</v>
      </c>
      <c r="D2" s="2">
        <f>B2-C2</f>
        <v>27500</v>
      </c>
      <c r="E2" s="2">
        <f>B2*Assumptions!$B$6</f>
        <v>6000</v>
      </c>
      <c r="F2" s="2">
        <f>Assumptions!$B$7</f>
        <v>12000</v>
      </c>
      <c r="G2" s="2">
        <f>D2-E2-F2</f>
        <v>9500</v>
      </c>
      <c r="H2" s="2">
        <f>MAX(G2,0)*Assumptions!$B$8</f>
        <v>1995</v>
      </c>
      <c r="I2" s="2">
        <f>G2-H2</f>
        <v>7505</v>
      </c>
      <c r="J2" s="3">
        <f>IFERROR(D2/B2,0)</f>
        <v>0.55000000000000004</v>
      </c>
      <c r="K2" s="3">
        <f>IFERROR(I2/B2,0)</f>
        <v>0.15010000000000001</v>
      </c>
    </row>
    <row r="3" spans="1:11" x14ac:dyDescent="0.2">
      <c r="A3" t="s">
        <v>21</v>
      </c>
      <c r="B3" s="2">
        <f>B2*(1+Assumptions!$B$4)</f>
        <v>51500</v>
      </c>
      <c r="C3" s="2">
        <f>B3*Assumptions!$B$5</f>
        <v>23175</v>
      </c>
      <c r="D3" s="2">
        <f t="shared" ref="D3:D37" si="0">B3-C3</f>
        <v>28325</v>
      </c>
      <c r="E3" s="2">
        <f>B3*Assumptions!$B$6</f>
        <v>6180</v>
      </c>
      <c r="F3" s="2">
        <f>Assumptions!$B$7</f>
        <v>12000</v>
      </c>
      <c r="G3" s="2">
        <f t="shared" ref="G3:G37" si="1">D3-E3-F3</f>
        <v>10145</v>
      </c>
      <c r="H3" s="2">
        <f>MAX(G3,0)*Assumptions!$B$8</f>
        <v>2130.4499999999998</v>
      </c>
      <c r="I3" s="2">
        <f t="shared" ref="I3:I37" si="2">G3-H3</f>
        <v>8014.55</v>
      </c>
      <c r="J3" s="3"/>
      <c r="K3" s="3"/>
    </row>
    <row r="4" spans="1:11" x14ac:dyDescent="0.2">
      <c r="A4" t="s">
        <v>22</v>
      </c>
      <c r="B4" s="2">
        <f>B3*(1+Assumptions!$B$4)</f>
        <v>53045</v>
      </c>
      <c r="C4" s="2">
        <f>B4*Assumptions!$B$5</f>
        <v>23870.25</v>
      </c>
      <c r="D4" s="2">
        <f t="shared" si="0"/>
        <v>29174.75</v>
      </c>
      <c r="E4" s="2">
        <f>B4*Assumptions!$B$6</f>
        <v>6365.4</v>
      </c>
      <c r="F4" s="2">
        <f>Assumptions!$B$7</f>
        <v>12000</v>
      </c>
      <c r="G4" s="2">
        <f t="shared" si="1"/>
        <v>10809.349999999999</v>
      </c>
      <c r="H4" s="2">
        <f>MAX(G4,0)*Assumptions!$B$8</f>
        <v>2269.9634999999994</v>
      </c>
      <c r="I4" s="2">
        <f t="shared" si="2"/>
        <v>8539.3864999999987</v>
      </c>
      <c r="J4" s="3"/>
      <c r="K4" s="3"/>
    </row>
    <row r="5" spans="1:11" x14ac:dyDescent="0.2">
      <c r="A5" t="s">
        <v>23</v>
      </c>
      <c r="B5" s="2">
        <f>B4*(1+Assumptions!$B$4)</f>
        <v>54636.35</v>
      </c>
      <c r="C5" s="2">
        <f>B5*Assumptions!$B$5</f>
        <v>24586.357499999998</v>
      </c>
      <c r="D5" s="2">
        <f t="shared" si="0"/>
        <v>30049.9925</v>
      </c>
      <c r="E5" s="2">
        <f>B5*Assumptions!$B$6</f>
        <v>6556.3619999999992</v>
      </c>
      <c r="F5" s="2">
        <f>Assumptions!$B$7</f>
        <v>12000</v>
      </c>
      <c r="G5" s="2">
        <f t="shared" si="1"/>
        <v>11493.630499999999</v>
      </c>
      <c r="H5" s="2">
        <f>MAX(G5,0)*Assumptions!$B$8</f>
        <v>2413.6624049999996</v>
      </c>
      <c r="I5" s="2">
        <f t="shared" si="2"/>
        <v>9079.9680950000002</v>
      </c>
      <c r="J5" s="3"/>
      <c r="K5" s="3"/>
    </row>
    <row r="6" spans="1:11" x14ac:dyDescent="0.2">
      <c r="A6" t="s">
        <v>24</v>
      </c>
      <c r="B6" s="2">
        <f>B5*(1+Assumptions!$B$4)</f>
        <v>56275.440499999997</v>
      </c>
      <c r="C6" s="2">
        <f>B6*Assumptions!$B$5</f>
        <v>25323.948225</v>
      </c>
      <c r="D6" s="2">
        <f t="shared" si="0"/>
        <v>30951.492274999997</v>
      </c>
      <c r="E6" s="2">
        <f>B6*Assumptions!$B$6</f>
        <v>6753.0528599999998</v>
      </c>
      <c r="F6" s="2">
        <f>Assumptions!$B$7</f>
        <v>12000</v>
      </c>
      <c r="G6" s="2">
        <f t="shared" si="1"/>
        <v>12198.439414999997</v>
      </c>
      <c r="H6" s="2">
        <f>MAX(G6,0)*Assumptions!$B$8</f>
        <v>2561.6722771499994</v>
      </c>
      <c r="I6" s="2">
        <f t="shared" si="2"/>
        <v>9636.7671378499981</v>
      </c>
      <c r="J6" s="3"/>
      <c r="K6" s="3"/>
    </row>
    <row r="7" spans="1:11" x14ac:dyDescent="0.2">
      <c r="A7" t="s">
        <v>25</v>
      </c>
      <c r="B7" s="2">
        <f>B6*(1+Assumptions!$B$4)</f>
        <v>57963.703714999996</v>
      </c>
      <c r="C7" s="2">
        <f>B7*Assumptions!$B$5</f>
        <v>26083.666671749997</v>
      </c>
      <c r="D7" s="2">
        <f t="shared" si="0"/>
        <v>31880.037043249999</v>
      </c>
      <c r="E7" s="2">
        <f>B7*Assumptions!$B$6</f>
        <v>6955.6444457999996</v>
      </c>
      <c r="F7" s="2">
        <f>Assumptions!$B$7</f>
        <v>12000</v>
      </c>
      <c r="G7" s="2">
        <f t="shared" si="1"/>
        <v>12924.392597449998</v>
      </c>
      <c r="H7" s="2">
        <f>MAX(G7,0)*Assumptions!$B$8</f>
        <v>2714.1224454644994</v>
      </c>
      <c r="I7" s="2">
        <f t="shared" si="2"/>
        <v>10210.270151985498</v>
      </c>
      <c r="J7" s="3"/>
      <c r="K7" s="3"/>
    </row>
    <row r="8" spans="1:11" x14ac:dyDescent="0.2">
      <c r="A8" t="s">
        <v>26</v>
      </c>
      <c r="B8" s="2">
        <f>B7*(1+Assumptions!$B$4)</f>
        <v>59702.614826450001</v>
      </c>
      <c r="C8" s="2">
        <f>B8*Assumptions!$B$5</f>
        <v>26866.1766719025</v>
      </c>
      <c r="D8" s="2">
        <f t="shared" si="0"/>
        <v>32836.438154547504</v>
      </c>
      <c r="E8" s="2">
        <f>B8*Assumptions!$B$6</f>
        <v>7164.313779174</v>
      </c>
      <c r="F8" s="2">
        <f>Assumptions!$B$7</f>
        <v>12000</v>
      </c>
      <c r="G8" s="2">
        <f t="shared" si="1"/>
        <v>13672.124375373503</v>
      </c>
      <c r="H8" s="2">
        <f>MAX(G8,0)*Assumptions!$B$8</f>
        <v>2871.1461188284356</v>
      </c>
      <c r="I8" s="2">
        <f t="shared" si="2"/>
        <v>10800.978256545068</v>
      </c>
      <c r="J8" s="3"/>
      <c r="K8" s="3"/>
    </row>
    <row r="9" spans="1:11" x14ac:dyDescent="0.2">
      <c r="A9" t="s">
        <v>27</v>
      </c>
      <c r="B9" s="2">
        <f>B8*(1+Assumptions!$B$4)</f>
        <v>61493.693271243501</v>
      </c>
      <c r="C9" s="2">
        <f>B9*Assumptions!$B$5</f>
        <v>27672.161972059577</v>
      </c>
      <c r="D9" s="2">
        <f t="shared" si="0"/>
        <v>33821.531299183924</v>
      </c>
      <c r="E9" s="2">
        <f>B9*Assumptions!$B$6</f>
        <v>7379.2431925492201</v>
      </c>
      <c r="F9" s="2">
        <f>Assumptions!$B$7</f>
        <v>12000</v>
      </c>
      <c r="G9" s="2">
        <f t="shared" si="1"/>
        <v>14442.288106634704</v>
      </c>
      <c r="H9" s="2">
        <f>MAX(G9,0)*Assumptions!$B$8</f>
        <v>3032.8805023932878</v>
      </c>
      <c r="I9" s="2">
        <f t="shared" si="2"/>
        <v>11409.407604241416</v>
      </c>
      <c r="J9" s="3"/>
      <c r="K9" s="3"/>
    </row>
    <row r="10" spans="1:11" x14ac:dyDescent="0.2">
      <c r="A10" t="s">
        <v>28</v>
      </c>
      <c r="B10" s="2">
        <f>B9*(1+Assumptions!$B$4)</f>
        <v>63338.504069380804</v>
      </c>
      <c r="C10" s="2">
        <f>B10*Assumptions!$B$5</f>
        <v>28502.326831221362</v>
      </c>
      <c r="D10" s="2">
        <f t="shared" si="0"/>
        <v>34836.177238159442</v>
      </c>
      <c r="E10" s="2">
        <f>B10*Assumptions!$B$6</f>
        <v>7600.620488325696</v>
      </c>
      <c r="F10" s="2">
        <f>Assumptions!$B$7</f>
        <v>12000</v>
      </c>
      <c r="G10" s="2">
        <f t="shared" si="1"/>
        <v>15235.556749833748</v>
      </c>
      <c r="H10" s="2">
        <f>MAX(G10,0)*Assumptions!$B$8</f>
        <v>3199.4669174650867</v>
      </c>
      <c r="I10" s="2">
        <f t="shared" si="2"/>
        <v>12036.089832368662</v>
      </c>
      <c r="J10" s="3"/>
      <c r="K10" s="3"/>
    </row>
    <row r="11" spans="1:11" x14ac:dyDescent="0.2">
      <c r="A11" t="s">
        <v>29</v>
      </c>
      <c r="B11" s="2">
        <f>B10*(1+Assumptions!$B$4)</f>
        <v>65238.659191462233</v>
      </c>
      <c r="C11" s="2">
        <f>B11*Assumptions!$B$5</f>
        <v>29357.396636158006</v>
      </c>
      <c r="D11" s="2">
        <f t="shared" si="0"/>
        <v>35881.262555304231</v>
      </c>
      <c r="E11" s="2">
        <f>B11*Assumptions!$B$6</f>
        <v>7828.6391029754677</v>
      </c>
      <c r="F11" s="2">
        <f>Assumptions!$B$7</f>
        <v>12000</v>
      </c>
      <c r="G11" s="2">
        <f t="shared" si="1"/>
        <v>16052.623452328764</v>
      </c>
      <c r="H11" s="2">
        <f>MAX(G11,0)*Assumptions!$B$8</f>
        <v>3371.0509249890401</v>
      </c>
      <c r="I11" s="2">
        <f t="shared" si="2"/>
        <v>12681.572527339724</v>
      </c>
      <c r="J11" s="3"/>
      <c r="K11" s="3"/>
    </row>
    <row r="12" spans="1:11" x14ac:dyDescent="0.2">
      <c r="A12" t="s">
        <v>30</v>
      </c>
      <c r="B12" s="2">
        <f>B11*(1+Assumptions!$B$4)</f>
        <v>67195.818967206098</v>
      </c>
      <c r="C12" s="2">
        <f>B12*Assumptions!$B$5</f>
        <v>30238.118535242746</v>
      </c>
      <c r="D12" s="2">
        <f t="shared" si="0"/>
        <v>36957.700431963356</v>
      </c>
      <c r="E12" s="2">
        <f>B12*Assumptions!$B$6</f>
        <v>8063.4982760647317</v>
      </c>
      <c r="F12" s="2">
        <f>Assumptions!$B$7</f>
        <v>12000</v>
      </c>
      <c r="G12" s="2">
        <f t="shared" si="1"/>
        <v>16894.202155898623</v>
      </c>
      <c r="H12" s="2">
        <f>MAX(G12,0)*Assumptions!$B$8</f>
        <v>3547.7824527387106</v>
      </c>
      <c r="I12" s="2">
        <f t="shared" si="2"/>
        <v>13346.419703159912</v>
      </c>
      <c r="J12" s="3"/>
      <c r="K12" s="3"/>
    </row>
    <row r="13" spans="1:11" x14ac:dyDescent="0.2">
      <c r="A13" t="s">
        <v>31</v>
      </c>
      <c r="B13" s="2">
        <f>B12*(1+Assumptions!$B$4)</f>
        <v>69211.693536222287</v>
      </c>
      <c r="C13" s="2">
        <f>B13*Assumptions!$B$5</f>
        <v>31145.262091300028</v>
      </c>
      <c r="D13" s="2">
        <f t="shared" si="0"/>
        <v>38066.431444922258</v>
      </c>
      <c r="E13" s="2">
        <f>B13*Assumptions!$B$6</f>
        <v>8305.4032243466736</v>
      </c>
      <c r="F13" s="2">
        <f>Assumptions!$B$7</f>
        <v>12000</v>
      </c>
      <c r="G13" s="2">
        <f t="shared" si="1"/>
        <v>17761.028220575587</v>
      </c>
      <c r="H13" s="2">
        <f>MAX(G13,0)*Assumptions!$B$8</f>
        <v>3729.8159263208731</v>
      </c>
      <c r="I13" s="2">
        <f t="shared" si="2"/>
        <v>14031.212294254714</v>
      </c>
      <c r="J13" s="3"/>
      <c r="K13" s="3"/>
    </row>
    <row r="14" spans="1:11" x14ac:dyDescent="0.2">
      <c r="A14" t="s">
        <v>32</v>
      </c>
      <c r="B14" s="2">
        <f>B13*(1+Assumptions!$B$4)</f>
        <v>71288.04434230896</v>
      </c>
      <c r="C14" s="2">
        <f>B14*Assumptions!$B$5</f>
        <v>32079.619954039033</v>
      </c>
      <c r="D14" s="2">
        <f t="shared" si="0"/>
        <v>39208.424388269923</v>
      </c>
      <c r="E14" s="2">
        <f>B14*Assumptions!$B$6</f>
        <v>8554.5653210770743</v>
      </c>
      <c r="F14" s="2">
        <f>Assumptions!$B$7</f>
        <v>12000</v>
      </c>
      <c r="G14" s="2">
        <f t="shared" si="1"/>
        <v>18653.859067192847</v>
      </c>
      <c r="H14" s="2">
        <f>MAX(G14,0)*Assumptions!$B$8</f>
        <v>3917.3104041104975</v>
      </c>
      <c r="I14" s="2">
        <f t="shared" si="2"/>
        <v>14736.548663082349</v>
      </c>
      <c r="J14" s="3"/>
      <c r="K14" s="3"/>
    </row>
    <row r="15" spans="1:11" x14ac:dyDescent="0.2">
      <c r="A15" t="s">
        <v>33</v>
      </c>
      <c r="B15" s="2">
        <f>B14*(1+Assumptions!$B$4)</f>
        <v>73426.685672578227</v>
      </c>
      <c r="C15" s="2">
        <f>B15*Assumptions!$B$5</f>
        <v>33042.008552660205</v>
      </c>
      <c r="D15" s="2">
        <f t="shared" si="0"/>
        <v>40384.677119918022</v>
      </c>
      <c r="E15" s="2">
        <f>B15*Assumptions!$B$6</f>
        <v>8811.2022807093872</v>
      </c>
      <c r="F15" s="2">
        <f>Assumptions!$B$7</f>
        <v>12000</v>
      </c>
      <c r="G15" s="2">
        <f t="shared" si="1"/>
        <v>19573.474839208633</v>
      </c>
      <c r="H15" s="2">
        <f>MAX(G15,0)*Assumptions!$B$8</f>
        <v>4110.4297162338125</v>
      </c>
      <c r="I15" s="2">
        <f t="shared" si="2"/>
        <v>15463.045122974821</v>
      </c>
      <c r="J15" s="3"/>
      <c r="K15" s="3"/>
    </row>
    <row r="16" spans="1:11" x14ac:dyDescent="0.2">
      <c r="A16" t="s">
        <v>34</v>
      </c>
      <c r="B16" s="2">
        <f>B15*(1+Assumptions!$B$4)</f>
        <v>75629.486242755578</v>
      </c>
      <c r="C16" s="2">
        <f>B16*Assumptions!$B$5</f>
        <v>34033.268809240013</v>
      </c>
      <c r="D16" s="2">
        <f t="shared" si="0"/>
        <v>41596.217433515565</v>
      </c>
      <c r="E16" s="2">
        <f>B16*Assumptions!$B$6</f>
        <v>9075.5383491306693</v>
      </c>
      <c r="F16" s="2">
        <f>Assumptions!$B$7</f>
        <v>12000</v>
      </c>
      <c r="G16" s="2">
        <f t="shared" si="1"/>
        <v>20520.679084384894</v>
      </c>
      <c r="H16" s="2">
        <f>MAX(G16,0)*Assumptions!$B$8</f>
        <v>4309.3426077208278</v>
      </c>
      <c r="I16" s="2">
        <f t="shared" si="2"/>
        <v>16211.336476664066</v>
      </c>
      <c r="J16" s="3"/>
      <c r="K16" s="3"/>
    </row>
    <row r="17" spans="1:11" x14ac:dyDescent="0.2">
      <c r="A17" t="s">
        <v>35</v>
      </c>
      <c r="B17" s="2">
        <f>B16*(1+Assumptions!$B$4)</f>
        <v>77898.370830038242</v>
      </c>
      <c r="C17" s="2">
        <f>B17*Assumptions!$B$5</f>
        <v>35054.266873517212</v>
      </c>
      <c r="D17" s="2">
        <f t="shared" si="0"/>
        <v>42844.10395652103</v>
      </c>
      <c r="E17" s="2">
        <f>B17*Assumptions!$B$6</f>
        <v>9347.8044996045883</v>
      </c>
      <c r="F17" s="2">
        <f>Assumptions!$B$7</f>
        <v>12000</v>
      </c>
      <c r="G17" s="2">
        <f t="shared" si="1"/>
        <v>21496.299456916444</v>
      </c>
      <c r="H17" s="2">
        <f>MAX(G17,0)*Assumptions!$B$8</f>
        <v>4514.222885952453</v>
      </c>
      <c r="I17" s="2">
        <f t="shared" si="2"/>
        <v>16982.076570963989</v>
      </c>
      <c r="J17" s="3"/>
      <c r="K17" s="3"/>
    </row>
    <row r="18" spans="1:11" x14ac:dyDescent="0.2">
      <c r="A18" t="s">
        <v>36</v>
      </c>
      <c r="B18" s="2">
        <f>B17*(1+Assumptions!$B$4)</f>
        <v>80235.321954939398</v>
      </c>
      <c r="C18" s="2">
        <f>B18*Assumptions!$B$5</f>
        <v>36105.894879722728</v>
      </c>
      <c r="D18" s="2">
        <f t="shared" si="0"/>
        <v>44129.42707521667</v>
      </c>
      <c r="E18" s="2">
        <f>B18*Assumptions!$B$6</f>
        <v>9628.238634592728</v>
      </c>
      <c r="F18" s="2">
        <f>Assumptions!$B$7</f>
        <v>12000</v>
      </c>
      <c r="G18" s="2">
        <f t="shared" si="1"/>
        <v>22501.188440623941</v>
      </c>
      <c r="H18" s="2">
        <f>MAX(G18,0)*Assumptions!$B$8</f>
        <v>4725.2495725310273</v>
      </c>
      <c r="I18" s="2">
        <f t="shared" si="2"/>
        <v>17775.938868092911</v>
      </c>
      <c r="J18" s="3"/>
      <c r="K18" s="3"/>
    </row>
    <row r="19" spans="1:11" x14ac:dyDescent="0.2">
      <c r="A19" t="s">
        <v>37</v>
      </c>
      <c r="B19" s="2">
        <f>B18*(1+Assumptions!$B$4)</f>
        <v>82642.381613587582</v>
      </c>
      <c r="C19" s="2">
        <f>B19*Assumptions!$B$5</f>
        <v>37189.071726114416</v>
      </c>
      <c r="D19" s="2">
        <f t="shared" si="0"/>
        <v>45453.309887473166</v>
      </c>
      <c r="E19" s="2">
        <f>B19*Assumptions!$B$6</f>
        <v>9917.0857936305092</v>
      </c>
      <c r="F19" s="2">
        <f>Assumptions!$B$7</f>
        <v>12000</v>
      </c>
      <c r="G19" s="2">
        <f t="shared" si="1"/>
        <v>23536.224093842655</v>
      </c>
      <c r="H19" s="2">
        <f>MAX(G19,0)*Assumptions!$B$8</f>
        <v>4942.6070597069574</v>
      </c>
      <c r="I19" s="2">
        <f t="shared" si="2"/>
        <v>18593.617034135699</v>
      </c>
      <c r="J19" s="3"/>
      <c r="K19" s="3"/>
    </row>
    <row r="20" spans="1:11" x14ac:dyDescent="0.2">
      <c r="A20" t="s">
        <v>38</v>
      </c>
      <c r="B20" s="2">
        <f>B19*(1+Assumptions!$B$4)</f>
        <v>85121.65306199521</v>
      </c>
      <c r="C20" s="2">
        <f>B20*Assumptions!$B$5</f>
        <v>38304.743877897847</v>
      </c>
      <c r="D20" s="2">
        <f t="shared" si="0"/>
        <v>46816.909184097363</v>
      </c>
      <c r="E20" s="2">
        <f>B20*Assumptions!$B$6</f>
        <v>10214.598367439425</v>
      </c>
      <c r="F20" s="2">
        <f>Assumptions!$B$7</f>
        <v>12000</v>
      </c>
      <c r="G20" s="2">
        <f t="shared" si="1"/>
        <v>24602.31081665794</v>
      </c>
      <c r="H20" s="2">
        <f>MAX(G20,0)*Assumptions!$B$8</f>
        <v>5166.4852714981671</v>
      </c>
      <c r="I20" s="2">
        <f t="shared" si="2"/>
        <v>19435.825545159772</v>
      </c>
      <c r="J20" s="3"/>
      <c r="K20" s="3"/>
    </row>
    <row r="21" spans="1:11" x14ac:dyDescent="0.2">
      <c r="A21" t="s">
        <v>39</v>
      </c>
      <c r="B21" s="2">
        <f>B20*(1+Assumptions!$B$4)</f>
        <v>87675.302653855062</v>
      </c>
      <c r="C21" s="2">
        <f>B21*Assumptions!$B$5</f>
        <v>39453.886194234779</v>
      </c>
      <c r="D21" s="2">
        <f t="shared" si="0"/>
        <v>48221.416459620283</v>
      </c>
      <c r="E21" s="2">
        <f>B21*Assumptions!$B$6</f>
        <v>10521.036318462608</v>
      </c>
      <c r="F21" s="2">
        <f>Assumptions!$B$7</f>
        <v>12000</v>
      </c>
      <c r="G21" s="2">
        <f t="shared" si="1"/>
        <v>25700.380141157671</v>
      </c>
      <c r="H21" s="2">
        <f>MAX(G21,0)*Assumptions!$B$8</f>
        <v>5397.0798296431112</v>
      </c>
      <c r="I21" s="2">
        <f t="shared" si="2"/>
        <v>20303.300311514562</v>
      </c>
      <c r="J21" s="3"/>
      <c r="K21" s="3"/>
    </row>
    <row r="22" spans="1:11" x14ac:dyDescent="0.2">
      <c r="A22" t="s">
        <v>40</v>
      </c>
      <c r="B22" s="2">
        <f>B21*(1+Assumptions!$B$4)</f>
        <v>90305.56173347072</v>
      </c>
      <c r="C22" s="2">
        <f>B22*Assumptions!$B$5</f>
        <v>40637.502780061826</v>
      </c>
      <c r="D22" s="2">
        <f t="shared" si="0"/>
        <v>49668.058953408894</v>
      </c>
      <c r="E22" s="2">
        <f>B22*Assumptions!$B$6</f>
        <v>10836.667408016487</v>
      </c>
      <c r="F22" s="2">
        <f>Assumptions!$B$7</f>
        <v>12000</v>
      </c>
      <c r="G22" s="2">
        <f t="shared" si="1"/>
        <v>26831.391545392406</v>
      </c>
      <c r="H22" s="2">
        <f>MAX(G22,0)*Assumptions!$B$8</f>
        <v>5634.5922245324045</v>
      </c>
      <c r="I22" s="2">
        <f t="shared" si="2"/>
        <v>21196.799320860002</v>
      </c>
      <c r="J22" s="3"/>
      <c r="K22" s="3"/>
    </row>
    <row r="23" spans="1:11" x14ac:dyDescent="0.2">
      <c r="A23" t="s">
        <v>41</v>
      </c>
      <c r="B23" s="2">
        <f>B22*(1+Assumptions!$B$4)</f>
        <v>93014.728585474848</v>
      </c>
      <c r="C23" s="2">
        <f>B23*Assumptions!$B$5</f>
        <v>41856.627863463684</v>
      </c>
      <c r="D23" s="2">
        <f t="shared" si="0"/>
        <v>51158.100722011164</v>
      </c>
      <c r="E23" s="2">
        <f>B23*Assumptions!$B$6</f>
        <v>11161.767430256981</v>
      </c>
      <c r="F23" s="2">
        <f>Assumptions!$B$7</f>
        <v>12000</v>
      </c>
      <c r="G23" s="2">
        <f t="shared" si="1"/>
        <v>27996.333291754185</v>
      </c>
      <c r="H23" s="2">
        <f>MAX(G23,0)*Assumptions!$B$8</f>
        <v>5879.2299912683784</v>
      </c>
      <c r="I23" s="2">
        <f t="shared" si="2"/>
        <v>22117.103300485807</v>
      </c>
      <c r="J23" s="3"/>
      <c r="K23" s="3"/>
    </row>
    <row r="24" spans="1:11" x14ac:dyDescent="0.2">
      <c r="A24" t="s">
        <v>42</v>
      </c>
      <c r="B24" s="2">
        <f>B23*(1+Assumptions!$B$4)</f>
        <v>95805.170443039096</v>
      </c>
      <c r="C24" s="2">
        <f>B24*Assumptions!$B$5</f>
        <v>43112.326699367593</v>
      </c>
      <c r="D24" s="2">
        <f t="shared" si="0"/>
        <v>52692.843743671503</v>
      </c>
      <c r="E24" s="2">
        <f>B24*Assumptions!$B$6</f>
        <v>11496.620453164691</v>
      </c>
      <c r="F24" s="2">
        <f>Assumptions!$B$7</f>
        <v>12000</v>
      </c>
      <c r="G24" s="2">
        <f t="shared" si="1"/>
        <v>29196.223290506809</v>
      </c>
      <c r="H24" s="2">
        <f>MAX(G24,0)*Assumptions!$B$8</f>
        <v>6131.2068910064299</v>
      </c>
      <c r="I24" s="2">
        <f t="shared" si="2"/>
        <v>23065.016399500379</v>
      </c>
      <c r="J24" s="3"/>
      <c r="K24" s="3"/>
    </row>
    <row r="25" spans="1:11" x14ac:dyDescent="0.2">
      <c r="A25" t="s">
        <v>43</v>
      </c>
      <c r="B25" s="2">
        <f>B24*(1+Assumptions!$B$4)</f>
        <v>98679.325556330266</v>
      </c>
      <c r="C25" s="2">
        <f>B25*Assumptions!$B$5</f>
        <v>44405.696500348618</v>
      </c>
      <c r="D25" s="2">
        <f t="shared" si="0"/>
        <v>54273.629055981648</v>
      </c>
      <c r="E25" s="2">
        <f>B25*Assumptions!$B$6</f>
        <v>11841.519066759631</v>
      </c>
      <c r="F25" s="2">
        <f>Assumptions!$B$7</f>
        <v>12000</v>
      </c>
      <c r="G25" s="2">
        <f t="shared" si="1"/>
        <v>30432.109989222015</v>
      </c>
      <c r="H25" s="2">
        <f>MAX(G25,0)*Assumptions!$B$8</f>
        <v>6390.743097736623</v>
      </c>
      <c r="I25" s="2">
        <f t="shared" si="2"/>
        <v>24041.366891485392</v>
      </c>
      <c r="J25" s="3"/>
      <c r="K25" s="3"/>
    </row>
    <row r="26" spans="1:11" x14ac:dyDescent="0.2">
      <c r="A26" t="s">
        <v>44</v>
      </c>
      <c r="B26" s="2">
        <f>B25*(1+Assumptions!$B$4)</f>
        <v>101639.70532302017</v>
      </c>
      <c r="C26" s="2">
        <f>B26*Assumptions!$B$5</f>
        <v>45737.867395359077</v>
      </c>
      <c r="D26" s="2">
        <f t="shared" si="0"/>
        <v>55901.837927661094</v>
      </c>
      <c r="E26" s="2">
        <f>B26*Assumptions!$B$6</f>
        <v>12196.764638762421</v>
      </c>
      <c r="F26" s="2">
        <f>Assumptions!$B$7</f>
        <v>12000</v>
      </c>
      <c r="G26" s="2">
        <f t="shared" si="1"/>
        <v>31705.073288898675</v>
      </c>
      <c r="H26" s="2">
        <f>MAX(G26,0)*Assumptions!$B$8</f>
        <v>6658.0653906687212</v>
      </c>
      <c r="I26" s="2">
        <f t="shared" si="2"/>
        <v>25047.007898229953</v>
      </c>
      <c r="J26" s="3"/>
      <c r="K26" s="3"/>
    </row>
    <row r="27" spans="1:11" x14ac:dyDescent="0.2">
      <c r="A27" t="s">
        <v>45</v>
      </c>
      <c r="B27" s="2">
        <f>B26*(1+Assumptions!$B$4)</f>
        <v>104688.89648271078</v>
      </c>
      <c r="C27" s="2">
        <f>B27*Assumptions!$B$5</f>
        <v>47110.003417219858</v>
      </c>
      <c r="D27" s="2">
        <f t="shared" si="0"/>
        <v>57578.893065490927</v>
      </c>
      <c r="E27" s="2">
        <f>B27*Assumptions!$B$6</f>
        <v>12562.667577925295</v>
      </c>
      <c r="F27" s="2">
        <f>Assumptions!$B$7</f>
        <v>12000</v>
      </c>
      <c r="G27" s="2">
        <f t="shared" si="1"/>
        <v>33016.225487565636</v>
      </c>
      <c r="H27" s="2">
        <f>MAX(G27,0)*Assumptions!$B$8</f>
        <v>6933.4073523887837</v>
      </c>
      <c r="I27" s="2">
        <f t="shared" si="2"/>
        <v>26082.818135176851</v>
      </c>
      <c r="J27" s="3"/>
      <c r="K27" s="3"/>
    </row>
    <row r="28" spans="1:11" x14ac:dyDescent="0.2">
      <c r="A28" t="s">
        <v>46</v>
      </c>
      <c r="B28" s="2">
        <f>B27*(1+Assumptions!$B$4)</f>
        <v>107829.56337719211</v>
      </c>
      <c r="C28" s="2">
        <f>B28*Assumptions!$B$5</f>
        <v>48523.303519736452</v>
      </c>
      <c r="D28" s="2">
        <f t="shared" si="0"/>
        <v>59306.259857455661</v>
      </c>
      <c r="E28" s="2">
        <f>B28*Assumptions!$B$6</f>
        <v>12939.547605263053</v>
      </c>
      <c r="F28" s="2">
        <f>Assumptions!$B$7</f>
        <v>12000</v>
      </c>
      <c r="G28" s="2">
        <f t="shared" si="1"/>
        <v>34366.712252192607</v>
      </c>
      <c r="H28" s="2">
        <f>MAX(G28,0)*Assumptions!$B$8</f>
        <v>7217.0095729604473</v>
      </c>
      <c r="I28" s="2">
        <f t="shared" si="2"/>
        <v>27149.702679232159</v>
      </c>
      <c r="J28" s="3"/>
      <c r="K28" s="3"/>
    </row>
    <row r="29" spans="1:11" x14ac:dyDescent="0.2">
      <c r="A29" t="s">
        <v>47</v>
      </c>
      <c r="B29" s="2">
        <f>B28*(1+Assumptions!$B$4)</f>
        <v>111064.45027850788</v>
      </c>
      <c r="C29" s="2">
        <f>B29*Assumptions!$B$5</f>
        <v>49979.002625328547</v>
      </c>
      <c r="D29" s="2">
        <f t="shared" si="0"/>
        <v>61085.447653179333</v>
      </c>
      <c r="E29" s="2">
        <f>B29*Assumptions!$B$6</f>
        <v>13327.734033420946</v>
      </c>
      <c r="F29" s="2">
        <f>Assumptions!$B$7</f>
        <v>12000</v>
      </c>
      <c r="G29" s="2">
        <f t="shared" si="1"/>
        <v>35757.71361975839</v>
      </c>
      <c r="H29" s="2">
        <f>MAX(G29,0)*Assumptions!$B$8</f>
        <v>7509.1198601492615</v>
      </c>
      <c r="I29" s="2">
        <f t="shared" si="2"/>
        <v>28248.593759609128</v>
      </c>
      <c r="J29" s="3"/>
      <c r="K29" s="3"/>
    </row>
    <row r="30" spans="1:11" x14ac:dyDescent="0.2">
      <c r="A30" t="s">
        <v>48</v>
      </c>
      <c r="B30" s="2">
        <f>B29*(1+Assumptions!$B$4)</f>
        <v>114396.38378686312</v>
      </c>
      <c r="C30" s="2">
        <f>B30*Assumptions!$B$5</f>
        <v>51478.372704088404</v>
      </c>
      <c r="D30" s="2">
        <f t="shared" si="0"/>
        <v>62918.011082774719</v>
      </c>
      <c r="E30" s="2">
        <f>B30*Assumptions!$B$6</f>
        <v>13727.566054423574</v>
      </c>
      <c r="F30" s="2">
        <f>Assumptions!$B$7</f>
        <v>12000</v>
      </c>
      <c r="G30" s="2">
        <f t="shared" si="1"/>
        <v>37190.445028351147</v>
      </c>
      <c r="H30" s="2">
        <f>MAX(G30,0)*Assumptions!$B$8</f>
        <v>7809.9934559537405</v>
      </c>
      <c r="I30" s="2">
        <f t="shared" si="2"/>
        <v>29380.451572397407</v>
      </c>
      <c r="J30" s="3"/>
      <c r="K30" s="3"/>
    </row>
    <row r="31" spans="1:11" x14ac:dyDescent="0.2">
      <c r="A31" t="s">
        <v>49</v>
      </c>
      <c r="B31" s="2">
        <f>B30*(1+Assumptions!$B$4)</f>
        <v>117828.27530046902</v>
      </c>
      <c r="C31" s="2">
        <f>B31*Assumptions!$B$5</f>
        <v>53022.72388521106</v>
      </c>
      <c r="D31" s="2">
        <f t="shared" si="0"/>
        <v>64805.551415257956</v>
      </c>
      <c r="E31" s="2">
        <f>B31*Assumptions!$B$6</f>
        <v>14139.393036056281</v>
      </c>
      <c r="F31" s="2">
        <f>Assumptions!$B$7</f>
        <v>12000</v>
      </c>
      <c r="G31" s="2">
        <f t="shared" si="1"/>
        <v>38666.158379201675</v>
      </c>
      <c r="H31" s="2">
        <f>MAX(G31,0)*Assumptions!$B$8</f>
        <v>8119.8932596323511</v>
      </c>
      <c r="I31" s="2">
        <f t="shared" si="2"/>
        <v>30546.265119569325</v>
      </c>
      <c r="J31" s="3"/>
      <c r="K31" s="3"/>
    </row>
    <row r="32" spans="1:11" x14ac:dyDescent="0.2">
      <c r="A32" t="s">
        <v>50</v>
      </c>
      <c r="B32" s="2">
        <f>B31*(1+Assumptions!$B$4)</f>
        <v>121363.12355948309</v>
      </c>
      <c r="C32" s="2">
        <f>B32*Assumptions!$B$5</f>
        <v>54613.405601767394</v>
      </c>
      <c r="D32" s="2">
        <f t="shared" si="0"/>
        <v>66749.717957715708</v>
      </c>
      <c r="E32" s="2">
        <f>B32*Assumptions!$B$6</f>
        <v>14563.574827137971</v>
      </c>
      <c r="F32" s="2">
        <f>Assumptions!$B$7</f>
        <v>12000</v>
      </c>
      <c r="G32" s="2">
        <f t="shared" si="1"/>
        <v>40186.143130577737</v>
      </c>
      <c r="H32" s="2">
        <f>MAX(G32,0)*Assumptions!$B$8</f>
        <v>8439.0900574213247</v>
      </c>
      <c r="I32" s="2">
        <f t="shared" si="2"/>
        <v>31747.053073156414</v>
      </c>
      <c r="J32" s="3"/>
      <c r="K32" s="3"/>
    </row>
    <row r="33" spans="1:11" x14ac:dyDescent="0.2">
      <c r="A33" t="s">
        <v>51</v>
      </c>
      <c r="B33" s="2">
        <f>B32*(1+Assumptions!$B$4)</f>
        <v>125004.01726626759</v>
      </c>
      <c r="C33" s="2">
        <f>B33*Assumptions!$B$5</f>
        <v>56251.807769820414</v>
      </c>
      <c r="D33" s="2">
        <f t="shared" si="0"/>
        <v>68752.209496447176</v>
      </c>
      <c r="E33" s="2">
        <f>B33*Assumptions!$B$6</f>
        <v>15000.48207195211</v>
      </c>
      <c r="F33" s="2">
        <f>Assumptions!$B$7</f>
        <v>12000</v>
      </c>
      <c r="G33" s="2">
        <f t="shared" si="1"/>
        <v>41751.727424495068</v>
      </c>
      <c r="H33" s="2">
        <f>MAX(G33,0)*Assumptions!$B$8</f>
        <v>8767.8627591439636</v>
      </c>
      <c r="I33" s="2">
        <f t="shared" si="2"/>
        <v>32983.864665351102</v>
      </c>
      <c r="J33" s="3"/>
      <c r="K33" s="3"/>
    </row>
    <row r="34" spans="1:11" x14ac:dyDescent="0.2">
      <c r="A34" t="s">
        <v>52</v>
      </c>
      <c r="B34" s="2">
        <f>B33*(1+Assumptions!$B$4)</f>
        <v>128754.13778425562</v>
      </c>
      <c r="C34" s="2">
        <f>B34*Assumptions!$B$5</f>
        <v>57939.362002915033</v>
      </c>
      <c r="D34" s="2">
        <f t="shared" si="0"/>
        <v>70814.775781340591</v>
      </c>
      <c r="E34" s="2">
        <f>B34*Assumptions!$B$6</f>
        <v>15450.496534110674</v>
      </c>
      <c r="F34" s="2">
        <f>Assumptions!$B$7</f>
        <v>12000</v>
      </c>
      <c r="G34" s="2">
        <f t="shared" si="1"/>
        <v>43364.279247229919</v>
      </c>
      <c r="H34" s="2">
        <f>MAX(G34,0)*Assumptions!$B$8</f>
        <v>9106.4986419182824</v>
      </c>
      <c r="I34" s="2">
        <f t="shared" si="2"/>
        <v>34257.780605311636</v>
      </c>
      <c r="J34" s="3"/>
      <c r="K34" s="3"/>
    </row>
    <row r="35" spans="1:11" x14ac:dyDescent="0.2">
      <c r="A35" t="s">
        <v>53</v>
      </c>
      <c r="B35" s="2">
        <f>B34*(1+Assumptions!$B$4)</f>
        <v>132616.7619177833</v>
      </c>
      <c r="C35" s="2">
        <f>B35*Assumptions!$B$5</f>
        <v>59677.542863002484</v>
      </c>
      <c r="D35" s="2">
        <f t="shared" si="0"/>
        <v>72939.219054780813</v>
      </c>
      <c r="E35" s="2">
        <f>B35*Assumptions!$B$6</f>
        <v>15914.011430133995</v>
      </c>
      <c r="F35" s="2">
        <f>Assumptions!$B$7</f>
        <v>12000</v>
      </c>
      <c r="G35" s="2">
        <f t="shared" si="1"/>
        <v>45025.20762464682</v>
      </c>
      <c r="H35" s="2">
        <f>MAX(G35,0)*Assumptions!$B$8</f>
        <v>9455.293601175832</v>
      </c>
      <c r="I35" s="2">
        <f t="shared" si="2"/>
        <v>35569.914023470992</v>
      </c>
      <c r="J35" s="3"/>
      <c r="K35" s="3"/>
    </row>
    <row r="36" spans="1:11" x14ac:dyDescent="0.2">
      <c r="A36" t="s">
        <v>54</v>
      </c>
      <c r="B36" s="2">
        <f>B35*(1+Assumptions!$B$4)</f>
        <v>136595.26477531681</v>
      </c>
      <c r="C36" s="2">
        <f>B36*Assumptions!$B$5</f>
        <v>61467.869148892569</v>
      </c>
      <c r="D36" s="2">
        <f t="shared" si="0"/>
        <v>75127.395626424244</v>
      </c>
      <c r="E36" s="2">
        <f>B36*Assumptions!$B$6</f>
        <v>16391.431773038017</v>
      </c>
      <c r="F36" s="2">
        <f>Assumptions!$B$7</f>
        <v>12000</v>
      </c>
      <c r="G36" s="2">
        <f t="shared" si="1"/>
        <v>46735.963853386231</v>
      </c>
      <c r="H36" s="2">
        <f>MAX(G36,0)*Assumptions!$B$8</f>
        <v>9814.5524092111082</v>
      </c>
      <c r="I36" s="2">
        <f t="shared" si="2"/>
        <v>36921.411444175123</v>
      </c>
      <c r="J36" s="3"/>
      <c r="K36" s="3"/>
    </row>
    <row r="37" spans="1:11" x14ac:dyDescent="0.2">
      <c r="A37" t="s">
        <v>55</v>
      </c>
      <c r="B37" s="2">
        <f>B36*(1+Assumptions!$B$4)</f>
        <v>140693.12271857631</v>
      </c>
      <c r="C37" s="2">
        <f>B37*Assumptions!$B$5</f>
        <v>63311.905223359339</v>
      </c>
      <c r="D37" s="2">
        <f t="shared" si="0"/>
        <v>77381.217495216973</v>
      </c>
      <c r="E37" s="2">
        <f>B37*Assumptions!$B$6</f>
        <v>16883.174726229157</v>
      </c>
      <c r="F37" s="2">
        <f>Assumptions!$B$7</f>
        <v>12000</v>
      </c>
      <c r="G37" s="2">
        <f t="shared" si="1"/>
        <v>48498.042768987812</v>
      </c>
      <c r="H37" s="2">
        <f>MAX(G37,0)*Assumptions!$B$8</f>
        <v>10184.588981487441</v>
      </c>
      <c r="I37" s="2">
        <f t="shared" si="2"/>
        <v>38313.453787500373</v>
      </c>
      <c r="J37" s="3"/>
      <c r="K37" s="3"/>
    </row>
    <row r="38" spans="1:11" x14ac:dyDescent="0.2">
      <c r="A38" s="1" t="s">
        <v>56</v>
      </c>
      <c r="B38" s="2">
        <f t="shared" ref="B38:I38" si="3">SUM(B2:B37)</f>
        <v>3163797.2133377842</v>
      </c>
      <c r="C38" s="2">
        <f t="shared" si="3"/>
        <v>1423708.7460020029</v>
      </c>
      <c r="D38" s="2">
        <f t="shared" si="3"/>
        <v>1740088.4673357813</v>
      </c>
      <c r="E38" s="2">
        <f t="shared" si="3"/>
        <v>379655.66560053412</v>
      </c>
      <c r="F38" s="2">
        <f t="shared" si="3"/>
        <v>432000</v>
      </c>
      <c r="G38" s="2">
        <f t="shared" si="3"/>
        <v>928432.80173524714</v>
      </c>
      <c r="H38" s="2">
        <f t="shared" si="3"/>
        <v>194970.88836440188</v>
      </c>
      <c r="I38" s="2">
        <f t="shared" si="3"/>
        <v>733461.91337084526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1" max="1" width="22.6640625" customWidth="1"/>
    <col min="2" max="2" width="16.6640625" customWidth="1"/>
  </cols>
  <sheetData>
    <row r="1" spans="1:3" x14ac:dyDescent="0.2">
      <c r="A1" s="1" t="s">
        <v>57</v>
      </c>
    </row>
    <row r="2" spans="1:3" x14ac:dyDescent="0.2">
      <c r="A2" t="s">
        <v>58</v>
      </c>
      <c r="B2" s="2">
        <f>'P&amp;L'!B37</f>
        <v>140693.12271857631</v>
      </c>
    </row>
    <row r="3" spans="1:3" x14ac:dyDescent="0.2">
      <c r="A3" t="s">
        <v>59</v>
      </c>
      <c r="B3" s="2">
        <f>'P&amp;L'!I37</f>
        <v>38313.453787500373</v>
      </c>
    </row>
    <row r="4" spans="1:3" x14ac:dyDescent="0.2">
      <c r="A4" t="s">
        <v>60</v>
      </c>
      <c r="B4" s="3">
        <f>AVERAGE('P&amp;L'!K2:K37)</f>
        <v>0.15010000000000001</v>
      </c>
    </row>
    <row r="7" spans="1:3" x14ac:dyDescent="0.2">
      <c r="A7" s="1" t="s">
        <v>9</v>
      </c>
      <c r="B7" s="1" t="s">
        <v>10</v>
      </c>
      <c r="C7" s="1" t="s">
        <v>17</v>
      </c>
    </row>
    <row r="8" spans="1:3" x14ac:dyDescent="0.2">
      <c r="A8" t="s">
        <v>20</v>
      </c>
      <c r="B8">
        <f>'P&amp;L'!B2</f>
        <v>50000</v>
      </c>
      <c r="C8">
        <f>'P&amp;L'!I2</f>
        <v>7505</v>
      </c>
    </row>
    <row r="9" spans="1:3" x14ac:dyDescent="0.2">
      <c r="A9" t="s">
        <v>21</v>
      </c>
      <c r="B9">
        <f>'P&amp;L'!B3</f>
        <v>51500</v>
      </c>
      <c r="C9">
        <f>'P&amp;L'!I3</f>
        <v>8014.55</v>
      </c>
    </row>
    <row r="10" spans="1:3" x14ac:dyDescent="0.2">
      <c r="A10" t="s">
        <v>22</v>
      </c>
      <c r="B10">
        <f>'P&amp;L'!B4</f>
        <v>53045</v>
      </c>
      <c r="C10">
        <f>'P&amp;L'!I4</f>
        <v>8539.3864999999987</v>
      </c>
    </row>
    <row r="11" spans="1:3" x14ac:dyDescent="0.2">
      <c r="A11" t="s">
        <v>23</v>
      </c>
      <c r="B11">
        <f>'P&amp;L'!B5</f>
        <v>54636.35</v>
      </c>
      <c r="C11">
        <f>'P&amp;L'!I5</f>
        <v>9079.9680950000002</v>
      </c>
    </row>
    <row r="12" spans="1:3" x14ac:dyDescent="0.2">
      <c r="A12" t="s">
        <v>24</v>
      </c>
      <c r="B12">
        <f>'P&amp;L'!B6</f>
        <v>56275.440499999997</v>
      </c>
      <c r="C12">
        <f>'P&amp;L'!I6</f>
        <v>9636.7671378499981</v>
      </c>
    </row>
    <row r="13" spans="1:3" x14ac:dyDescent="0.2">
      <c r="A13" t="s">
        <v>25</v>
      </c>
      <c r="B13">
        <f>'P&amp;L'!B7</f>
        <v>57963.703714999996</v>
      </c>
      <c r="C13">
        <f>'P&amp;L'!I7</f>
        <v>10210.270151985498</v>
      </c>
    </row>
    <row r="14" spans="1:3" x14ac:dyDescent="0.2">
      <c r="A14" t="s">
        <v>26</v>
      </c>
      <c r="B14">
        <f>'P&amp;L'!B8</f>
        <v>59702.614826450001</v>
      </c>
      <c r="C14">
        <f>'P&amp;L'!I8</f>
        <v>10800.978256545068</v>
      </c>
    </row>
    <row r="15" spans="1:3" x14ac:dyDescent="0.2">
      <c r="A15" t="s">
        <v>27</v>
      </c>
      <c r="B15">
        <f>'P&amp;L'!B9</f>
        <v>61493.693271243501</v>
      </c>
      <c r="C15">
        <f>'P&amp;L'!I9</f>
        <v>11409.407604241416</v>
      </c>
    </row>
    <row r="16" spans="1:3" x14ac:dyDescent="0.2">
      <c r="A16" t="s">
        <v>28</v>
      </c>
      <c r="B16">
        <f>'P&amp;L'!B10</f>
        <v>63338.504069380804</v>
      </c>
      <c r="C16">
        <f>'P&amp;L'!I10</f>
        <v>12036.089832368662</v>
      </c>
    </row>
    <row r="17" spans="1:3" x14ac:dyDescent="0.2">
      <c r="A17" t="s">
        <v>29</v>
      </c>
      <c r="B17">
        <f>'P&amp;L'!B11</f>
        <v>65238.659191462233</v>
      </c>
      <c r="C17">
        <f>'P&amp;L'!I11</f>
        <v>12681.572527339724</v>
      </c>
    </row>
    <row r="18" spans="1:3" x14ac:dyDescent="0.2">
      <c r="A18" t="s">
        <v>30</v>
      </c>
      <c r="B18">
        <f>'P&amp;L'!B12</f>
        <v>67195.818967206098</v>
      </c>
      <c r="C18">
        <f>'P&amp;L'!I12</f>
        <v>13346.419703159912</v>
      </c>
    </row>
    <row r="19" spans="1:3" x14ac:dyDescent="0.2">
      <c r="A19" t="s">
        <v>31</v>
      </c>
      <c r="B19">
        <f>'P&amp;L'!B13</f>
        <v>69211.693536222287</v>
      </c>
      <c r="C19">
        <f>'P&amp;L'!I13</f>
        <v>14031.212294254714</v>
      </c>
    </row>
    <row r="20" spans="1:3" x14ac:dyDescent="0.2">
      <c r="A20" t="s">
        <v>32</v>
      </c>
      <c r="B20">
        <f>'P&amp;L'!B14</f>
        <v>71288.04434230896</v>
      </c>
      <c r="C20">
        <f>'P&amp;L'!I14</f>
        <v>14736.548663082349</v>
      </c>
    </row>
    <row r="21" spans="1:3" x14ac:dyDescent="0.2">
      <c r="A21" t="s">
        <v>33</v>
      </c>
      <c r="B21">
        <f>'P&amp;L'!B15</f>
        <v>73426.685672578227</v>
      </c>
      <c r="C21">
        <f>'P&amp;L'!I15</f>
        <v>15463.045122974821</v>
      </c>
    </row>
    <row r="22" spans="1:3" x14ac:dyDescent="0.2">
      <c r="A22" t="s">
        <v>34</v>
      </c>
      <c r="B22">
        <f>'P&amp;L'!B16</f>
        <v>75629.486242755578</v>
      </c>
      <c r="C22">
        <f>'P&amp;L'!I16</f>
        <v>16211.336476664066</v>
      </c>
    </row>
    <row r="23" spans="1:3" x14ac:dyDescent="0.2">
      <c r="A23" t="s">
        <v>35</v>
      </c>
      <c r="B23">
        <f>'P&amp;L'!B17</f>
        <v>77898.370830038242</v>
      </c>
      <c r="C23">
        <f>'P&amp;L'!I17</f>
        <v>16982.076570963989</v>
      </c>
    </row>
    <row r="24" spans="1:3" x14ac:dyDescent="0.2">
      <c r="A24" t="s">
        <v>36</v>
      </c>
      <c r="B24">
        <f>'P&amp;L'!B18</f>
        <v>80235.321954939398</v>
      </c>
      <c r="C24">
        <f>'P&amp;L'!I18</f>
        <v>17775.938868092911</v>
      </c>
    </row>
    <row r="25" spans="1:3" x14ac:dyDescent="0.2">
      <c r="A25" t="s">
        <v>37</v>
      </c>
      <c r="B25">
        <f>'P&amp;L'!B19</f>
        <v>82642.381613587582</v>
      </c>
      <c r="C25">
        <f>'P&amp;L'!I19</f>
        <v>18593.617034135699</v>
      </c>
    </row>
    <row r="26" spans="1:3" x14ac:dyDescent="0.2">
      <c r="A26" t="s">
        <v>38</v>
      </c>
      <c r="B26">
        <f>'P&amp;L'!B20</f>
        <v>85121.65306199521</v>
      </c>
      <c r="C26">
        <f>'P&amp;L'!I20</f>
        <v>19435.825545159772</v>
      </c>
    </row>
    <row r="27" spans="1:3" x14ac:dyDescent="0.2">
      <c r="A27" t="s">
        <v>39</v>
      </c>
      <c r="B27">
        <f>'P&amp;L'!B21</f>
        <v>87675.302653855062</v>
      </c>
      <c r="C27">
        <f>'P&amp;L'!I21</f>
        <v>20303.300311514562</v>
      </c>
    </row>
    <row r="28" spans="1:3" x14ac:dyDescent="0.2">
      <c r="A28" t="s">
        <v>40</v>
      </c>
      <c r="B28">
        <f>'P&amp;L'!B22</f>
        <v>90305.56173347072</v>
      </c>
      <c r="C28">
        <f>'P&amp;L'!I22</f>
        <v>21196.799320860002</v>
      </c>
    </row>
    <row r="29" spans="1:3" x14ac:dyDescent="0.2">
      <c r="A29" t="s">
        <v>41</v>
      </c>
      <c r="B29">
        <f>'P&amp;L'!B23</f>
        <v>93014.728585474848</v>
      </c>
      <c r="C29">
        <f>'P&amp;L'!I23</f>
        <v>22117.103300485807</v>
      </c>
    </row>
    <row r="30" spans="1:3" x14ac:dyDescent="0.2">
      <c r="A30" t="s">
        <v>42</v>
      </c>
      <c r="B30">
        <f>'P&amp;L'!B24</f>
        <v>95805.170443039096</v>
      </c>
      <c r="C30">
        <f>'P&amp;L'!I24</f>
        <v>23065.016399500379</v>
      </c>
    </row>
    <row r="31" spans="1:3" x14ac:dyDescent="0.2">
      <c r="A31" t="s">
        <v>43</v>
      </c>
      <c r="B31">
        <f>'P&amp;L'!B25</f>
        <v>98679.325556330266</v>
      </c>
      <c r="C31">
        <f>'P&amp;L'!I25</f>
        <v>24041.366891485392</v>
      </c>
    </row>
    <row r="32" spans="1:3" x14ac:dyDescent="0.2">
      <c r="A32" t="s">
        <v>44</v>
      </c>
      <c r="B32">
        <f>'P&amp;L'!B26</f>
        <v>101639.70532302017</v>
      </c>
      <c r="C32">
        <f>'P&amp;L'!I26</f>
        <v>25047.007898229953</v>
      </c>
    </row>
    <row r="33" spans="1:3" x14ac:dyDescent="0.2">
      <c r="A33" t="s">
        <v>45</v>
      </c>
      <c r="B33">
        <f>'P&amp;L'!B27</f>
        <v>104688.89648271078</v>
      </c>
      <c r="C33">
        <f>'P&amp;L'!I27</f>
        <v>26082.818135176851</v>
      </c>
    </row>
    <row r="34" spans="1:3" x14ac:dyDescent="0.2">
      <c r="A34" t="s">
        <v>46</v>
      </c>
      <c r="B34">
        <f>'P&amp;L'!B28</f>
        <v>107829.56337719211</v>
      </c>
      <c r="C34">
        <f>'P&amp;L'!I28</f>
        <v>27149.702679232159</v>
      </c>
    </row>
    <row r="35" spans="1:3" x14ac:dyDescent="0.2">
      <c r="A35" t="s">
        <v>47</v>
      </c>
      <c r="B35">
        <f>'P&amp;L'!B29</f>
        <v>111064.45027850788</v>
      </c>
      <c r="C35">
        <f>'P&amp;L'!I29</f>
        <v>28248.593759609128</v>
      </c>
    </row>
    <row r="36" spans="1:3" x14ac:dyDescent="0.2">
      <c r="A36" t="s">
        <v>48</v>
      </c>
      <c r="B36">
        <f>'P&amp;L'!B30</f>
        <v>114396.38378686312</v>
      </c>
      <c r="C36">
        <f>'P&amp;L'!I30</f>
        <v>29380.451572397407</v>
      </c>
    </row>
    <row r="37" spans="1:3" x14ac:dyDescent="0.2">
      <c r="A37" t="s">
        <v>49</v>
      </c>
      <c r="B37">
        <f>'P&amp;L'!B31</f>
        <v>117828.27530046902</v>
      </c>
      <c r="C37">
        <f>'P&amp;L'!I31</f>
        <v>30546.265119569325</v>
      </c>
    </row>
    <row r="38" spans="1:3" x14ac:dyDescent="0.2">
      <c r="A38" t="s">
        <v>50</v>
      </c>
      <c r="B38">
        <f>'P&amp;L'!B32</f>
        <v>121363.12355948309</v>
      </c>
      <c r="C38">
        <f>'P&amp;L'!I32</f>
        <v>31747.053073156414</v>
      </c>
    </row>
    <row r="39" spans="1:3" x14ac:dyDescent="0.2">
      <c r="A39" t="s">
        <v>51</v>
      </c>
      <c r="B39">
        <f>'P&amp;L'!B33</f>
        <v>125004.01726626759</v>
      </c>
      <c r="C39">
        <f>'P&amp;L'!I33</f>
        <v>32983.864665351102</v>
      </c>
    </row>
    <row r="40" spans="1:3" x14ac:dyDescent="0.2">
      <c r="A40" t="s">
        <v>52</v>
      </c>
      <c r="B40">
        <f>'P&amp;L'!B34</f>
        <v>128754.13778425562</v>
      </c>
      <c r="C40">
        <f>'P&amp;L'!I34</f>
        <v>34257.780605311636</v>
      </c>
    </row>
    <row r="41" spans="1:3" x14ac:dyDescent="0.2">
      <c r="A41" t="s">
        <v>53</v>
      </c>
      <c r="B41">
        <f>'P&amp;L'!B35</f>
        <v>132616.7619177833</v>
      </c>
      <c r="C41">
        <f>'P&amp;L'!I35</f>
        <v>35569.914023470992</v>
      </c>
    </row>
    <row r="42" spans="1:3" x14ac:dyDescent="0.2">
      <c r="A42" t="s">
        <v>54</v>
      </c>
      <c r="B42">
        <f>'P&amp;L'!B36</f>
        <v>136595.26477531681</v>
      </c>
      <c r="C42">
        <f>'P&amp;L'!I36</f>
        <v>36921.411444175123</v>
      </c>
    </row>
    <row r="43" spans="1:3" x14ac:dyDescent="0.2">
      <c r="A43" t="s">
        <v>55</v>
      </c>
      <c r="B43">
        <f>'P&amp;L'!B37</f>
        <v>140693.12271857631</v>
      </c>
      <c r="C43">
        <f>'P&amp;L'!I37</f>
        <v>38313.453787500373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Assumptions</vt:lpstr>
      <vt:lpstr>P&amp;L</vt:lpstr>
      <vt:lpstr>Dashboard</vt:lpstr>
      <vt:lpstr>COGSRate</vt:lpstr>
      <vt:lpstr>FixedOpex</vt:lpstr>
      <vt:lpstr>MonthlyGrowth</vt:lpstr>
      <vt:lpstr>StartRevenue</vt:lpstr>
      <vt:lpstr>TaxRate</vt:lpstr>
      <vt:lpstr>VarOpexRate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Muddapu</cp:lastModifiedBy>
  <dcterms:created xsi:type="dcterms:W3CDTF">2025-09-22T17:26:17Z</dcterms:created>
  <dcterms:modified xsi:type="dcterms:W3CDTF">2025-09-22T17:51:32Z</dcterms:modified>
</cp:coreProperties>
</file>