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\Desktop\"/>
    </mc:Choice>
  </mc:AlternateContent>
  <bookViews>
    <workbookView xWindow="0" yWindow="0" windowWidth="13470" windowHeight="8190"/>
  </bookViews>
  <sheets>
    <sheet name="WeeklyData_v2" sheetId="1" r:id="rId1"/>
  </sheets>
  <calcPr calcId="0"/>
</workbook>
</file>

<file path=xl/calcChain.xml><?xml version="1.0" encoding="utf-8"?>
<calcChain xmlns="http://schemas.openxmlformats.org/spreadsheetml/2006/main">
  <c r="Z3" i="1" l="1"/>
  <c r="Z4" i="1" s="1"/>
  <c r="Z5" i="1" s="1"/>
  <c r="Z6" i="1" s="1"/>
  <c r="X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10" i="1"/>
  <c r="S9" i="1"/>
  <c r="S8" i="1"/>
  <c r="S7" i="1"/>
  <c r="S6" i="1"/>
  <c r="S5" i="1"/>
  <c r="S4" i="1"/>
  <c r="S3" i="1"/>
  <c r="S2" i="1"/>
  <c r="R2" i="1"/>
  <c r="R8" i="1"/>
  <c r="R7" i="1"/>
  <c r="R6" i="1"/>
  <c r="R5" i="1"/>
  <c r="R4" i="1"/>
  <c r="R3" i="1"/>
  <c r="Q7" i="1"/>
  <c r="Q6" i="1"/>
  <c r="Q5" i="1"/>
  <c r="Q4" i="1"/>
  <c r="Q3" i="1"/>
  <c r="Q2" i="1"/>
  <c r="P6" i="1"/>
  <c r="P5" i="1"/>
  <c r="P4" i="1"/>
  <c r="P3" i="1"/>
  <c r="P2" i="1"/>
  <c r="O5" i="1"/>
  <c r="O4" i="1"/>
  <c r="O3" i="1"/>
  <c r="O2" i="1"/>
</calcChain>
</file>

<file path=xl/sharedStrings.xml><?xml version="1.0" encoding="utf-8"?>
<sst xmlns="http://schemas.openxmlformats.org/spreadsheetml/2006/main" count="52" uniqueCount="52">
  <si>
    <t>CircleID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</si>
  <si>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</si>
  <si>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</si>
  <si>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</si>
  <si>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</si>
  <si>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</si>
  <si>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</si>
  <si>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</si>
  <si>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</si>
  <si>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</si>
  <si>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</si>
  <si>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</si>
  <si>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</si>
  <si>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West Bengal, Sikkim, Andaman and Nicobar</t>
  </si>
  <si>
    <t>Delhi</t>
  </si>
  <si>
    <t>Assam</t>
  </si>
  <si>
    <t>Himachal Pradesh</t>
  </si>
  <si>
    <t>Uttar Pradesh, Uttaranchal</t>
  </si>
  <si>
    <t>Maharashtra, Goa</t>
  </si>
  <si>
    <t>Madhya Pradesh, Chhattisgarh</t>
  </si>
  <si>
    <t>Punjab, Chandigarh</t>
  </si>
  <si>
    <t>Karnataka</t>
  </si>
  <si>
    <t>Andhra Pradesh</t>
  </si>
  <si>
    <t>Rajasthan</t>
  </si>
  <si>
    <t>Tamil , Puducherry</t>
  </si>
  <si>
    <t>Jammu and Kashmir</t>
  </si>
  <si>
    <t>Haryana</t>
  </si>
  <si>
    <t>Orrisa</t>
  </si>
  <si>
    <t>Arunachal Pradesh, Meghalaya, Mizoram, Nagaland, Manipur, Tripura</t>
  </si>
  <si>
    <t>Not Defined</t>
  </si>
  <si>
    <t>Bihar, Jharkhand</t>
  </si>
  <si>
    <t>Gujrat, Dadra and Nagar Haveli</t>
  </si>
  <si>
    <t>Kerala</t>
  </si>
  <si>
    <t>Quartiles</t>
  </si>
  <si>
    <t>Sextiles</t>
  </si>
  <si>
    <t>7 quantiles</t>
  </si>
  <si>
    <t>Quintiles</t>
  </si>
  <si>
    <t>9 quantiles</t>
  </si>
  <si>
    <t>Log Scale</t>
  </si>
  <si>
    <t>Color 1</t>
  </si>
  <si>
    <t>Color 2</t>
  </si>
  <si>
    <t>Color 3</t>
  </si>
  <si>
    <t>Color 4</t>
  </si>
  <si>
    <t>AP</t>
  </si>
  <si>
    <t xml:space="preserve">Random progression ( colors) </t>
  </si>
  <si>
    <t>Doesn't make sense because of wide range of the data</t>
  </si>
  <si>
    <t>Standard Deviation</t>
  </si>
  <si>
    <t>SD</t>
  </si>
  <si>
    <t>Average</t>
  </si>
  <si>
    <t>Not a good idea</t>
  </si>
  <si>
    <t>GP</t>
  </si>
  <si>
    <t>COLOR 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</si>
</sst>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/>
    <xf numFmtId="0" fontId="0" fillId="35" borderId="0" xfId="0" applyFill="1"/>
    <xf numFmtId="0" fontId="0" fillId="39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4" fillId="0" borderId="0" xfId="0" applyFont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 vertical="center" textRotation="25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C1" workbookViewId="0">
      <selection activeCell="E2" sqref="E2"/>
    </sheetView>
  </sheetViews>
  <sheetFormatPr defaultRowHeight="15" x14ac:dyDescent="0.25"/>
  <cols>
    <col min="1" max="1" width="63.5703125" bestFit="1" customWidth="1"/>
    <col min="4" max="4" width="9.140625" style="1"/>
    <col min="7" max="7" width="9.140625" style="1"/>
    <col min="10" max="10" width="9.140625" style="1"/>
    <col min="18" max="18" width="10.7109375" bestFit="1" customWidth="1"/>
    <col min="19" max="19" width="12" bestFit="1" customWidth="1"/>
    <col min="22" max="22" width="12" style="2" customWidth="1"/>
    <col min="23" max="23" width="16.5703125" customWidth="1"/>
  </cols>
  <sheetData>
    <row r="1" spans="1:26" ht="4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s="18" t="s">
        <v>51</v>
      </c>
      <c r="O1" s="1" t="s">
        <v>33</v>
      </c>
      <c r="P1" s="1" t="s">
        <v>36</v>
      </c>
      <c r="Q1" s="1" t="s">
        <v>34</v>
      </c>
      <c r="R1" s="12" t="s">
        <v>35</v>
      </c>
      <c r="S1" s="1" t="s">
        <v>37</v>
      </c>
      <c r="T1" s="15" t="s">
        <v>38</v>
      </c>
      <c r="U1" s="15"/>
      <c r="V1" s="17" t="s">
        <v>44</v>
      </c>
      <c r="W1" s="16" t="s">
        <v>43</v>
      </c>
      <c r="X1" s="15" t="s">
        <v>46</v>
      </c>
      <c r="Y1" s="15"/>
      <c r="Z1" s="12" t="s">
        <v>50</v>
      </c>
    </row>
    <row r="2" spans="1:26" ht="60" x14ac:dyDescent="0.25">
      <c r="A2" t="s">
        <v>32</v>
      </c>
      <c r="B2">
        <v>0</v>
      </c>
      <c r="C2">
        <v>0</v>
      </c>
      <c r="D2" s="1">
        <v>0</v>
      </c>
      <c r="E2">
        <v>0</v>
      </c>
      <c r="F2">
        <v>0</v>
      </c>
      <c r="G2" s="1">
        <v>0</v>
      </c>
      <c r="H2">
        <v>0</v>
      </c>
      <c r="I2">
        <v>0</v>
      </c>
      <c r="J2" s="1">
        <v>0</v>
      </c>
      <c r="K2">
        <v>0</v>
      </c>
      <c r="L2">
        <v>0</v>
      </c>
      <c r="M2">
        <v>0</v>
      </c>
      <c r="N2" s="18"/>
      <c r="O2" s="8">
        <f>_xlfn.QUARTILE.INC($M$2:$M$21,1)</f>
        <v>116</v>
      </c>
      <c r="P2">
        <f>_xlfn.PERCENTILE.INC($M$2:$M$21,0.2)</f>
        <v>70.400000000000034</v>
      </c>
      <c r="Q2">
        <f>_xlfn.PERCENTILE.INC($M$2:$M$21,0.167)</f>
        <v>40.304000000000002</v>
      </c>
      <c r="R2">
        <f>_xlfn.PERCENTILE.INC($M$2:$M$21,0.1429)</f>
        <v>28.011400000000002</v>
      </c>
      <c r="S2">
        <f>_xlfn.PERCENTILE.INC($M$2:$M$21,1/9)</f>
        <v>19.555555555555557</v>
      </c>
      <c r="T2">
        <v>0</v>
      </c>
      <c r="U2" s="4" t="s">
        <v>39</v>
      </c>
      <c r="V2" s="2">
        <v>50</v>
      </c>
      <c r="W2" s="2" t="s">
        <v>45</v>
      </c>
      <c r="X2">
        <f>_xlfn.STDEV.S(M2:M21)</f>
        <v>2115.2768507368387</v>
      </c>
      <c r="Y2" t="s">
        <v>47</v>
      </c>
      <c r="Z2" s="8">
        <v>6</v>
      </c>
    </row>
    <row r="3" spans="1:26" x14ac:dyDescent="0.25">
      <c r="A3" t="s">
        <v>28</v>
      </c>
      <c r="B3">
        <v>0</v>
      </c>
      <c r="C3">
        <v>0</v>
      </c>
      <c r="D3" s="1">
        <v>0</v>
      </c>
      <c r="E3">
        <v>0</v>
      </c>
      <c r="F3">
        <v>1</v>
      </c>
      <c r="G3" s="1">
        <v>5</v>
      </c>
      <c r="H3">
        <v>5</v>
      </c>
      <c r="I3">
        <v>5</v>
      </c>
      <c r="J3" s="1">
        <v>6</v>
      </c>
      <c r="K3">
        <v>6</v>
      </c>
      <c r="L3">
        <v>6</v>
      </c>
      <c r="M3">
        <v>6</v>
      </c>
      <c r="N3" s="18"/>
      <c r="O3" s="9">
        <f>_xlfn.QUARTILE.INC($M$2:$M$21,2)</f>
        <v>414.5</v>
      </c>
      <c r="P3">
        <f>_xlfn.PERCENTILE.INC($M$2:$M$21,0.4)</f>
        <v>270.40000000000015</v>
      </c>
      <c r="Q3">
        <f>_xlfn.PERCENTILE.INC($M$2:$M$21,0.333)</f>
        <v>182.67699999999999</v>
      </c>
      <c r="R3">
        <f>_xlfn.PERCENTILE.INC($M$2:$M$21,0.286)</f>
        <v>144.49199999999996</v>
      </c>
      <c r="S3">
        <f>_xlfn.PERCENTILE.INC($M$2:$M$21,2/9)</f>
        <v>90.666666666666671</v>
      </c>
      <c r="T3">
        <f t="shared" ref="T3:T21" si="0">LOG10(M3)</f>
        <v>0.77815125038364363</v>
      </c>
      <c r="U3" s="4"/>
      <c r="V3" s="2">
        <v>100</v>
      </c>
      <c r="X3">
        <f>AVERAGE(M2:M21)</f>
        <v>1222.95</v>
      </c>
      <c r="Y3" t="s">
        <v>48</v>
      </c>
      <c r="Z3" s="10">
        <f>6*Z2</f>
        <v>36</v>
      </c>
    </row>
    <row r="4" spans="1:26" x14ac:dyDescent="0.25">
      <c r="A4" t="s">
        <v>21</v>
      </c>
      <c r="B4">
        <v>1</v>
      </c>
      <c r="C4">
        <v>4</v>
      </c>
      <c r="D4" s="1">
        <v>6</v>
      </c>
      <c r="E4">
        <v>8</v>
      </c>
      <c r="F4">
        <v>8</v>
      </c>
      <c r="G4" s="1">
        <v>8</v>
      </c>
      <c r="H4">
        <v>9</v>
      </c>
      <c r="I4">
        <v>12</v>
      </c>
      <c r="J4" s="1">
        <v>18</v>
      </c>
      <c r="K4">
        <v>18</v>
      </c>
      <c r="L4">
        <v>18</v>
      </c>
      <c r="M4">
        <v>18</v>
      </c>
      <c r="N4" s="18"/>
      <c r="O4" s="11">
        <f>_xlfn.QUARTILE.INC($M$2:$M$21,3)</f>
        <v>1392.25</v>
      </c>
      <c r="P4">
        <f>_xlfn.PERCENTILE.INC($M$2:$M$21,0.6)</f>
        <v>487.6</v>
      </c>
      <c r="Q4">
        <f>_xlfn.PERCENTILE.INC($M$2:$M$21,0.5)</f>
        <v>414.5</v>
      </c>
      <c r="R4">
        <f>_xlfn.PERCENTILE.INC($M$2:$M$21,0.429)</f>
        <v>321.85499999999996</v>
      </c>
      <c r="S4">
        <f>_xlfn.PERCENTILE.INC($M$2:$M$21,3/9)</f>
        <v>183</v>
      </c>
      <c r="T4">
        <f t="shared" si="0"/>
        <v>1.255272505103306</v>
      </c>
      <c r="U4" s="5" t="s">
        <v>40</v>
      </c>
      <c r="V4" s="2">
        <v>200</v>
      </c>
      <c r="X4" s="14" t="s">
        <v>49</v>
      </c>
      <c r="Y4" s="14"/>
      <c r="Z4" s="9">
        <f>6*Z3</f>
        <v>216</v>
      </c>
    </row>
    <row r="5" spans="1:26" x14ac:dyDescent="0.25">
      <c r="A5" t="s">
        <v>13</v>
      </c>
      <c r="B5">
        <v>0</v>
      </c>
      <c r="C5">
        <v>0</v>
      </c>
      <c r="D5" s="1">
        <v>0</v>
      </c>
      <c r="E5">
        <v>0</v>
      </c>
      <c r="F5">
        <v>4</v>
      </c>
      <c r="G5" s="1">
        <v>4</v>
      </c>
      <c r="H5">
        <v>14</v>
      </c>
      <c r="I5">
        <v>25</v>
      </c>
      <c r="J5" s="1">
        <v>32</v>
      </c>
      <c r="K5">
        <v>32</v>
      </c>
      <c r="L5">
        <v>32</v>
      </c>
      <c r="M5">
        <v>32</v>
      </c>
      <c r="N5" s="18"/>
      <c r="O5" s="13">
        <f>_xlfn.QUARTILE.INC($M$2:$M$21,4)</f>
        <v>8861</v>
      </c>
      <c r="P5">
        <f>_xlfn.PERCENTILE.INC($M$2:$M$21,0.8)</f>
        <v>1957.8000000000006</v>
      </c>
      <c r="Q5">
        <f>_xlfn.PERCENTILE.INC($M$2:$M$21,0.667)</f>
        <v>610.71799999999996</v>
      </c>
      <c r="R5">
        <f>_xlfn.PERCENTILE.INC($M$2:$M$21,0.572)</f>
        <v>471.81599999999992</v>
      </c>
      <c r="S5">
        <f>_xlfn.PERCENTILE.INC($M$2:$M$21,4/9)</f>
        <v>352.66666666666669</v>
      </c>
      <c r="T5">
        <f t="shared" si="0"/>
        <v>1.505149978319906</v>
      </c>
      <c r="U5" s="5"/>
      <c r="V5" s="2">
        <v>400</v>
      </c>
      <c r="Z5" s="11">
        <f>6*Z4</f>
        <v>1296</v>
      </c>
    </row>
    <row r="6" spans="1:26" x14ac:dyDescent="0.25">
      <c r="A6" t="s">
        <v>24</v>
      </c>
      <c r="B6">
        <v>0</v>
      </c>
      <c r="C6">
        <v>0</v>
      </c>
      <c r="D6" s="1">
        <v>0</v>
      </c>
      <c r="E6">
        <v>0</v>
      </c>
      <c r="F6">
        <v>3</v>
      </c>
      <c r="G6" s="1">
        <v>4</v>
      </c>
      <c r="H6">
        <v>33</v>
      </c>
      <c r="I6">
        <v>73</v>
      </c>
      <c r="J6" s="1">
        <v>79</v>
      </c>
      <c r="K6">
        <v>79</v>
      </c>
      <c r="L6">
        <v>80</v>
      </c>
      <c r="M6">
        <v>80</v>
      </c>
      <c r="N6" s="18"/>
      <c r="P6">
        <f>_xlfn.PERCENTILE.INC($M$2:$M$21,1)</f>
        <v>8861</v>
      </c>
      <c r="Q6">
        <f>_xlfn.PERCENTILE.INC($M$2:$M$21,0.834)</f>
        <v>2076.6640000000002</v>
      </c>
      <c r="R6">
        <f>_xlfn.PERCENTILE.INC($M$2:$M$21,0.714)</f>
        <v>976.86599999999942</v>
      </c>
      <c r="S6">
        <f>_xlfn.PERCENTILE.INC($M$2:$M$21,5/9)</f>
        <v>452.44444444444446</v>
      </c>
      <c r="T6">
        <f t="shared" si="0"/>
        <v>1.9030899869919435</v>
      </c>
      <c r="U6" s="5"/>
      <c r="V6" s="2">
        <v>800</v>
      </c>
      <c r="Z6" s="13">
        <f>6*Z5</f>
        <v>7776</v>
      </c>
    </row>
    <row r="7" spans="1:26" x14ac:dyDescent="0.25">
      <c r="A7" t="s">
        <v>22</v>
      </c>
      <c r="B7">
        <v>1</v>
      </c>
      <c r="C7">
        <v>15</v>
      </c>
      <c r="D7" s="1">
        <v>19</v>
      </c>
      <c r="E7">
        <v>29</v>
      </c>
      <c r="F7">
        <v>54</v>
      </c>
      <c r="G7" s="1">
        <v>61</v>
      </c>
      <c r="H7">
        <v>87</v>
      </c>
      <c r="I7">
        <v>111</v>
      </c>
      <c r="J7" s="1">
        <v>128</v>
      </c>
      <c r="K7">
        <v>128</v>
      </c>
      <c r="L7">
        <v>128</v>
      </c>
      <c r="M7">
        <v>128</v>
      </c>
      <c r="N7" s="18"/>
      <c r="Q7">
        <f>_xlfn.PERCENTILE.INC($M$2:$M$21,1)</f>
        <v>8861</v>
      </c>
      <c r="R7">
        <f>_xlfn.PERCENTILE.INC($M$2:$M$21,0.857)</f>
        <v>2258.3860000000009</v>
      </c>
      <c r="S7">
        <f>_xlfn.PERCENTILE.INC($M$2:$M$21,6/9)</f>
        <v>609.66666666666652</v>
      </c>
      <c r="T7">
        <f t="shared" si="0"/>
        <v>2.1072099696478683</v>
      </c>
      <c r="U7" s="6" t="s">
        <v>41</v>
      </c>
      <c r="V7" s="2">
        <v>1600</v>
      </c>
    </row>
    <row r="8" spans="1:26" x14ac:dyDescent="0.25">
      <c r="A8" t="s">
        <v>16</v>
      </c>
      <c r="B8">
        <v>1</v>
      </c>
      <c r="C8">
        <v>1</v>
      </c>
      <c r="D8" s="1">
        <v>1</v>
      </c>
      <c r="E8">
        <v>1</v>
      </c>
      <c r="F8">
        <v>82</v>
      </c>
      <c r="G8" s="1">
        <v>115</v>
      </c>
      <c r="H8">
        <v>132</v>
      </c>
      <c r="I8">
        <v>159</v>
      </c>
      <c r="J8" s="1">
        <v>164</v>
      </c>
      <c r="K8">
        <v>164</v>
      </c>
      <c r="L8">
        <v>165</v>
      </c>
      <c r="M8">
        <v>166</v>
      </c>
      <c r="N8" s="18"/>
      <c r="R8">
        <f>_xlfn.PERCENTILE.INC($M$2:$M$21,1)</f>
        <v>8861</v>
      </c>
      <c r="S8">
        <f>_xlfn.PERCENTILE.INC($M$2:$M$21,7/9)</f>
        <v>1764.3333333333339</v>
      </c>
      <c r="T8">
        <f t="shared" si="0"/>
        <v>2.220108088040055</v>
      </c>
      <c r="U8" s="6"/>
      <c r="V8" s="2">
        <v>3200</v>
      </c>
    </row>
    <row r="9" spans="1:26" x14ac:dyDescent="0.25">
      <c r="A9" t="s">
        <v>27</v>
      </c>
      <c r="B9">
        <v>0</v>
      </c>
      <c r="C9">
        <v>1</v>
      </c>
      <c r="D9" s="1">
        <v>1</v>
      </c>
      <c r="E9">
        <v>1</v>
      </c>
      <c r="F9">
        <v>69</v>
      </c>
      <c r="G9" s="1">
        <v>80</v>
      </c>
      <c r="H9">
        <v>126</v>
      </c>
      <c r="I9">
        <v>209</v>
      </c>
      <c r="J9" s="1">
        <v>215</v>
      </c>
      <c r="K9">
        <v>217</v>
      </c>
      <c r="L9">
        <v>217</v>
      </c>
      <c r="M9">
        <v>217</v>
      </c>
      <c r="N9" s="18"/>
      <c r="S9">
        <f>_xlfn.PERCENTILE.INC($M$2:$M$21,8/9)</f>
        <v>2586.7777777777778</v>
      </c>
      <c r="T9">
        <f t="shared" si="0"/>
        <v>2.3364597338485296</v>
      </c>
      <c r="U9" s="6"/>
      <c r="V9" s="2">
        <v>6400</v>
      </c>
    </row>
    <row r="10" spans="1:26" x14ac:dyDescent="0.25">
      <c r="A10" t="s">
        <v>26</v>
      </c>
      <c r="B10">
        <v>2</v>
      </c>
      <c r="C10">
        <v>2</v>
      </c>
      <c r="D10" s="1">
        <v>2</v>
      </c>
      <c r="E10">
        <v>2</v>
      </c>
      <c r="F10">
        <v>15</v>
      </c>
      <c r="G10" s="1">
        <v>163</v>
      </c>
      <c r="H10">
        <v>255</v>
      </c>
      <c r="I10">
        <v>287</v>
      </c>
      <c r="J10" s="1">
        <v>306</v>
      </c>
      <c r="K10">
        <v>306</v>
      </c>
      <c r="L10">
        <v>306</v>
      </c>
      <c r="M10">
        <v>306</v>
      </c>
      <c r="N10" s="18"/>
      <c r="S10">
        <f>_xlfn.PERCENTILE.INC($M$2:$M$21,9/9)</f>
        <v>8861</v>
      </c>
      <c r="T10">
        <f t="shared" si="0"/>
        <v>2.4857214264815801</v>
      </c>
      <c r="U10" s="6"/>
      <c r="V10" s="2">
        <v>12800</v>
      </c>
    </row>
    <row r="11" spans="1:26" x14ac:dyDescent="0.25">
      <c r="A11" t="s">
        <v>20</v>
      </c>
      <c r="B11">
        <v>0</v>
      </c>
      <c r="C11">
        <v>0</v>
      </c>
      <c r="D11" s="1">
        <v>57</v>
      </c>
      <c r="E11">
        <v>125</v>
      </c>
      <c r="F11">
        <v>197</v>
      </c>
      <c r="G11" s="1">
        <v>263</v>
      </c>
      <c r="H11">
        <v>317</v>
      </c>
      <c r="I11">
        <v>393</v>
      </c>
      <c r="J11" s="1">
        <v>411</v>
      </c>
      <c r="K11">
        <v>411</v>
      </c>
      <c r="L11">
        <v>411</v>
      </c>
      <c r="M11">
        <v>411</v>
      </c>
      <c r="N11" s="18"/>
      <c r="T11">
        <f t="shared" si="0"/>
        <v>2.6138418218760693</v>
      </c>
      <c r="U11" s="6"/>
    </row>
    <row r="12" spans="1:26" x14ac:dyDescent="0.25">
      <c r="A12" t="s">
        <v>25</v>
      </c>
      <c r="B12">
        <v>0</v>
      </c>
      <c r="C12">
        <v>180</v>
      </c>
      <c r="D12" s="1">
        <v>266</v>
      </c>
      <c r="E12">
        <v>285</v>
      </c>
      <c r="F12">
        <v>295</v>
      </c>
      <c r="G12" s="1">
        <v>351</v>
      </c>
      <c r="H12">
        <v>372</v>
      </c>
      <c r="I12">
        <v>414</v>
      </c>
      <c r="J12" s="1">
        <v>418</v>
      </c>
      <c r="K12">
        <v>418</v>
      </c>
      <c r="L12">
        <v>418</v>
      </c>
      <c r="M12">
        <v>418</v>
      </c>
      <c r="N12" s="18"/>
      <c r="T12">
        <f t="shared" si="0"/>
        <v>2.621176281775035</v>
      </c>
      <c r="U12" s="6"/>
    </row>
    <row r="13" spans="1:26" x14ac:dyDescent="0.25">
      <c r="A13" t="s">
        <v>15</v>
      </c>
      <c r="B13">
        <v>0</v>
      </c>
      <c r="C13">
        <v>0</v>
      </c>
      <c r="D13" s="1">
        <v>0</v>
      </c>
      <c r="E13">
        <v>0</v>
      </c>
      <c r="F13">
        <v>95</v>
      </c>
      <c r="G13" s="1">
        <v>162</v>
      </c>
      <c r="H13">
        <v>348</v>
      </c>
      <c r="I13">
        <v>450</v>
      </c>
      <c r="J13" s="1">
        <v>479</v>
      </c>
      <c r="K13">
        <v>480</v>
      </c>
      <c r="L13">
        <v>480</v>
      </c>
      <c r="M13">
        <v>480</v>
      </c>
      <c r="N13" s="18"/>
      <c r="T13">
        <f t="shared" si="0"/>
        <v>2.6812412373755872</v>
      </c>
      <c r="U13" s="6"/>
    </row>
    <row r="14" spans="1:26" x14ac:dyDescent="0.25">
      <c r="A14" t="s">
        <v>31</v>
      </c>
      <c r="B14">
        <v>0</v>
      </c>
      <c r="C14">
        <v>0</v>
      </c>
      <c r="D14" s="1">
        <v>0</v>
      </c>
      <c r="E14">
        <v>55</v>
      </c>
      <c r="F14">
        <v>143</v>
      </c>
      <c r="G14" s="1">
        <v>247</v>
      </c>
      <c r="H14">
        <v>368</v>
      </c>
      <c r="I14">
        <v>425</v>
      </c>
      <c r="J14" s="1">
        <v>489</v>
      </c>
      <c r="K14">
        <v>493</v>
      </c>
      <c r="L14">
        <v>495</v>
      </c>
      <c r="M14">
        <v>499</v>
      </c>
      <c r="N14" s="18"/>
      <c r="T14">
        <f t="shared" si="0"/>
        <v>2.6981005456233897</v>
      </c>
      <c r="U14" s="6"/>
    </row>
    <row r="15" spans="1:26" x14ac:dyDescent="0.25">
      <c r="A15" t="s">
        <v>30</v>
      </c>
      <c r="B15">
        <v>0</v>
      </c>
      <c r="C15">
        <v>15</v>
      </c>
      <c r="D15" s="1">
        <v>44</v>
      </c>
      <c r="E15">
        <v>203</v>
      </c>
      <c r="F15">
        <v>449</v>
      </c>
      <c r="G15" s="1">
        <v>676</v>
      </c>
      <c r="H15">
        <v>795</v>
      </c>
      <c r="I15">
        <v>922</v>
      </c>
      <c r="J15" s="1">
        <v>6664</v>
      </c>
      <c r="K15">
        <v>6665</v>
      </c>
      <c r="L15">
        <v>6665</v>
      </c>
      <c r="M15">
        <v>665</v>
      </c>
      <c r="N15" s="18"/>
      <c r="T15">
        <f t="shared" si="0"/>
        <v>2.8228216453031045</v>
      </c>
      <c r="U15" s="6"/>
    </row>
    <row r="16" spans="1:26" x14ac:dyDescent="0.25">
      <c r="A16" t="s">
        <v>14</v>
      </c>
      <c r="B16">
        <v>10</v>
      </c>
      <c r="C16">
        <v>19</v>
      </c>
      <c r="D16" s="1">
        <v>30</v>
      </c>
      <c r="E16">
        <v>48</v>
      </c>
      <c r="F16">
        <v>318</v>
      </c>
      <c r="G16" s="1">
        <v>710</v>
      </c>
      <c r="H16">
        <v>914</v>
      </c>
      <c r="I16">
        <v>1072</v>
      </c>
      <c r="J16" s="1">
        <v>1215</v>
      </c>
      <c r="K16">
        <v>1216</v>
      </c>
      <c r="L16">
        <v>1216</v>
      </c>
      <c r="M16">
        <v>1216</v>
      </c>
      <c r="N16" s="18"/>
      <c r="T16">
        <f t="shared" si="0"/>
        <v>3.0849335749367159</v>
      </c>
      <c r="U16" s="7" t="s">
        <v>42</v>
      </c>
      <c r="V16" s="3"/>
    </row>
    <row r="17" spans="1:21" x14ac:dyDescent="0.25">
      <c r="A17" t="s">
        <v>29</v>
      </c>
      <c r="B17">
        <v>22</v>
      </c>
      <c r="C17">
        <v>202</v>
      </c>
      <c r="D17" s="1">
        <v>350</v>
      </c>
      <c r="E17">
        <v>511</v>
      </c>
      <c r="F17">
        <v>844</v>
      </c>
      <c r="G17" s="1">
        <v>1132</v>
      </c>
      <c r="H17">
        <v>1414</v>
      </c>
      <c r="I17">
        <v>1696</v>
      </c>
      <c r="J17" s="1">
        <v>1896</v>
      </c>
      <c r="K17">
        <v>1898</v>
      </c>
      <c r="L17">
        <v>1903</v>
      </c>
      <c r="M17">
        <v>1921</v>
      </c>
      <c r="N17" s="18"/>
      <c r="T17">
        <f t="shared" si="0"/>
        <v>3.2835273648616936</v>
      </c>
      <c r="U17" s="7"/>
    </row>
    <row r="18" spans="1:21" x14ac:dyDescent="0.25">
      <c r="A18" t="s">
        <v>18</v>
      </c>
      <c r="B18">
        <v>2</v>
      </c>
      <c r="C18">
        <v>5</v>
      </c>
      <c r="D18" s="1">
        <v>6</v>
      </c>
      <c r="E18">
        <v>47</v>
      </c>
      <c r="F18">
        <v>436</v>
      </c>
      <c r="G18" s="1">
        <v>1021</v>
      </c>
      <c r="H18">
        <v>1428</v>
      </c>
      <c r="I18">
        <v>1935</v>
      </c>
      <c r="J18" s="1">
        <v>2097</v>
      </c>
      <c r="K18">
        <v>2102</v>
      </c>
      <c r="L18">
        <v>2103</v>
      </c>
      <c r="M18">
        <v>2105</v>
      </c>
      <c r="N18" s="18"/>
      <c r="T18">
        <f t="shared" si="0"/>
        <v>3.323252100171687</v>
      </c>
      <c r="U18" s="7"/>
    </row>
    <row r="19" spans="1:21" x14ac:dyDescent="0.25">
      <c r="A19" t="s">
        <v>23</v>
      </c>
      <c r="B19">
        <v>1</v>
      </c>
      <c r="C19">
        <v>12</v>
      </c>
      <c r="D19" s="1">
        <v>98</v>
      </c>
      <c r="E19">
        <v>461</v>
      </c>
      <c r="F19">
        <v>1330</v>
      </c>
      <c r="G19" s="1">
        <v>1850</v>
      </c>
      <c r="H19">
        <v>2177</v>
      </c>
      <c r="I19">
        <v>2544</v>
      </c>
      <c r="J19" s="1">
        <v>2641</v>
      </c>
      <c r="K19">
        <v>2646</v>
      </c>
      <c r="L19">
        <v>2647</v>
      </c>
      <c r="M19">
        <v>2647</v>
      </c>
      <c r="N19" s="18"/>
      <c r="T19">
        <f t="shared" si="0"/>
        <v>3.4227539413013481</v>
      </c>
      <c r="U19" s="7"/>
    </row>
    <row r="20" spans="1:21" x14ac:dyDescent="0.25">
      <c r="A20" t="s">
        <v>17</v>
      </c>
      <c r="B20">
        <v>174</v>
      </c>
      <c r="C20">
        <v>410</v>
      </c>
      <c r="D20" s="1">
        <v>750</v>
      </c>
      <c r="E20">
        <v>1070</v>
      </c>
      <c r="F20">
        <v>1538</v>
      </c>
      <c r="G20" s="1">
        <v>2081</v>
      </c>
      <c r="H20">
        <v>3212</v>
      </c>
      <c r="I20">
        <v>3988</v>
      </c>
      <c r="J20" s="1">
        <v>4281</v>
      </c>
      <c r="K20">
        <v>4282</v>
      </c>
      <c r="L20">
        <v>4283</v>
      </c>
      <c r="M20">
        <v>4283</v>
      </c>
      <c r="N20" s="18"/>
      <c r="T20">
        <f t="shared" si="0"/>
        <v>3.6317480743965693</v>
      </c>
      <c r="U20" s="7"/>
    </row>
    <row r="21" spans="1:21" x14ac:dyDescent="0.25">
      <c r="A21" t="s">
        <v>19</v>
      </c>
      <c r="B21">
        <v>17</v>
      </c>
      <c r="C21">
        <v>521</v>
      </c>
      <c r="D21" s="1">
        <v>850</v>
      </c>
      <c r="E21">
        <v>1337</v>
      </c>
      <c r="F21">
        <v>2648</v>
      </c>
      <c r="G21" s="1">
        <v>4661</v>
      </c>
      <c r="H21">
        <v>6434</v>
      </c>
      <c r="I21">
        <v>8134</v>
      </c>
      <c r="J21" s="1">
        <v>8840</v>
      </c>
      <c r="K21">
        <v>8848</v>
      </c>
      <c r="L21">
        <v>8856</v>
      </c>
      <c r="M21">
        <v>8861</v>
      </c>
      <c r="N21" s="18"/>
      <c r="T21">
        <f t="shared" si="0"/>
        <v>3.9474827365569185</v>
      </c>
      <c r="U21" s="7"/>
    </row>
  </sheetData>
  <sortState ref="A2:M21">
    <sortCondition ref="M2"/>
  </sortState>
  <mergeCells count="8">
    <mergeCell ref="N1:N21"/>
    <mergeCell ref="T1:U1"/>
    <mergeCell ref="U2:U3"/>
    <mergeCell ref="U4:U6"/>
    <mergeCell ref="U7:U15"/>
    <mergeCell ref="U16:U21"/>
    <mergeCell ref="X1:Y1"/>
    <mergeCell ref="X4:Y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WeeklyData_v2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adityav</dc:creator>
  <cp:lastModifiedBy>Aditya</cp:lastModifiedBy>
  <dcterms:created xsi:type="dcterms:W3CDTF">2014-02-07T23:46:40Z</dcterms:created>
  <dcterms:modified xsi:type="dcterms:W3CDTF">2014-02-07T23:49:38Z</dcterms:modified>
</cp:coreProperties>
</file>