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ikiprastyo\Gawean\04. Campuran\02. Pengembangan Web Cimahi\"/>
    </mc:Choice>
  </mc:AlternateContent>
  <xr:revisionPtr revIDLastSave="0" documentId="13_ncr:1_{EA2DD969-7049-4674-84FB-78EB54663735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Tabel 29" sheetId="1" r:id="rId1"/>
    <sheet name="Sheet1" sheetId="2" r:id="rId2"/>
  </sheets>
  <calcPr calcId="191029"/>
</workbook>
</file>

<file path=xl/calcChain.xml><?xml version="1.0" encoding="utf-8"?>
<calcChain xmlns="http://schemas.openxmlformats.org/spreadsheetml/2006/main">
  <c r="AQ65" i="1" l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6" i="1" l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5" i="1"/>
  <c r="V65" i="1" l="1"/>
  <c r="U65" i="1"/>
  <c r="T65" i="1"/>
  <c r="V64" i="1"/>
  <c r="U64" i="1"/>
  <c r="T64" i="1"/>
  <c r="V63" i="1"/>
  <c r="U63" i="1"/>
  <c r="T63" i="1"/>
  <c r="V62" i="1"/>
  <c r="U62" i="1"/>
  <c r="T62" i="1"/>
  <c r="V61" i="1"/>
  <c r="U61" i="1"/>
  <c r="T61" i="1"/>
  <c r="V60" i="1"/>
  <c r="U60" i="1"/>
  <c r="T60" i="1"/>
  <c r="V59" i="1"/>
  <c r="U59" i="1"/>
  <c r="T59" i="1"/>
  <c r="V58" i="1"/>
  <c r="U58" i="1"/>
  <c r="T58" i="1"/>
  <c r="V57" i="1"/>
  <c r="U57" i="1"/>
  <c r="T57" i="1"/>
  <c r="V56" i="1"/>
  <c r="U56" i="1"/>
  <c r="T56" i="1"/>
  <c r="V55" i="1"/>
  <c r="U55" i="1"/>
  <c r="T55" i="1"/>
  <c r="V54" i="1"/>
  <c r="U54" i="1"/>
  <c r="T54" i="1"/>
  <c r="V53" i="1"/>
  <c r="U53" i="1"/>
  <c r="T53" i="1"/>
  <c r="V52" i="1"/>
  <c r="U52" i="1"/>
  <c r="T52" i="1"/>
  <c r="V51" i="1"/>
  <c r="U51" i="1"/>
  <c r="T51" i="1"/>
  <c r="X40" i="1"/>
  <c r="X33" i="1"/>
  <c r="X30" i="1"/>
</calcChain>
</file>

<file path=xl/sharedStrings.xml><?xml version="1.0" encoding="utf-8"?>
<sst xmlns="http://schemas.openxmlformats.org/spreadsheetml/2006/main" count="912" uniqueCount="200">
  <si>
    <t>Kualitas Air Sungai</t>
  </si>
  <si>
    <t>Provinsi/Kabupaten/Kota :</t>
  </si>
  <si>
    <t>Tahun :</t>
  </si>
  <si>
    <t>No.</t>
  </si>
  <si>
    <t>Nama Sungai</t>
  </si>
  <si>
    <t>Titik Pantau</t>
  </si>
  <si>
    <t>Lintang</t>
  </si>
  <si>
    <t>Bujur</t>
  </si>
  <si>
    <t>Waktu sampling (tgl/bln/thn)</t>
  </si>
  <si>
    <t>Temperatur (ºC)</t>
  </si>
  <si>
    <t>pH</t>
  </si>
  <si>
    <t>DHL (mg/L)</t>
  </si>
  <si>
    <t>TDS (mg/L)</t>
  </si>
  <si>
    <t>TSS (mg/L)</t>
  </si>
  <si>
    <t>DO (mg/L)</t>
  </si>
  <si>
    <t>BOD (mg/L)</t>
  </si>
  <si>
    <t>COD (mg/L)</t>
  </si>
  <si>
    <t>NO2 (mg/L)</t>
  </si>
  <si>
    <t>NO3 (mg/L)</t>
  </si>
  <si>
    <t>NH3 (mg/L)</t>
  </si>
  <si>
    <t>Klorin bebas (mg/L)</t>
  </si>
  <si>
    <t>T-P (mg/L)</t>
  </si>
  <si>
    <t>Fenol (µg/L)</t>
  </si>
  <si>
    <t>Minyak dan Lemak (µg/L)</t>
  </si>
  <si>
    <t>Detergen (µg/L)</t>
  </si>
  <si>
    <t>Fecal coliform (jmlh/ 1000 ml)</t>
  </si>
  <si>
    <t>Total coliform (jmlh/ 1000 ml)</t>
  </si>
  <si>
    <t>Sianida (mg/L)</t>
  </si>
  <si>
    <t>H2S (mg/L)</t>
  </si>
  <si>
    <t>Cimahi</t>
  </si>
  <si>
    <t>Cisangkan</t>
  </si>
  <si>
    <t>Sungai Cisangkan Hulu</t>
  </si>
  <si>
    <t>06⁰ 52' 260"</t>
  </si>
  <si>
    <t>107⁰ 32' 101"</t>
  </si>
  <si>
    <t>22 Oktober 2020</t>
  </si>
  <si>
    <t>&lt;0.053</t>
  </si>
  <si>
    <t>NA</t>
  </si>
  <si>
    <t>&lt;0.01</t>
  </si>
  <si>
    <t>&lt;0.0367</t>
  </si>
  <si>
    <t>&lt; 0.02</t>
  </si>
  <si>
    <t>&lt; 0.021</t>
  </si>
  <si>
    <t>&lt;0.126</t>
  </si>
  <si>
    <t>&lt;0.0595</t>
  </si>
  <si>
    <t>&lt; 0.1</t>
  </si>
  <si>
    <t>Sungai Cisangkan Tengah</t>
  </si>
  <si>
    <t>06⁰ 52' 57,05"</t>
  </si>
  <si>
    <t>107⁰ 31' 46,23"</t>
  </si>
  <si>
    <t>162 .</t>
  </si>
  <si>
    <t>&lt;0.02</t>
  </si>
  <si>
    <t>&lt;0.1</t>
  </si>
  <si>
    <t>32,5</t>
  </si>
  <si>
    <t>Sungai Cisangkan Hilir</t>
  </si>
  <si>
    <t>06⁰ 52' 01,17"</t>
  </si>
  <si>
    <t>107⁰ 31' 59,83"</t>
  </si>
  <si>
    <t>&lt; 0.053</t>
  </si>
  <si>
    <t>&lt; 0.01</t>
  </si>
  <si>
    <t>&lt; 0.0367</t>
  </si>
  <si>
    <t>48.9.</t>
  </si>
  <si>
    <t>83,7</t>
  </si>
  <si>
    <t>Cibaligo</t>
  </si>
  <si>
    <t>Sungai Cibaligo Hulu</t>
  </si>
  <si>
    <t>06⁰ 53' 856"</t>
  </si>
  <si>
    <t>107⁰ 33' 336"</t>
  </si>
  <si>
    <t>21 Oktober 2020</t>
  </si>
  <si>
    <t>0.521 .</t>
  </si>
  <si>
    <t>&lt; 0.126</t>
  </si>
  <si>
    <t>Sungai Cibaligo Tengah</t>
  </si>
  <si>
    <t>06⁰ 54' 508"</t>
  </si>
  <si>
    <t>107⁰ 33' 114"</t>
  </si>
  <si>
    <t>&gt; 20000000</t>
  </si>
  <si>
    <t>51,3</t>
  </si>
  <si>
    <t>Sungai Cibaligo Hilir</t>
  </si>
  <si>
    <t>06⁰ 52' 492"</t>
  </si>
  <si>
    <t>107⁰ 32' 983"</t>
  </si>
  <si>
    <t>Cibeureum</t>
  </si>
  <si>
    <t>Sungai Cibeureum Hulu</t>
  </si>
  <si>
    <t>06⁰ 54' 625"</t>
  </si>
  <si>
    <t>107⁰ 34' 133"</t>
  </si>
  <si>
    <t>57,5</t>
  </si>
  <si>
    <t>Sungai Cibeureum Tengah</t>
  </si>
  <si>
    <t>06⁰ 55' 953"</t>
  </si>
  <si>
    <t>107⁰ 33' 55,3"</t>
  </si>
  <si>
    <t>0.037 .</t>
  </si>
  <si>
    <t>69,2</t>
  </si>
  <si>
    <t>Sungai Cibeureum Hilir</t>
  </si>
  <si>
    <t>06⁰ 55' 919"</t>
  </si>
  <si>
    <t>107⁰ 32' 716"</t>
  </si>
  <si>
    <t>Cilember</t>
  </si>
  <si>
    <t>Sungai Cilember Hulu</t>
  </si>
  <si>
    <t>06⁰ 52' 483"</t>
  </si>
  <si>
    <t>107⁰ 33' 690"</t>
  </si>
  <si>
    <t>16,6</t>
  </si>
  <si>
    <t>Sungai Cilember Tengah</t>
  </si>
  <si>
    <t>06⁰ 52' 793"</t>
  </si>
  <si>
    <t>107⁰ 33' 688"</t>
  </si>
  <si>
    <t>&lt; 0.0595</t>
  </si>
  <si>
    <t>18,6</t>
  </si>
  <si>
    <t>Sungai Cilember Hilir</t>
  </si>
  <si>
    <t>06⁰ 53' 722"</t>
  </si>
  <si>
    <t>107⁰ 33' 408"</t>
  </si>
  <si>
    <t>&lt;0.2</t>
  </si>
  <si>
    <t>26,9</t>
  </si>
  <si>
    <t>Sungai Cimahi Hulu</t>
  </si>
  <si>
    <t>06⁰ 51' 382"</t>
  </si>
  <si>
    <t>107⁰ 33' 750"</t>
  </si>
  <si>
    <t>34,1</t>
  </si>
  <si>
    <t>Sungai Cimahi Tengah</t>
  </si>
  <si>
    <t>0.045 .</t>
  </si>
  <si>
    <t>12,9</t>
  </si>
  <si>
    <t>Sungai Cimahi Hilir</t>
  </si>
  <si>
    <t>06⁰ 55' 12,01"</t>
  </si>
  <si>
    <t>107⁰ 32' 23,72"</t>
  </si>
  <si>
    <t>44..7</t>
  </si>
  <si>
    <t>&lt;0.053 I</t>
  </si>
  <si>
    <t>46,5</t>
  </si>
  <si>
    <t>Sumber : Dinas Lingkungan Hidup Kota Cimahi (2020)</t>
  </si>
  <si>
    <t xml:space="preserve">Keterangan : </t>
  </si>
  <si>
    <t>1. Pengujian dilakukan oleh UPTD Laboratorium Lingkungan Kota Cimahi dan UPTD Laboratorium Kabupaten Bandung</t>
  </si>
  <si>
    <t>2. (-) menunjukkan tidak menguji parameter tersebut</t>
  </si>
  <si>
    <t>PERIODE II</t>
  </si>
  <si>
    <t>Cd Terlarut (mg/L)</t>
  </si>
  <si>
    <r>
      <t xml:space="preserve">Cr </t>
    </r>
    <r>
      <rPr>
        <b/>
        <vertAlign val="superscript"/>
        <sz val="11"/>
        <color theme="1"/>
        <rFont val="Calibri"/>
        <family val="2"/>
        <scheme val="minor"/>
      </rPr>
      <t xml:space="preserve">+6 </t>
    </r>
    <r>
      <rPr>
        <b/>
        <sz val="11"/>
        <color theme="1"/>
        <rFont val="Calibri"/>
        <family val="2"/>
        <scheme val="minor"/>
      </rPr>
      <t>(mg/L)</t>
    </r>
  </si>
  <si>
    <t>Cu Terlarut (mg/L)(*)</t>
  </si>
  <si>
    <t>Pb Terlarut (mg/L)</t>
  </si>
  <si>
    <t>Zn Terlarut (mg/L)(*)</t>
  </si>
  <si>
    <t>Fe Terlarut (mg/L)(*)</t>
  </si>
  <si>
    <t>Mn Terlarut (mg/L)(*)</t>
  </si>
  <si>
    <t>Klorida (mg/L)</t>
  </si>
  <si>
    <t>Fluorida (mg/L)</t>
  </si>
  <si>
    <t>Sulfat (mg/L)</t>
  </si>
  <si>
    <t>Arsen (mg/L)</t>
  </si>
  <si>
    <t>Hg (mg/L)</t>
  </si>
  <si>
    <t>Ba (mg/L)</t>
  </si>
  <si>
    <t>Co (mg/L)</t>
  </si>
  <si>
    <t>Se (mg/L)</t>
  </si>
  <si>
    <t>16 Juli 2020</t>
  </si>
  <si>
    <t>15 Juli 2020</t>
  </si>
  <si>
    <t>Keterangan</t>
  </si>
  <si>
    <t>PERIODE III</t>
  </si>
  <si>
    <t>2. N/A menunjukkan tidak menguji parameter tersebut</t>
  </si>
  <si>
    <r>
      <t>06</t>
    </r>
    <r>
      <rPr>
        <sz val="11"/>
        <color rgb="FF000000"/>
        <rFont val="Calibri"/>
        <family val="2"/>
      </rPr>
      <t>⁰ 52' 15,69"</t>
    </r>
  </si>
  <si>
    <r>
      <t>107</t>
    </r>
    <r>
      <rPr>
        <sz val="11"/>
        <color rgb="FF000000"/>
        <rFont val="Calibri"/>
        <family val="2"/>
      </rPr>
      <t>⁰ 32' 06,23"</t>
    </r>
  </si>
  <si>
    <t>20 Februari 2020</t>
  </si>
  <si>
    <t>&lt;0,29</t>
  </si>
  <si>
    <t>&lt;0,008</t>
  </si>
  <si>
    <t>&lt;0,09</t>
  </si>
  <si>
    <t>tt</t>
  </si>
  <si>
    <t>&lt;0,034</t>
  </si>
  <si>
    <r>
      <t>06</t>
    </r>
    <r>
      <rPr>
        <sz val="11"/>
        <color rgb="FF000000"/>
        <rFont val="Calibri"/>
        <family val="2"/>
      </rPr>
      <t>⁰ 52' 57,26"</t>
    </r>
  </si>
  <si>
    <r>
      <t>107</t>
    </r>
    <r>
      <rPr>
        <sz val="11"/>
        <color rgb="FF000000"/>
        <rFont val="Calibri"/>
        <family val="2"/>
      </rPr>
      <t>⁰ 31' 46,20"</t>
    </r>
  </si>
  <si>
    <t>18 Februari 2020</t>
  </si>
  <si>
    <t>&lt;2</t>
  </si>
  <si>
    <r>
      <t>06</t>
    </r>
    <r>
      <rPr>
        <sz val="11"/>
        <color rgb="FF000000"/>
        <rFont val="Calibri"/>
        <family val="2"/>
      </rPr>
      <t>⁰ 52' 57,2"</t>
    </r>
  </si>
  <si>
    <r>
      <t>107</t>
    </r>
    <r>
      <rPr>
        <sz val="11"/>
        <color rgb="FF000000"/>
        <rFont val="Calibri"/>
        <family val="2"/>
      </rPr>
      <t>⁰ 31' 46,2"</t>
    </r>
  </si>
  <si>
    <t>&lt;1,25</t>
  </si>
  <si>
    <r>
      <t>06</t>
    </r>
    <r>
      <rPr>
        <sz val="11"/>
        <color rgb="FF000000"/>
        <rFont val="Calibri"/>
        <family val="2"/>
      </rPr>
      <t>⁰ 53' 87,6"</t>
    </r>
  </si>
  <si>
    <r>
      <t>107</t>
    </r>
    <r>
      <rPr>
        <sz val="11"/>
        <color rgb="FF000000"/>
        <rFont val="Calibri"/>
        <family val="2"/>
      </rPr>
      <t>⁰ 03' 32,9"</t>
    </r>
  </si>
  <si>
    <t>19 Februari 2020</t>
  </si>
  <si>
    <t>06⁰ 54' 31,2"</t>
  </si>
  <si>
    <t>107⁰ 33' 06,5"</t>
  </si>
  <si>
    <t>&lt;0,01</t>
  </si>
  <si>
    <t>&lt;0,02</t>
  </si>
  <si>
    <r>
      <t>06</t>
    </r>
    <r>
      <rPr>
        <sz val="11"/>
        <color rgb="FF000000"/>
        <rFont val="Calibri"/>
        <family val="2"/>
      </rPr>
      <t>⁰ 55' 29,5"</t>
    </r>
  </si>
  <si>
    <r>
      <t>107</t>
    </r>
    <r>
      <rPr>
        <sz val="11"/>
        <color rgb="FF000000"/>
        <rFont val="Calibri"/>
        <family val="2"/>
      </rPr>
      <t>⁰ 32' 58,9"</t>
    </r>
  </si>
  <si>
    <t>&lt;1</t>
  </si>
  <si>
    <r>
      <t>06</t>
    </r>
    <r>
      <rPr>
        <sz val="11"/>
        <color rgb="FF000000"/>
        <rFont val="Calibri"/>
        <family val="2"/>
      </rPr>
      <t>⁰ 54' 37,45"</t>
    </r>
  </si>
  <si>
    <r>
      <t>107</t>
    </r>
    <r>
      <rPr>
        <sz val="11"/>
        <color rgb="FF000000"/>
        <rFont val="Calibri"/>
        <family val="2"/>
      </rPr>
      <t>⁰ 34' 07,31"</t>
    </r>
  </si>
  <si>
    <t>17 Februari 2020</t>
  </si>
  <si>
    <r>
      <t>06</t>
    </r>
    <r>
      <rPr>
        <sz val="11"/>
        <color rgb="FF000000"/>
        <rFont val="Calibri"/>
        <family val="2"/>
      </rPr>
      <t>⁰ 55' 09,7"</t>
    </r>
  </si>
  <si>
    <r>
      <t>107</t>
    </r>
    <r>
      <rPr>
        <sz val="11"/>
        <color rgb="FF000000"/>
        <rFont val="Calibri"/>
        <family val="2"/>
      </rPr>
      <t>⁰ 33' 55,5"</t>
    </r>
  </si>
  <si>
    <r>
      <t>06</t>
    </r>
    <r>
      <rPr>
        <sz val="11"/>
        <color rgb="FF000000"/>
        <rFont val="Calibri"/>
        <family val="2"/>
      </rPr>
      <t>⁰ 55' 55,0"</t>
    </r>
  </si>
  <si>
    <r>
      <t>107</t>
    </r>
    <r>
      <rPr>
        <sz val="11"/>
        <color rgb="FF000000"/>
        <rFont val="Calibri"/>
        <family val="2"/>
      </rPr>
      <t>⁰ 33' 42,9"</t>
    </r>
  </si>
  <si>
    <t>Sungai Cibabat Hulu</t>
  </si>
  <si>
    <r>
      <t>06</t>
    </r>
    <r>
      <rPr>
        <sz val="11"/>
        <color rgb="FF000000"/>
        <rFont val="Calibri"/>
        <family val="2"/>
      </rPr>
      <t>⁰ 52' 28,9"</t>
    </r>
  </si>
  <si>
    <r>
      <t>107</t>
    </r>
    <r>
      <rPr>
        <sz val="11"/>
        <color rgb="FF000000"/>
        <rFont val="Calibri"/>
        <family val="2"/>
      </rPr>
      <t>⁰ 33' 41,3"</t>
    </r>
  </si>
  <si>
    <t>Sungai Cibabat Tengah</t>
  </si>
  <si>
    <r>
      <t>06</t>
    </r>
    <r>
      <rPr>
        <sz val="11"/>
        <color rgb="FF000000"/>
        <rFont val="Calibri"/>
        <family val="2"/>
      </rPr>
      <t>⁰ 53' 21,9"</t>
    </r>
  </si>
  <si>
    <r>
      <t>107</t>
    </r>
    <r>
      <rPr>
        <sz val="11"/>
        <color rgb="FF000000"/>
        <rFont val="Calibri"/>
        <family val="2"/>
      </rPr>
      <t>⁰ 33' 24,3"</t>
    </r>
  </si>
  <si>
    <t>Sungai Cibabat Hilir</t>
  </si>
  <si>
    <r>
      <t>06</t>
    </r>
    <r>
      <rPr>
        <sz val="11"/>
        <color rgb="FF000000"/>
        <rFont val="Calibri"/>
        <family val="2"/>
      </rPr>
      <t>⁰ 54' 00,8"</t>
    </r>
  </si>
  <si>
    <r>
      <t>107</t>
    </r>
    <r>
      <rPr>
        <sz val="11"/>
        <color rgb="FF000000"/>
        <rFont val="Calibri"/>
        <family val="2"/>
      </rPr>
      <t>⁰ 32' 54,6"</t>
    </r>
  </si>
  <si>
    <t>06⁰ 51' 17,6"</t>
  </si>
  <si>
    <r>
      <t>107</t>
    </r>
    <r>
      <rPr>
        <sz val="11"/>
        <color rgb="FF000000"/>
        <rFont val="Calibri"/>
        <family val="2"/>
      </rPr>
      <t>⁰ 33' 44,6"</t>
    </r>
  </si>
  <si>
    <r>
      <t>06</t>
    </r>
    <r>
      <rPr>
        <sz val="11"/>
        <color rgb="FF000000"/>
        <rFont val="Calibri"/>
        <family val="2"/>
      </rPr>
      <t>⁰ 53' 37,37"</t>
    </r>
  </si>
  <si>
    <r>
      <t>107</t>
    </r>
    <r>
      <rPr>
        <sz val="11"/>
        <color rgb="FF000000"/>
        <rFont val="Calibri"/>
        <family val="2"/>
      </rPr>
      <t>⁰ 32' 27,60"</t>
    </r>
  </si>
  <si>
    <r>
      <t>06</t>
    </r>
    <r>
      <rPr>
        <sz val="11"/>
        <color rgb="FF000000"/>
        <rFont val="Calibri"/>
        <family val="2"/>
      </rPr>
      <t>⁰ 54' 31,2"</t>
    </r>
  </si>
  <si>
    <r>
      <t>107</t>
    </r>
    <r>
      <rPr>
        <sz val="11"/>
        <color rgb="FF000000"/>
        <rFont val="Calibri"/>
        <family val="2"/>
      </rPr>
      <t>⁰ 33' 06,5"</t>
    </r>
  </si>
  <si>
    <t>Debit (m3/s)</t>
  </si>
  <si>
    <t>Beban Pencemar Aktual (kg/hari)</t>
  </si>
  <si>
    <t>BOD (mg/lt)</t>
  </si>
  <si>
    <t>Debit Air Sungai (m3/detik)</t>
  </si>
  <si>
    <t>Tahun 2019</t>
  </si>
  <si>
    <t>Tahun 2020</t>
  </si>
  <si>
    <t xml:space="preserve">April </t>
  </si>
  <si>
    <t>Juli</t>
  </si>
  <si>
    <t>November</t>
  </si>
  <si>
    <t>Februari</t>
  </si>
  <si>
    <t>Oktober</t>
  </si>
  <si>
    <t>-</t>
  </si>
  <si>
    <t>Sungan Cisangkan Hilir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</si>
</sst>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43" formatCode="_-* #,##0.00_-;\-* #,##0.00_-;_-* &quot;-&quot;??_-;_-@_-"/>
    <numFmt numFmtId="164" formatCode="0.000"/>
    <numFmt numFmtId="165" formatCode="0.0"/>
    <numFmt numFmtId="166" formatCode="_-* #,##0.0_-;\-* #,##0.0_-;_-* &quot;-&quot;_-;_-@_-"/>
  </numFmts>
  <fonts count="9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mbria"/>
      <family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4" fillId="0" borderId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</cellStyleXfs>
  <cellXfs count="5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 wrapText="1"/>
    </xf>
    <xf numFmtId="0" fontId="4" fillId="0" borderId="0" xfId="1" applyAlignment="1">
      <alignment horizontal="left" vertical="center"/>
    </xf>
    <xf numFmtId="0" fontId="4" fillId="0" borderId="0" xfId="1"/>
    <xf numFmtId="0" fontId="4" fillId="0" borderId="6" xfId="1" applyBorder="1" applyAlignment="1">
      <alignment horizontal="center" vertical="center" wrapText="1"/>
    </xf>
    <xf numFmtId="0" fontId="4" fillId="0" borderId="7" xfId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0" borderId="2" xfId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15" fontId="0" fillId="0" borderId="2" xfId="0" applyNumberFormat="1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" fillId="0" borderId="8" xfId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43" fontId="0" fillId="0" borderId="2" xfId="2" applyFont="1" applyFill="1" applyBorder="1" applyAlignment="1">
      <alignment horizontal="center" vertical="center"/>
    </xf>
    <xf numFmtId="0" fontId="4" fillId="0" borderId="2" xfId="1" applyFill="1" applyBorder="1" applyAlignment="1">
      <alignment horizontal="center" vertical="center"/>
    </xf>
    <xf numFmtId="0" fontId="4" fillId="0" borderId="0" xfId="1" applyAlignment="1">
      <alignment horizontal="center" vertical="center"/>
    </xf>
    <xf numFmtId="0" fontId="4" fillId="0" borderId="0" xfId="1" applyFont="1"/>
    <xf numFmtId="0" fontId="4" fillId="0" borderId="6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9" xfId="1" applyFont="1" applyBorder="1" applyAlignment="1">
      <alignment horizontal="center" vertical="center" wrapText="1"/>
    </xf>
    <xf numFmtId="0" fontId="4" fillId="0" borderId="2" xfId="1" applyFont="1" applyBorder="1" applyAlignment="1">
      <alignment horizontal="center" vertical="center" wrapText="1"/>
    </xf>
    <xf numFmtId="0" fontId="4" fillId="0" borderId="2" xfId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15" fontId="1" fillId="0" borderId="3" xfId="0" applyNumberFormat="1" applyFont="1" applyBorder="1" applyAlignment="1">
      <alignment horizontal="center" vertical="center"/>
    </xf>
    <xf numFmtId="0" fontId="0" fillId="3" borderId="8" xfId="0" applyFont="1" applyFill="1" applyBorder="1" applyAlignment="1">
      <alignment horizontal="center" vertical="center"/>
    </xf>
    <xf numFmtId="14" fontId="0" fillId="3" borderId="8" xfId="0" quotePrefix="1" applyNumberFormat="1" applyFont="1" applyFill="1" applyBorder="1" applyAlignment="1">
      <alignment horizontal="center" vertical="center"/>
    </xf>
    <xf numFmtId="0" fontId="4" fillId="0" borderId="8" xfId="1" applyBorder="1" applyAlignment="1">
      <alignment horizontal="center"/>
    </xf>
    <xf numFmtId="164" fontId="0" fillId="3" borderId="8" xfId="0" applyNumberFormat="1" applyFont="1" applyFill="1" applyBorder="1" applyAlignment="1">
      <alignment horizontal="center" vertical="center"/>
    </xf>
    <xf numFmtId="41" fontId="0" fillId="3" borderId="8" xfId="3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15" fontId="0" fillId="3" borderId="2" xfId="0" quotePrefix="1" applyNumberFormat="1" applyFont="1" applyFill="1" applyBorder="1" applyAlignment="1">
      <alignment horizontal="center" vertical="center"/>
    </xf>
    <xf numFmtId="0" fontId="4" fillId="0" borderId="2" xfId="1" applyBorder="1" applyAlignment="1">
      <alignment horizontal="center"/>
    </xf>
    <xf numFmtId="2" fontId="0" fillId="3" borderId="2" xfId="0" applyNumberFormat="1" applyFont="1" applyFill="1" applyBorder="1" applyAlignment="1">
      <alignment horizontal="center" vertical="center"/>
    </xf>
    <xf numFmtId="41" fontId="0" fillId="3" borderId="2" xfId="3" applyFont="1" applyFill="1" applyBorder="1" applyAlignment="1">
      <alignment horizontal="center" vertical="center"/>
    </xf>
    <xf numFmtId="165" fontId="0" fillId="3" borderId="2" xfId="0" applyNumberFormat="1" applyFont="1" applyFill="1" applyBorder="1" applyAlignment="1">
      <alignment horizontal="center" vertical="center"/>
    </xf>
    <xf numFmtId="41" fontId="0" fillId="0" borderId="2" xfId="3" applyFont="1" applyBorder="1" applyAlignment="1">
      <alignment horizontal="center" vertical="center"/>
    </xf>
    <xf numFmtId="165" fontId="0" fillId="0" borderId="2" xfId="0" applyNumberFormat="1" applyFont="1" applyBorder="1" applyAlignment="1">
      <alignment horizontal="center" vertical="center"/>
    </xf>
    <xf numFmtId="2" fontId="0" fillId="3" borderId="2" xfId="3" applyNumberFormat="1" applyFont="1" applyFill="1" applyBorder="1" applyAlignment="1">
      <alignment horizontal="center" vertical="center"/>
    </xf>
    <xf numFmtId="164" fontId="0" fillId="3" borderId="2" xfId="0" applyNumberFormat="1" applyFont="1" applyFill="1" applyBorder="1" applyAlignment="1">
      <alignment horizontal="center" vertical="center"/>
    </xf>
    <xf numFmtId="164" fontId="0" fillId="0" borderId="2" xfId="0" applyNumberFormat="1" applyFont="1" applyBorder="1" applyAlignment="1">
      <alignment horizontal="center" vertical="center"/>
    </xf>
    <xf numFmtId="2" fontId="0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/>
    <xf numFmtId="0" fontId="7" fillId="0" borderId="4" xfId="1" applyFont="1" applyBorder="1" applyAlignment="1">
      <alignment horizontal="left"/>
    </xf>
    <xf numFmtId="0" fontId="7" fillId="0" borderId="5" xfId="1" applyFont="1" applyBorder="1" applyAlignment="1">
      <alignment horizontal="left"/>
    </xf>
    <xf numFmtId="0" fontId="7" fillId="0" borderId="2" xfId="1" applyFont="1" applyBorder="1" applyAlignment="1">
      <alignment horizontal="left"/>
    </xf>
    <xf numFmtId="0" fontId="2" fillId="2" borderId="10" xfId="0" applyFont="1" applyFill="1" applyBorder="1" applyAlignment="1">
      <alignment horizontal="center" vertical="center" wrapText="1"/>
    </xf>
    <xf numFmtId="0" fontId="0" fillId="0" borderId="2" xfId="0" applyBorder="1"/>
    <xf numFmtId="0" fontId="0" fillId="0" borderId="10" xfId="0" applyFont="1" applyFill="1" applyBorder="1" applyAlignment="1">
      <alignment horizontal="center" vertical="center"/>
    </xf>
    <xf numFmtId="0" fontId="0" fillId="0" borderId="10" xfId="0" applyFill="1" applyBorder="1"/>
    <xf numFmtId="166" fontId="7" fillId="0" borderId="2" xfId="3" applyNumberFormat="1" applyFont="1" applyBorder="1"/>
    <xf numFmtId="0" fontId="4" fillId="0" borderId="1" xfId="0" applyFont="1" applyBorder="1" applyAlignment="1">
      <alignment horizontal="center" vertical="center" wrapText="1"/>
    </xf>
    <xf numFmtId="0" fontId="0" fillId="0" borderId="2" xfId="0" applyFill="1" applyBorder="1"/>
  </cellXfs>
  <cellStyles count="4">
    <cellStyle name="Comma" xfId="2" builtinId="3"/>
    <cellStyle name="Comma [0]" xfId="3" builtinId="6"/>
    <cellStyle name="Normal" xfId="0" builtinId="0"/>
    <cellStyle name="Normal 2" xfId="1" xr:uid="{00000000-0005-0000-0000-000003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70"/>
  <sheetViews>
    <sheetView tabSelected="1" zoomScale="85" zoomScaleNormal="85" workbookViewId="0">
      <pane xSplit="3" ySplit="4" topLeftCell="F5" activePane="bottomRight" state="frozen"/>
      <selection pane="topRight" activeCell="D1" sqref="D1"/>
      <selection pane="bottomLeft" activeCell="A5" sqref="A5"/>
      <selection pane="bottomRight" activeCell="AR11" sqref="AR11"/>
    </sheetView>
  </sheetViews>
  <sheetFormatPr defaultRowHeight="15" x14ac:dyDescent="0.25"/>
  <cols>
    <col min="1" max="1" width="6.85546875" customWidth="1"/>
    <col min="2" max="2" width="13.85546875" customWidth="1"/>
    <col min="3" max="3" width="24.42578125" bestFit="1" customWidth="1"/>
    <col min="4" max="4" width="12.5703125" bestFit="1" customWidth="1"/>
    <col min="5" max="5" width="13.7109375" bestFit="1" customWidth="1"/>
    <col min="6" max="6" width="15.28515625" bestFit="1" customWidth="1"/>
    <col min="7" max="12" width="9.140625" hidden="1" customWidth="1"/>
    <col min="14" max="41" width="0" hidden="1" customWidth="1"/>
    <col min="43" max="43" width="10.42578125" customWidth="1"/>
    <col min="44" max="44" width="12.28515625" bestFit="1" customWidth="1"/>
  </cols>
  <sheetData>
    <row r="1" spans="1:43" x14ac:dyDescent="0.25">
      <c r="A1" s="48" t="s">
        <v>0</v>
      </c>
      <c r="B1" s="48"/>
      <c r="C1" s="48"/>
      <c r="D1" s="48"/>
      <c r="E1" s="48"/>
      <c r="F1" s="48"/>
    </row>
    <row r="2" spans="1:43" x14ac:dyDescent="0.25">
      <c r="A2" t="s">
        <v>1</v>
      </c>
      <c r="B2" t="s">
        <v>29</v>
      </c>
    </row>
    <row r="3" spans="1:43" x14ac:dyDescent="0.25">
      <c r="A3" t="s">
        <v>2</v>
      </c>
      <c r="B3">
        <v>2021</v>
      </c>
    </row>
    <row r="4" spans="1:43" ht="60" x14ac:dyDescent="0.25">
      <c r="A4" s="1" t="s">
        <v>3</v>
      </c>
      <c r="B4" s="1" t="s">
        <v>4</v>
      </c>
      <c r="C4" s="1" t="s">
        <v>5</v>
      </c>
      <c r="D4" s="1" t="s">
        <v>6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M4" s="57" t="s">
        <v>189</v>
      </c>
      <c r="N4" s="1" t="s">
        <v>16</v>
      </c>
      <c r="O4" s="1" t="s">
        <v>17</v>
      </c>
      <c r="P4" s="1" t="s">
        <v>18</v>
      </c>
      <c r="Q4" s="1" t="s">
        <v>19</v>
      </c>
      <c r="R4" s="1" t="s">
        <v>20</v>
      </c>
      <c r="S4" s="1" t="s">
        <v>21</v>
      </c>
      <c r="T4" s="1" t="s">
        <v>22</v>
      </c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0" t="s">
        <v>120</v>
      </c>
      <c r="AB4" s="10" t="s">
        <v>121</v>
      </c>
      <c r="AC4" s="10" t="s">
        <v>122</v>
      </c>
      <c r="AD4" s="10" t="s">
        <v>123</v>
      </c>
      <c r="AE4" s="10" t="s">
        <v>124</v>
      </c>
      <c r="AF4" s="10" t="s">
        <v>125</v>
      </c>
      <c r="AG4" s="10" t="s">
        <v>126</v>
      </c>
      <c r="AH4" s="10" t="s">
        <v>127</v>
      </c>
      <c r="AI4" s="10" t="s">
        <v>128</v>
      </c>
      <c r="AJ4" s="10" t="s">
        <v>129</v>
      </c>
      <c r="AK4" s="10" t="s">
        <v>130</v>
      </c>
      <c r="AL4" s="10" t="s">
        <v>131</v>
      </c>
      <c r="AM4" s="10" t="s">
        <v>132</v>
      </c>
      <c r="AN4" s="10" t="s">
        <v>133</v>
      </c>
      <c r="AO4" s="10" t="s">
        <v>134</v>
      </c>
      <c r="AP4" s="52" t="s">
        <v>187</v>
      </c>
      <c r="AQ4" s="52" t="s">
        <v>188</v>
      </c>
    </row>
    <row r="5" spans="1:43" x14ac:dyDescent="0.25">
      <c r="A5" s="2">
        <v>1</v>
      </c>
      <c r="B5" s="47" t="s">
        <v>30</v>
      </c>
      <c r="C5" s="29" t="s">
        <v>31</v>
      </c>
      <c r="D5" s="29" t="s">
        <v>140</v>
      </c>
      <c r="E5" s="29" t="s">
        <v>141</v>
      </c>
      <c r="F5" s="30" t="s">
        <v>142</v>
      </c>
      <c r="G5" s="29">
        <v>24.1</v>
      </c>
      <c r="H5" s="29">
        <v>7.47</v>
      </c>
      <c r="I5" s="31" t="s">
        <v>36</v>
      </c>
      <c r="J5" s="29">
        <v>268</v>
      </c>
      <c r="K5" s="29">
        <v>17</v>
      </c>
      <c r="L5" s="29">
        <v>3.22</v>
      </c>
      <c r="M5" s="29">
        <v>7</v>
      </c>
      <c r="N5" s="29">
        <v>18</v>
      </c>
      <c r="O5" s="29">
        <v>0.5</v>
      </c>
      <c r="P5" s="29">
        <v>3.4</v>
      </c>
      <c r="Q5" s="29">
        <v>1.3</v>
      </c>
      <c r="R5" s="29">
        <v>0.03</v>
      </c>
      <c r="S5" s="29" t="s">
        <v>143</v>
      </c>
      <c r="T5" s="32">
        <v>0.03</v>
      </c>
      <c r="U5" s="29">
        <v>1.65</v>
      </c>
      <c r="V5" s="29">
        <v>0.5</v>
      </c>
      <c r="W5" s="33">
        <v>275500</v>
      </c>
      <c r="X5" s="33">
        <v>1789000</v>
      </c>
      <c r="Y5" s="29" t="s">
        <v>144</v>
      </c>
      <c r="Z5" s="29" t="s">
        <v>145</v>
      </c>
      <c r="AA5" s="29" t="s">
        <v>146</v>
      </c>
      <c r="AB5" s="29" t="s">
        <v>147</v>
      </c>
      <c r="AC5" s="29">
        <v>2.8000000000000001E-2</v>
      </c>
      <c r="AD5" s="29" t="s">
        <v>146</v>
      </c>
      <c r="AE5" s="29">
        <v>0.02</v>
      </c>
      <c r="AF5" s="29" t="s">
        <v>146</v>
      </c>
      <c r="AG5" s="29">
        <v>0.17</v>
      </c>
      <c r="AH5" s="29">
        <v>25.9</v>
      </c>
      <c r="AI5" s="29">
        <v>0.19</v>
      </c>
      <c r="AJ5" s="29">
        <v>26</v>
      </c>
      <c r="AK5" s="29">
        <v>1E-3</v>
      </c>
      <c r="AL5" s="29" t="s">
        <v>146</v>
      </c>
      <c r="AM5" s="29">
        <v>1.4999999999999999E-2</v>
      </c>
      <c r="AN5" s="29" t="s">
        <v>146</v>
      </c>
      <c r="AO5" s="29" t="s">
        <v>146</v>
      </c>
      <c r="AP5" s="53">
        <v>0.02</v>
      </c>
      <c r="AQ5" s="56">
        <f>(M5*AP5)*86.4</f>
        <v>12.096000000000002</v>
      </c>
    </row>
    <row r="6" spans="1:43" x14ac:dyDescent="0.25">
      <c r="A6" s="2">
        <v>2</v>
      </c>
      <c r="B6" s="47"/>
      <c r="C6" s="34" t="s">
        <v>44</v>
      </c>
      <c r="D6" s="34" t="s">
        <v>148</v>
      </c>
      <c r="E6" s="34" t="s">
        <v>149</v>
      </c>
      <c r="F6" s="35" t="s">
        <v>150</v>
      </c>
      <c r="G6" s="34">
        <v>26.7</v>
      </c>
      <c r="H6" s="34">
        <v>7.41</v>
      </c>
      <c r="I6" s="36" t="s">
        <v>36</v>
      </c>
      <c r="J6" s="34">
        <v>330</v>
      </c>
      <c r="K6" s="34">
        <v>27</v>
      </c>
      <c r="L6" s="34">
        <v>1.65</v>
      </c>
      <c r="M6" s="34">
        <v>17</v>
      </c>
      <c r="N6" s="34">
        <v>54</v>
      </c>
      <c r="O6" s="37">
        <v>0.4</v>
      </c>
      <c r="P6" s="34" t="s">
        <v>151</v>
      </c>
      <c r="Q6" s="34">
        <v>2.4</v>
      </c>
      <c r="R6" s="34">
        <v>0.04</v>
      </c>
      <c r="S6" s="34" t="s">
        <v>143</v>
      </c>
      <c r="T6" s="34">
        <v>9.9000000000000005E-2</v>
      </c>
      <c r="U6" s="34">
        <v>1.5</v>
      </c>
      <c r="V6" s="34">
        <v>0.6</v>
      </c>
      <c r="W6" s="38">
        <v>261300</v>
      </c>
      <c r="X6" s="38">
        <v>2755000</v>
      </c>
      <c r="Y6" s="34" t="s">
        <v>144</v>
      </c>
      <c r="Z6" s="34" t="s">
        <v>145</v>
      </c>
      <c r="AA6" s="34" t="s">
        <v>146</v>
      </c>
      <c r="AB6" s="34" t="s">
        <v>147</v>
      </c>
      <c r="AC6" s="34">
        <v>0.01</v>
      </c>
      <c r="AD6" s="34" t="s">
        <v>146</v>
      </c>
      <c r="AE6" s="34">
        <v>0.03</v>
      </c>
      <c r="AF6" s="34">
        <v>0.02</v>
      </c>
      <c r="AG6" s="34">
        <v>0.37</v>
      </c>
      <c r="AH6" s="34">
        <v>32.299999999999997</v>
      </c>
      <c r="AI6" s="34">
        <v>0.28000000000000003</v>
      </c>
      <c r="AJ6" s="34">
        <v>21</v>
      </c>
      <c r="AK6" s="34">
        <v>2E-3</v>
      </c>
      <c r="AL6" s="34" t="s">
        <v>146</v>
      </c>
      <c r="AM6" s="34">
        <v>0.03</v>
      </c>
      <c r="AN6" s="34" t="s">
        <v>146</v>
      </c>
      <c r="AO6" s="34" t="s">
        <v>146</v>
      </c>
      <c r="AP6" s="53">
        <v>0.19</v>
      </c>
      <c r="AQ6" s="56">
        <f t="shared" ref="AQ6:AQ19" si="0">(M6*AP6)*86.4</f>
        <v>279.072</v>
      </c>
    </row>
    <row r="7" spans="1:43" x14ac:dyDescent="0.25">
      <c r="A7" s="2">
        <v>3</v>
      </c>
      <c r="B7" s="47"/>
      <c r="C7" s="34" t="s">
        <v>51</v>
      </c>
      <c r="D7" s="34" t="s">
        <v>152</v>
      </c>
      <c r="E7" s="34" t="s">
        <v>153</v>
      </c>
      <c r="F7" s="35" t="s">
        <v>150</v>
      </c>
      <c r="G7" s="39">
        <v>27</v>
      </c>
      <c r="H7" s="37">
        <v>7.4</v>
      </c>
      <c r="I7" s="36" t="s">
        <v>36</v>
      </c>
      <c r="J7" s="34">
        <v>440</v>
      </c>
      <c r="K7" s="34">
        <v>10</v>
      </c>
      <c r="L7" s="34">
        <v>2.34</v>
      </c>
      <c r="M7" s="34">
        <v>14</v>
      </c>
      <c r="N7" s="34">
        <v>46</v>
      </c>
      <c r="O7" s="34">
        <v>0.28999999999999998</v>
      </c>
      <c r="P7" s="34">
        <v>2.2000000000000002</v>
      </c>
      <c r="Q7" s="34">
        <v>2.2000000000000002</v>
      </c>
      <c r="R7" s="34">
        <v>0.02</v>
      </c>
      <c r="S7" s="34" t="s">
        <v>143</v>
      </c>
      <c r="T7" s="34">
        <v>1.7000000000000001E-2</v>
      </c>
      <c r="U7" s="34" t="s">
        <v>154</v>
      </c>
      <c r="V7" s="34">
        <v>0.3</v>
      </c>
      <c r="W7" s="38">
        <v>50400</v>
      </c>
      <c r="X7" s="38">
        <v>1017000</v>
      </c>
      <c r="Y7" s="34" t="s">
        <v>144</v>
      </c>
      <c r="Z7" s="34" t="s">
        <v>145</v>
      </c>
      <c r="AA7" s="34" t="s">
        <v>146</v>
      </c>
      <c r="AB7" s="34" t="s">
        <v>147</v>
      </c>
      <c r="AC7" s="34">
        <v>0.02</v>
      </c>
      <c r="AD7" s="34" t="s">
        <v>146</v>
      </c>
      <c r="AE7" s="34">
        <v>4.0000000000000001E-3</v>
      </c>
      <c r="AF7" s="34">
        <v>0.18</v>
      </c>
      <c r="AG7" s="34">
        <v>0.22</v>
      </c>
      <c r="AH7" s="34">
        <v>39.9</v>
      </c>
      <c r="AI7" s="34">
        <v>0.36</v>
      </c>
      <c r="AJ7" s="34">
        <v>4</v>
      </c>
      <c r="AK7" s="34">
        <v>2E-3</v>
      </c>
      <c r="AL7" s="34" t="s">
        <v>146</v>
      </c>
      <c r="AM7" s="34" t="s">
        <v>146</v>
      </c>
      <c r="AN7" s="34" t="s">
        <v>146</v>
      </c>
      <c r="AO7" s="34" t="s">
        <v>146</v>
      </c>
      <c r="AP7" s="53">
        <v>2.4</v>
      </c>
      <c r="AQ7" s="56">
        <f t="shared" si="0"/>
        <v>2903.0400000000004</v>
      </c>
    </row>
    <row r="8" spans="1:43" x14ac:dyDescent="0.25">
      <c r="A8" s="2">
        <v>4</v>
      </c>
      <c r="B8" s="47" t="s">
        <v>59</v>
      </c>
      <c r="C8" s="34" t="s">
        <v>60</v>
      </c>
      <c r="D8" s="34" t="s">
        <v>155</v>
      </c>
      <c r="E8" s="34" t="s">
        <v>156</v>
      </c>
      <c r="F8" s="35" t="s">
        <v>157</v>
      </c>
      <c r="G8" s="34">
        <v>26.3</v>
      </c>
      <c r="H8" s="34">
        <v>7.63</v>
      </c>
      <c r="I8" s="36" t="s">
        <v>36</v>
      </c>
      <c r="J8" s="34">
        <v>416</v>
      </c>
      <c r="K8" s="34">
        <v>14</v>
      </c>
      <c r="L8" s="34">
        <v>3.82</v>
      </c>
      <c r="M8" s="34">
        <v>42</v>
      </c>
      <c r="N8" s="34">
        <v>91</v>
      </c>
      <c r="O8" s="34">
        <v>2.35</v>
      </c>
      <c r="P8" s="34" t="s">
        <v>151</v>
      </c>
      <c r="Q8" s="34">
        <v>1.7</v>
      </c>
      <c r="R8" s="34">
        <v>0.04</v>
      </c>
      <c r="S8" s="34">
        <v>0.3</v>
      </c>
      <c r="T8" s="34">
        <v>8.3000000000000004E-2</v>
      </c>
      <c r="U8" s="34" t="s">
        <v>154</v>
      </c>
      <c r="V8" s="34">
        <v>0.43</v>
      </c>
      <c r="W8" s="38">
        <v>789000</v>
      </c>
      <c r="X8" s="38">
        <v>1793000</v>
      </c>
      <c r="Y8" s="34" t="s">
        <v>144</v>
      </c>
      <c r="Z8" s="34" t="s">
        <v>145</v>
      </c>
      <c r="AA8" s="34" t="s">
        <v>146</v>
      </c>
      <c r="AB8" s="34" t="s">
        <v>147</v>
      </c>
      <c r="AC8" s="34">
        <v>0.06</v>
      </c>
      <c r="AD8" s="34" t="s">
        <v>146</v>
      </c>
      <c r="AE8" s="34">
        <v>0.04</v>
      </c>
      <c r="AF8" s="34">
        <v>0.19</v>
      </c>
      <c r="AG8" s="34">
        <v>7.0000000000000007E-2</v>
      </c>
      <c r="AH8" s="34">
        <v>38.1</v>
      </c>
      <c r="AI8" s="34">
        <v>38.1</v>
      </c>
      <c r="AJ8" s="34">
        <v>33</v>
      </c>
      <c r="AK8" s="34">
        <v>2E-3</v>
      </c>
      <c r="AL8" s="34" t="s">
        <v>146</v>
      </c>
      <c r="AM8" s="34">
        <v>0.01</v>
      </c>
      <c r="AN8" s="34" t="s">
        <v>146</v>
      </c>
      <c r="AO8" s="34" t="s">
        <v>146</v>
      </c>
      <c r="AP8" s="53">
        <v>0.35</v>
      </c>
      <c r="AQ8" s="56">
        <f t="shared" si="0"/>
        <v>1270.08</v>
      </c>
    </row>
    <row r="9" spans="1:43" x14ac:dyDescent="0.25">
      <c r="A9" s="2">
        <v>5</v>
      </c>
      <c r="B9" s="47"/>
      <c r="C9" s="34" t="s">
        <v>66</v>
      </c>
      <c r="D9" s="34" t="s">
        <v>158</v>
      </c>
      <c r="E9" s="34" t="s">
        <v>159</v>
      </c>
      <c r="F9" s="35" t="s">
        <v>157</v>
      </c>
      <c r="G9" s="39">
        <v>28</v>
      </c>
      <c r="H9" s="37">
        <v>7.5</v>
      </c>
      <c r="I9" s="36" t="s">
        <v>36</v>
      </c>
      <c r="J9" s="34">
        <v>672</v>
      </c>
      <c r="K9" s="34">
        <v>30</v>
      </c>
      <c r="L9" s="34">
        <v>1.88</v>
      </c>
      <c r="M9" s="34">
        <v>46</v>
      </c>
      <c r="N9" s="34">
        <v>78</v>
      </c>
      <c r="O9" s="34" t="s">
        <v>160</v>
      </c>
      <c r="P9" s="34" t="s">
        <v>151</v>
      </c>
      <c r="Q9" s="34">
        <v>1.8</v>
      </c>
      <c r="R9" s="34" t="s">
        <v>161</v>
      </c>
      <c r="S9" s="34" t="s">
        <v>143</v>
      </c>
      <c r="T9" s="34">
        <v>8.0000000000000002E-3</v>
      </c>
      <c r="U9" s="34" t="s">
        <v>154</v>
      </c>
      <c r="V9" s="34">
        <v>0.3</v>
      </c>
      <c r="W9" s="38">
        <v>1046200</v>
      </c>
      <c r="X9" s="38">
        <v>1523000</v>
      </c>
      <c r="Y9" s="34">
        <v>0.04</v>
      </c>
      <c r="Z9" s="34" t="s">
        <v>145</v>
      </c>
      <c r="AA9" s="34" t="s">
        <v>146</v>
      </c>
      <c r="AB9" s="34" t="s">
        <v>147</v>
      </c>
      <c r="AC9" s="34">
        <v>0.12</v>
      </c>
      <c r="AD9" s="34" t="s">
        <v>146</v>
      </c>
      <c r="AE9" s="34">
        <v>1.72</v>
      </c>
      <c r="AF9" s="34" t="s">
        <v>146</v>
      </c>
      <c r="AG9" s="34">
        <v>0.02</v>
      </c>
      <c r="AH9" s="34">
        <v>51.7</v>
      </c>
      <c r="AI9" s="34">
        <v>0.3</v>
      </c>
      <c r="AJ9" s="34">
        <v>59</v>
      </c>
      <c r="AK9" s="34">
        <v>1E-3</v>
      </c>
      <c r="AL9" s="34" t="s">
        <v>146</v>
      </c>
      <c r="AM9" s="34">
        <v>2.4E-2</v>
      </c>
      <c r="AN9" s="34" t="s">
        <v>146</v>
      </c>
      <c r="AO9" s="34" t="s">
        <v>146</v>
      </c>
      <c r="AP9" s="53">
        <v>0.24</v>
      </c>
      <c r="AQ9" s="56">
        <f t="shared" si="0"/>
        <v>953.85599999999999</v>
      </c>
    </row>
    <row r="10" spans="1:43" x14ac:dyDescent="0.25">
      <c r="A10" s="2">
        <v>6</v>
      </c>
      <c r="B10" s="47"/>
      <c r="C10" s="12" t="s">
        <v>71</v>
      </c>
      <c r="D10" s="12" t="s">
        <v>162</v>
      </c>
      <c r="E10" s="12" t="s">
        <v>163</v>
      </c>
      <c r="F10" s="35" t="s">
        <v>157</v>
      </c>
      <c r="G10" s="12">
        <v>28.4</v>
      </c>
      <c r="H10" s="12">
        <v>7.51</v>
      </c>
      <c r="I10" s="36" t="s">
        <v>36</v>
      </c>
      <c r="J10" s="12">
        <v>1274</v>
      </c>
      <c r="K10" s="12">
        <v>62</v>
      </c>
      <c r="L10" s="12" t="s">
        <v>164</v>
      </c>
      <c r="M10" s="12">
        <v>54</v>
      </c>
      <c r="N10" s="12">
        <v>126</v>
      </c>
      <c r="O10" s="12" t="s">
        <v>160</v>
      </c>
      <c r="P10" s="12">
        <v>2.1</v>
      </c>
      <c r="Q10" s="12">
        <v>6.8</v>
      </c>
      <c r="R10" s="12">
        <v>0.02</v>
      </c>
      <c r="S10" s="12">
        <v>0.6</v>
      </c>
      <c r="T10" s="12">
        <v>4.8000000000000001E-2</v>
      </c>
      <c r="U10" s="12">
        <v>1.7</v>
      </c>
      <c r="V10" s="12">
        <v>0.5</v>
      </c>
      <c r="W10" s="40">
        <v>3873000</v>
      </c>
      <c r="X10" s="40">
        <v>46110000</v>
      </c>
      <c r="Y10" s="12" t="s">
        <v>144</v>
      </c>
      <c r="Z10" s="12" t="s">
        <v>145</v>
      </c>
      <c r="AA10" s="34" t="s">
        <v>146</v>
      </c>
      <c r="AB10" s="12">
        <v>3.9E-2</v>
      </c>
      <c r="AC10" s="12">
        <v>0.05</v>
      </c>
      <c r="AD10" s="34" t="s">
        <v>146</v>
      </c>
      <c r="AE10" s="12">
        <v>4.0000000000000001E-3</v>
      </c>
      <c r="AF10" s="34" t="s">
        <v>146</v>
      </c>
      <c r="AG10" s="12">
        <v>0.21</v>
      </c>
      <c r="AH10" s="41">
        <v>138</v>
      </c>
      <c r="AI10" s="12">
        <v>0.9</v>
      </c>
      <c r="AJ10" s="12">
        <v>76</v>
      </c>
      <c r="AK10" s="12">
        <v>2E-3</v>
      </c>
      <c r="AL10" s="34" t="s">
        <v>146</v>
      </c>
      <c r="AM10" s="34" t="s">
        <v>146</v>
      </c>
      <c r="AN10" s="34" t="s">
        <v>146</v>
      </c>
      <c r="AO10" s="34" t="s">
        <v>146</v>
      </c>
      <c r="AP10" s="53">
        <v>0.09</v>
      </c>
      <c r="AQ10" s="56">
        <f t="shared" si="0"/>
        <v>419.904</v>
      </c>
    </row>
    <row r="11" spans="1:43" x14ac:dyDescent="0.25">
      <c r="A11" s="2">
        <v>7</v>
      </c>
      <c r="B11" s="47" t="s">
        <v>74</v>
      </c>
      <c r="C11" s="34" t="s">
        <v>75</v>
      </c>
      <c r="D11" s="34" t="s">
        <v>165</v>
      </c>
      <c r="E11" s="34" t="s">
        <v>166</v>
      </c>
      <c r="F11" s="35" t="s">
        <v>167</v>
      </c>
      <c r="G11" s="34">
        <v>26.2</v>
      </c>
      <c r="H11" s="34">
        <v>7.35</v>
      </c>
      <c r="I11" s="36" t="s">
        <v>36</v>
      </c>
      <c r="J11" s="34">
        <v>477</v>
      </c>
      <c r="K11" s="34">
        <v>53</v>
      </c>
      <c r="L11" s="34">
        <v>6.7</v>
      </c>
      <c r="M11" s="34">
        <v>7</v>
      </c>
      <c r="N11" s="34">
        <v>28</v>
      </c>
      <c r="O11" s="34">
        <v>0.51</v>
      </c>
      <c r="P11" s="34">
        <v>5.7</v>
      </c>
      <c r="Q11" s="34">
        <v>1.1000000000000001</v>
      </c>
      <c r="R11" s="34">
        <v>0.03</v>
      </c>
      <c r="S11" s="34" t="s">
        <v>143</v>
      </c>
      <c r="T11" s="34">
        <v>5.5E-2</v>
      </c>
      <c r="U11" s="34" t="s">
        <v>154</v>
      </c>
      <c r="V11" s="34">
        <v>0.15</v>
      </c>
      <c r="W11" s="38">
        <v>633000</v>
      </c>
      <c r="X11" s="38">
        <v>17930000</v>
      </c>
      <c r="Y11" s="34" t="s">
        <v>144</v>
      </c>
      <c r="Z11" s="34" t="s">
        <v>145</v>
      </c>
      <c r="AA11" s="34" t="s">
        <v>146</v>
      </c>
      <c r="AB11" s="34" t="s">
        <v>147</v>
      </c>
      <c r="AC11" s="34">
        <v>0.02</v>
      </c>
      <c r="AD11" s="34" t="s">
        <v>146</v>
      </c>
      <c r="AE11" s="34">
        <v>0.04</v>
      </c>
      <c r="AF11" s="34">
        <v>0.35</v>
      </c>
      <c r="AG11" s="34">
        <v>0.05</v>
      </c>
      <c r="AH11" s="34">
        <v>70.5</v>
      </c>
      <c r="AI11" s="34">
        <v>1.03</v>
      </c>
      <c r="AJ11" s="34">
        <v>28</v>
      </c>
      <c r="AK11" s="34">
        <v>1E-3</v>
      </c>
      <c r="AL11" s="34" t="s">
        <v>146</v>
      </c>
      <c r="AM11" s="34">
        <v>2.3E-2</v>
      </c>
      <c r="AN11" s="34" t="s">
        <v>146</v>
      </c>
      <c r="AO11" s="34" t="s">
        <v>146</v>
      </c>
      <c r="AP11" s="53">
        <v>8.7799999999999994</v>
      </c>
      <c r="AQ11" s="56">
        <f t="shared" si="0"/>
        <v>5310.1440000000002</v>
      </c>
    </row>
    <row r="12" spans="1:43" x14ac:dyDescent="0.25">
      <c r="A12" s="2">
        <v>8</v>
      </c>
      <c r="B12" s="47"/>
      <c r="C12" s="34" t="s">
        <v>79</v>
      </c>
      <c r="D12" s="34" t="s">
        <v>168</v>
      </c>
      <c r="E12" s="34" t="s">
        <v>169</v>
      </c>
      <c r="F12" s="35" t="s">
        <v>167</v>
      </c>
      <c r="G12" s="34">
        <v>25.2</v>
      </c>
      <c r="H12" s="42">
        <v>7.27</v>
      </c>
      <c r="I12" s="36" t="s">
        <v>36</v>
      </c>
      <c r="J12" s="34">
        <v>464</v>
      </c>
      <c r="K12" s="34">
        <v>67</v>
      </c>
      <c r="L12" s="34">
        <v>3.43</v>
      </c>
      <c r="M12" s="34">
        <v>8</v>
      </c>
      <c r="N12" s="34">
        <v>40</v>
      </c>
      <c r="O12" s="34">
        <v>0.5</v>
      </c>
      <c r="P12" s="34">
        <v>4.8</v>
      </c>
      <c r="Q12" s="34">
        <v>1.1200000000000001</v>
      </c>
      <c r="R12" s="34">
        <v>0.02</v>
      </c>
      <c r="S12" s="34" t="s">
        <v>143</v>
      </c>
      <c r="T12" s="34">
        <v>2.3E-2</v>
      </c>
      <c r="U12" s="34" t="s">
        <v>154</v>
      </c>
      <c r="V12" s="34">
        <v>0.2</v>
      </c>
      <c r="W12" s="38">
        <v>645000</v>
      </c>
      <c r="X12" s="38">
        <v>12500000</v>
      </c>
      <c r="Y12" s="34" t="s">
        <v>144</v>
      </c>
      <c r="Z12" s="34" t="s">
        <v>145</v>
      </c>
      <c r="AA12" s="34" t="s">
        <v>146</v>
      </c>
      <c r="AB12" s="34" t="s">
        <v>147</v>
      </c>
      <c r="AC12" s="34">
        <v>1.9E-2</v>
      </c>
      <c r="AD12" s="34" t="s">
        <v>146</v>
      </c>
      <c r="AE12" s="34">
        <v>0.03</v>
      </c>
      <c r="AF12" s="34">
        <v>0.34</v>
      </c>
      <c r="AG12" s="34">
        <v>0.12</v>
      </c>
      <c r="AH12" s="34">
        <v>64.7</v>
      </c>
      <c r="AI12" s="34">
        <v>0.8</v>
      </c>
      <c r="AJ12" s="34">
        <v>32</v>
      </c>
      <c r="AK12" s="34">
        <v>2E-3</v>
      </c>
      <c r="AL12" s="34" t="s">
        <v>146</v>
      </c>
      <c r="AM12" s="34" t="s">
        <v>146</v>
      </c>
      <c r="AN12" s="34" t="s">
        <v>146</v>
      </c>
      <c r="AO12" s="34" t="s">
        <v>146</v>
      </c>
      <c r="AP12" s="53">
        <v>1.51</v>
      </c>
      <c r="AQ12" s="56">
        <f t="shared" si="0"/>
        <v>1043.712</v>
      </c>
    </row>
    <row r="13" spans="1:43" x14ac:dyDescent="0.25">
      <c r="A13" s="2">
        <v>9</v>
      </c>
      <c r="B13" s="47"/>
      <c r="C13" s="34" t="s">
        <v>84</v>
      </c>
      <c r="D13" s="34" t="s">
        <v>170</v>
      </c>
      <c r="E13" s="34" t="s">
        <v>171</v>
      </c>
      <c r="F13" s="35" t="s">
        <v>167</v>
      </c>
      <c r="G13" s="39">
        <v>26</v>
      </c>
      <c r="H13" s="34">
        <v>7.45</v>
      </c>
      <c r="I13" s="36" t="s">
        <v>36</v>
      </c>
      <c r="J13" s="34">
        <v>712</v>
      </c>
      <c r="K13" s="34">
        <v>60</v>
      </c>
      <c r="L13" s="34">
        <v>3.88</v>
      </c>
      <c r="M13" s="34">
        <v>10</v>
      </c>
      <c r="N13" s="34">
        <v>37</v>
      </c>
      <c r="O13" s="34">
        <v>0.49</v>
      </c>
      <c r="P13" s="34">
        <v>6</v>
      </c>
      <c r="Q13" s="34">
        <v>1.74</v>
      </c>
      <c r="R13" s="34">
        <v>0.02</v>
      </c>
      <c r="S13" s="34" t="s">
        <v>143</v>
      </c>
      <c r="T13" s="43">
        <v>0.09</v>
      </c>
      <c r="U13" s="34" t="s">
        <v>154</v>
      </c>
      <c r="V13" s="34">
        <v>0.19</v>
      </c>
      <c r="W13" s="38">
        <v>196000</v>
      </c>
      <c r="X13" s="38">
        <v>2359000</v>
      </c>
      <c r="Y13" s="34" t="s">
        <v>144</v>
      </c>
      <c r="Z13" s="34" t="s">
        <v>145</v>
      </c>
      <c r="AA13" s="34" t="s">
        <v>146</v>
      </c>
      <c r="AB13" s="34" t="s">
        <v>147</v>
      </c>
      <c r="AC13" s="34">
        <v>0.02</v>
      </c>
      <c r="AD13" s="34" t="s">
        <v>146</v>
      </c>
      <c r="AE13" s="34">
        <v>0.05</v>
      </c>
      <c r="AF13" s="34">
        <v>0.05</v>
      </c>
      <c r="AG13" s="34">
        <v>0.15</v>
      </c>
      <c r="AH13" s="34">
        <v>72.09</v>
      </c>
      <c r="AI13" s="34">
        <v>1.04</v>
      </c>
      <c r="AJ13" s="34">
        <v>53</v>
      </c>
      <c r="AK13" s="34">
        <v>2E-3</v>
      </c>
      <c r="AL13" s="34" t="s">
        <v>146</v>
      </c>
      <c r="AM13" s="34">
        <v>0.01</v>
      </c>
      <c r="AN13" s="34" t="s">
        <v>146</v>
      </c>
      <c r="AO13" s="34" t="s">
        <v>146</v>
      </c>
      <c r="AP13" s="53">
        <v>10.4</v>
      </c>
      <c r="AQ13" s="56">
        <f t="shared" si="0"/>
        <v>8985.6</v>
      </c>
    </row>
    <row r="14" spans="1:43" x14ac:dyDescent="0.25">
      <c r="A14" s="2">
        <v>10</v>
      </c>
      <c r="B14" s="47" t="s">
        <v>87</v>
      </c>
      <c r="C14" s="34" t="s">
        <v>172</v>
      </c>
      <c r="D14" s="34" t="s">
        <v>173</v>
      </c>
      <c r="E14" s="34" t="s">
        <v>174</v>
      </c>
      <c r="F14" s="35" t="s">
        <v>142</v>
      </c>
      <c r="G14" s="34">
        <v>24.3</v>
      </c>
      <c r="H14" s="34">
        <v>7.64</v>
      </c>
      <c r="I14" s="36" t="s">
        <v>36</v>
      </c>
      <c r="J14" s="34">
        <v>398</v>
      </c>
      <c r="K14" s="34">
        <v>28</v>
      </c>
      <c r="L14" s="34">
        <v>2.17</v>
      </c>
      <c r="M14" s="34">
        <v>17</v>
      </c>
      <c r="N14" s="34">
        <v>32</v>
      </c>
      <c r="O14" s="37">
        <v>0.6</v>
      </c>
      <c r="P14" s="34">
        <v>4.0999999999999996</v>
      </c>
      <c r="Q14" s="34">
        <v>0.9</v>
      </c>
      <c r="R14" s="34">
        <v>0.04</v>
      </c>
      <c r="S14" s="34" t="s">
        <v>143</v>
      </c>
      <c r="T14" s="43">
        <v>0.02</v>
      </c>
      <c r="U14" s="34">
        <v>1.7</v>
      </c>
      <c r="V14" s="34">
        <v>0.14399999999999999</v>
      </c>
      <c r="W14" s="38">
        <v>214300</v>
      </c>
      <c r="X14" s="38">
        <v>689000</v>
      </c>
      <c r="Y14" s="34" t="s">
        <v>144</v>
      </c>
      <c r="Z14" s="34" t="s">
        <v>145</v>
      </c>
      <c r="AA14" s="34" t="s">
        <v>146</v>
      </c>
      <c r="AB14" s="34" t="s">
        <v>147</v>
      </c>
      <c r="AC14" s="34">
        <v>0.02</v>
      </c>
      <c r="AD14" s="34" t="s">
        <v>146</v>
      </c>
      <c r="AE14" s="34">
        <v>0.01</v>
      </c>
      <c r="AF14" s="34" t="s">
        <v>146</v>
      </c>
      <c r="AG14" s="34">
        <v>0.56999999999999995</v>
      </c>
      <c r="AH14" s="34">
        <v>27.5</v>
      </c>
      <c r="AI14" s="34">
        <v>0.24</v>
      </c>
      <c r="AJ14" s="34">
        <v>23</v>
      </c>
      <c r="AK14" s="34">
        <v>2E-3</v>
      </c>
      <c r="AL14" s="34" t="s">
        <v>146</v>
      </c>
      <c r="AM14" s="34">
        <v>0.02</v>
      </c>
      <c r="AN14" s="34" t="s">
        <v>146</v>
      </c>
      <c r="AO14" s="34" t="s">
        <v>146</v>
      </c>
      <c r="AP14" s="53">
        <v>0.73</v>
      </c>
      <c r="AQ14" s="56">
        <f t="shared" si="0"/>
        <v>1072.2240000000002</v>
      </c>
    </row>
    <row r="15" spans="1:43" x14ac:dyDescent="0.25">
      <c r="A15" s="2">
        <v>11</v>
      </c>
      <c r="B15" s="47"/>
      <c r="C15" s="34" t="s">
        <v>175</v>
      </c>
      <c r="D15" s="34" t="s">
        <v>176</v>
      </c>
      <c r="E15" s="34" t="s">
        <v>177</v>
      </c>
      <c r="F15" s="35" t="s">
        <v>167</v>
      </c>
      <c r="G15" s="42">
        <v>25.9</v>
      </c>
      <c r="H15" s="34">
        <v>7.17</v>
      </c>
      <c r="I15" s="36" t="s">
        <v>36</v>
      </c>
      <c r="J15" s="34">
        <v>398</v>
      </c>
      <c r="K15" s="34">
        <v>24</v>
      </c>
      <c r="L15" s="34">
        <v>2.5299999999999998</v>
      </c>
      <c r="M15" s="34">
        <v>38</v>
      </c>
      <c r="N15" s="34">
        <v>74</v>
      </c>
      <c r="O15" s="37">
        <v>0.3</v>
      </c>
      <c r="P15" s="34" t="s">
        <v>151</v>
      </c>
      <c r="Q15" s="34">
        <v>5.3</v>
      </c>
      <c r="R15" s="34">
        <v>0.04</v>
      </c>
      <c r="S15" s="34" t="s">
        <v>143</v>
      </c>
      <c r="T15" s="34">
        <v>4.0000000000000001E-3</v>
      </c>
      <c r="U15" s="34">
        <v>1.56</v>
      </c>
      <c r="V15" s="34">
        <v>0.51</v>
      </c>
      <c r="W15" s="38">
        <v>2419600</v>
      </c>
      <c r="X15" s="38">
        <v>12033000</v>
      </c>
      <c r="Y15" s="34" t="s">
        <v>144</v>
      </c>
      <c r="Z15" s="34" t="s">
        <v>145</v>
      </c>
      <c r="AA15" s="34" t="s">
        <v>146</v>
      </c>
      <c r="AB15" s="34" t="s">
        <v>147</v>
      </c>
      <c r="AC15" s="34">
        <v>0.01</v>
      </c>
      <c r="AD15" s="34" t="s">
        <v>146</v>
      </c>
      <c r="AE15" s="34">
        <v>0.08</v>
      </c>
      <c r="AF15" s="34">
        <v>0.03</v>
      </c>
      <c r="AG15" s="37">
        <v>0.4</v>
      </c>
      <c r="AH15" s="34">
        <v>43.5</v>
      </c>
      <c r="AI15" s="34">
        <v>0.26</v>
      </c>
      <c r="AJ15" s="34">
        <v>16</v>
      </c>
      <c r="AK15" s="34">
        <v>2E-3</v>
      </c>
      <c r="AL15" s="34" t="s">
        <v>146</v>
      </c>
      <c r="AM15" s="34">
        <v>0.02</v>
      </c>
      <c r="AN15" s="34" t="s">
        <v>146</v>
      </c>
      <c r="AO15" s="34" t="s">
        <v>146</v>
      </c>
      <c r="AP15" s="53">
        <v>0.06</v>
      </c>
      <c r="AQ15" s="56">
        <f t="shared" si="0"/>
        <v>196.99199999999999</v>
      </c>
    </row>
    <row r="16" spans="1:43" x14ac:dyDescent="0.25">
      <c r="A16" s="2">
        <v>12</v>
      </c>
      <c r="B16" s="47"/>
      <c r="C16" s="34" t="s">
        <v>178</v>
      </c>
      <c r="D16" s="34" t="s">
        <v>179</v>
      </c>
      <c r="E16" s="34" t="s">
        <v>180</v>
      </c>
      <c r="F16" s="35" t="s">
        <v>157</v>
      </c>
      <c r="G16" s="34">
        <v>30.4</v>
      </c>
      <c r="H16" s="34">
        <v>7.65</v>
      </c>
      <c r="I16" s="36" t="s">
        <v>36</v>
      </c>
      <c r="J16" s="34">
        <v>1522</v>
      </c>
      <c r="K16" s="34">
        <v>13</v>
      </c>
      <c r="L16" s="34">
        <v>3.82</v>
      </c>
      <c r="M16" s="34">
        <v>47</v>
      </c>
      <c r="N16" s="34">
        <v>97</v>
      </c>
      <c r="O16" s="34">
        <v>0.02</v>
      </c>
      <c r="P16" s="34" t="s">
        <v>151</v>
      </c>
      <c r="Q16" s="34">
        <v>4.2</v>
      </c>
      <c r="R16" s="34">
        <v>0.03</v>
      </c>
      <c r="S16" s="34" t="s">
        <v>143</v>
      </c>
      <c r="T16" s="34">
        <v>5.5E-2</v>
      </c>
      <c r="U16" s="34" t="s">
        <v>154</v>
      </c>
      <c r="V16" s="34">
        <v>0.6</v>
      </c>
      <c r="W16" s="38">
        <v>1413000</v>
      </c>
      <c r="X16" s="38">
        <v>3873000</v>
      </c>
      <c r="Y16" s="34" t="s">
        <v>144</v>
      </c>
      <c r="Z16" s="34" t="s">
        <v>145</v>
      </c>
      <c r="AA16" s="34" t="s">
        <v>146</v>
      </c>
      <c r="AB16" s="34" t="s">
        <v>147</v>
      </c>
      <c r="AC16" s="34">
        <v>0.01</v>
      </c>
      <c r="AD16" s="34" t="s">
        <v>146</v>
      </c>
      <c r="AE16" s="34">
        <v>0.03</v>
      </c>
      <c r="AF16" s="34">
        <v>0.08</v>
      </c>
      <c r="AG16" s="34">
        <v>0.08</v>
      </c>
      <c r="AH16" s="34">
        <v>109.1</v>
      </c>
      <c r="AI16" s="34">
        <v>0.5</v>
      </c>
      <c r="AJ16" s="34">
        <v>92</v>
      </c>
      <c r="AK16" s="34">
        <v>2E-3</v>
      </c>
      <c r="AL16" s="34" t="s">
        <v>146</v>
      </c>
      <c r="AM16" s="34" t="s">
        <v>146</v>
      </c>
      <c r="AN16" s="34" t="s">
        <v>146</v>
      </c>
      <c r="AO16" s="34" t="s">
        <v>146</v>
      </c>
      <c r="AP16" s="53">
        <v>0.02</v>
      </c>
      <c r="AQ16" s="56">
        <f t="shared" si="0"/>
        <v>81.216000000000008</v>
      </c>
    </row>
    <row r="17" spans="1:43" x14ac:dyDescent="0.25">
      <c r="A17" s="2">
        <v>13</v>
      </c>
      <c r="B17" s="47" t="s">
        <v>29</v>
      </c>
      <c r="C17" s="12" t="s">
        <v>102</v>
      </c>
      <c r="D17" s="12" t="s">
        <v>181</v>
      </c>
      <c r="E17" s="12" t="s">
        <v>182</v>
      </c>
      <c r="F17" s="35" t="s">
        <v>142</v>
      </c>
      <c r="G17" s="41">
        <v>22</v>
      </c>
      <c r="H17" s="12">
        <v>7.81</v>
      </c>
      <c r="I17" s="36" t="s">
        <v>36</v>
      </c>
      <c r="J17" s="12">
        <v>204</v>
      </c>
      <c r="K17" s="12">
        <v>96</v>
      </c>
      <c r="L17" s="12">
        <v>1.77</v>
      </c>
      <c r="M17" s="12">
        <v>27</v>
      </c>
      <c r="N17" s="12">
        <v>59</v>
      </c>
      <c r="O17" s="12">
        <v>7.0000000000000007E-2</v>
      </c>
      <c r="P17" s="12" t="s">
        <v>151</v>
      </c>
      <c r="Q17" s="12">
        <v>0.3</v>
      </c>
      <c r="R17" s="12">
        <v>0.03</v>
      </c>
      <c r="S17" s="12" t="s">
        <v>143</v>
      </c>
      <c r="T17" s="44">
        <v>7.0000000000000007E-2</v>
      </c>
      <c r="U17" s="34" t="s">
        <v>154</v>
      </c>
      <c r="V17" s="12">
        <v>0.05</v>
      </c>
      <c r="W17" s="40">
        <v>31000</v>
      </c>
      <c r="X17" s="40">
        <v>200000</v>
      </c>
      <c r="Y17" s="12" t="s">
        <v>144</v>
      </c>
      <c r="Z17" s="12" t="s">
        <v>145</v>
      </c>
      <c r="AA17" s="34" t="s">
        <v>146</v>
      </c>
      <c r="AB17" s="12" t="s">
        <v>147</v>
      </c>
      <c r="AC17" s="12">
        <v>0.02</v>
      </c>
      <c r="AD17" s="34" t="s">
        <v>146</v>
      </c>
      <c r="AE17" s="12">
        <v>0.01</v>
      </c>
      <c r="AF17" s="12">
        <v>2.06</v>
      </c>
      <c r="AG17" s="12">
        <v>0.53</v>
      </c>
      <c r="AH17" s="12">
        <v>4.5999999999999996</v>
      </c>
      <c r="AI17" s="12">
        <v>0.15</v>
      </c>
      <c r="AJ17" s="12">
        <v>9</v>
      </c>
      <c r="AK17" s="12">
        <v>1E-3</v>
      </c>
      <c r="AL17" s="34" t="s">
        <v>146</v>
      </c>
      <c r="AM17" s="12">
        <v>1.2E-2</v>
      </c>
      <c r="AN17" s="34" t="s">
        <v>146</v>
      </c>
      <c r="AO17" s="34" t="s">
        <v>146</v>
      </c>
      <c r="AP17" s="53">
        <v>0.7</v>
      </c>
      <c r="AQ17" s="56">
        <f t="shared" si="0"/>
        <v>1632.96</v>
      </c>
    </row>
    <row r="18" spans="1:43" x14ac:dyDescent="0.25">
      <c r="A18" s="2">
        <v>14</v>
      </c>
      <c r="B18" s="47"/>
      <c r="C18" s="12" t="s">
        <v>106</v>
      </c>
      <c r="D18" s="12" t="s">
        <v>183</v>
      </c>
      <c r="E18" s="12" t="s">
        <v>184</v>
      </c>
      <c r="F18" s="35" t="s">
        <v>150</v>
      </c>
      <c r="G18" s="12">
        <v>25.3</v>
      </c>
      <c r="H18" s="12">
        <v>7.86</v>
      </c>
      <c r="I18" s="36" t="s">
        <v>36</v>
      </c>
      <c r="J18" s="12">
        <v>193</v>
      </c>
      <c r="K18" s="12">
        <v>295</v>
      </c>
      <c r="L18" s="12">
        <v>3.7</v>
      </c>
      <c r="M18" s="12">
        <v>19</v>
      </c>
      <c r="N18" s="12">
        <v>42</v>
      </c>
      <c r="O18" s="12">
        <v>0.13</v>
      </c>
      <c r="P18" s="12" t="s">
        <v>151</v>
      </c>
      <c r="Q18" s="12">
        <v>0.67</v>
      </c>
      <c r="R18" s="12">
        <v>0.03</v>
      </c>
      <c r="S18" s="12" t="s">
        <v>143</v>
      </c>
      <c r="T18" s="12">
        <v>1.4E-2</v>
      </c>
      <c r="U18" s="12" t="s">
        <v>154</v>
      </c>
      <c r="V18" s="12" t="s">
        <v>161</v>
      </c>
      <c r="W18" s="40">
        <v>262000</v>
      </c>
      <c r="X18" s="40">
        <v>2650000</v>
      </c>
      <c r="Y18" s="12" t="s">
        <v>144</v>
      </c>
      <c r="Z18" s="12" t="s">
        <v>145</v>
      </c>
      <c r="AA18" s="34" t="s">
        <v>146</v>
      </c>
      <c r="AB18" s="12" t="s">
        <v>147</v>
      </c>
      <c r="AC18" s="12">
        <v>0.02</v>
      </c>
      <c r="AD18" s="34" t="s">
        <v>146</v>
      </c>
      <c r="AE18" s="12">
        <v>0.01</v>
      </c>
      <c r="AF18" s="12">
        <v>0.26</v>
      </c>
      <c r="AG18" s="12">
        <v>0.54</v>
      </c>
      <c r="AH18" s="12">
        <v>10.6</v>
      </c>
      <c r="AI18" s="12">
        <v>0.33</v>
      </c>
      <c r="AJ18" s="12">
        <v>10</v>
      </c>
      <c r="AK18" s="12">
        <v>2E-3</v>
      </c>
      <c r="AL18" s="34" t="s">
        <v>146</v>
      </c>
      <c r="AM18" s="34" t="s">
        <v>146</v>
      </c>
      <c r="AN18" s="34" t="s">
        <v>146</v>
      </c>
      <c r="AO18" s="34" t="s">
        <v>146</v>
      </c>
      <c r="AP18" s="53">
        <v>1.59</v>
      </c>
      <c r="AQ18" s="56">
        <f t="shared" si="0"/>
        <v>2610.1440000000002</v>
      </c>
    </row>
    <row r="19" spans="1:43" x14ac:dyDescent="0.25">
      <c r="A19" s="2">
        <v>15</v>
      </c>
      <c r="B19" s="47"/>
      <c r="C19" s="12" t="s">
        <v>109</v>
      </c>
      <c r="D19" s="12" t="s">
        <v>185</v>
      </c>
      <c r="E19" s="12" t="s">
        <v>186</v>
      </c>
      <c r="F19" s="35" t="s">
        <v>150</v>
      </c>
      <c r="G19" s="12">
        <v>25.5</v>
      </c>
      <c r="H19" s="12">
        <v>7.64</v>
      </c>
      <c r="I19" s="36" t="s">
        <v>36</v>
      </c>
      <c r="J19" s="12">
        <v>304</v>
      </c>
      <c r="K19" s="12">
        <v>149</v>
      </c>
      <c r="L19" s="12">
        <v>5.91</v>
      </c>
      <c r="M19" s="12">
        <v>8</v>
      </c>
      <c r="N19" s="12">
        <v>26</v>
      </c>
      <c r="O19" s="12">
        <v>0.15</v>
      </c>
      <c r="P19" s="12">
        <v>2.6</v>
      </c>
      <c r="Q19" s="12">
        <v>0.8</v>
      </c>
      <c r="R19" s="12">
        <v>0.03</v>
      </c>
      <c r="S19" s="12" t="s">
        <v>143</v>
      </c>
      <c r="T19" s="12">
        <v>1.7000000000000001E-2</v>
      </c>
      <c r="U19" s="12" t="s">
        <v>154</v>
      </c>
      <c r="V19" s="12">
        <v>0.04</v>
      </c>
      <c r="W19" s="40">
        <v>860000</v>
      </c>
      <c r="X19" s="40">
        <v>4040000</v>
      </c>
      <c r="Y19" s="12" t="s">
        <v>144</v>
      </c>
      <c r="Z19" s="12" t="s">
        <v>145</v>
      </c>
      <c r="AA19" s="34" t="s">
        <v>146</v>
      </c>
      <c r="AB19" s="12" t="s">
        <v>147</v>
      </c>
      <c r="AC19" s="12">
        <v>0.02</v>
      </c>
      <c r="AD19" s="34" t="s">
        <v>146</v>
      </c>
      <c r="AE19" s="12">
        <v>0.01</v>
      </c>
      <c r="AF19" s="12">
        <v>0.19</v>
      </c>
      <c r="AG19" s="12">
        <v>0.63</v>
      </c>
      <c r="AH19" s="12">
        <v>24.1</v>
      </c>
      <c r="AI19" s="12">
        <v>0.28000000000000003</v>
      </c>
      <c r="AJ19" s="12">
        <v>21</v>
      </c>
      <c r="AK19" s="45">
        <v>0</v>
      </c>
      <c r="AL19" s="34" t="s">
        <v>146</v>
      </c>
      <c r="AM19" s="34" t="s">
        <v>146</v>
      </c>
      <c r="AN19" s="34" t="s">
        <v>146</v>
      </c>
      <c r="AO19" s="34" t="s">
        <v>146</v>
      </c>
      <c r="AP19" s="53">
        <v>0</v>
      </c>
      <c r="AQ19" s="56">
        <f t="shared" si="0"/>
        <v>0</v>
      </c>
    </row>
    <row r="20" spans="1:43" x14ac:dyDescent="0.25">
      <c r="M20" s="54"/>
      <c r="AP20" s="55"/>
    </row>
    <row r="21" spans="1:43" x14ac:dyDescent="0.25">
      <c r="A21" s="6" t="s">
        <v>115</v>
      </c>
    </row>
    <row r="22" spans="1:43" x14ac:dyDescent="0.25">
      <c r="A22" s="7" t="s">
        <v>116</v>
      </c>
    </row>
    <row r="23" spans="1:43" x14ac:dyDescent="0.25">
      <c r="A23" s="7" t="s">
        <v>117</v>
      </c>
    </row>
    <row r="24" spans="1:43" x14ac:dyDescent="0.25">
      <c r="A24" s="7" t="s">
        <v>118</v>
      </c>
    </row>
    <row r="27" spans="1:43" x14ac:dyDescent="0.25">
      <c r="A27" s="49" t="s">
        <v>119</v>
      </c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</row>
    <row r="28" spans="1:43" ht="60" x14ac:dyDescent="0.25">
      <c r="A28" s="8" t="s">
        <v>3</v>
      </c>
      <c r="B28" s="8" t="s">
        <v>4</v>
      </c>
      <c r="C28" s="9" t="s">
        <v>5</v>
      </c>
      <c r="D28" s="9" t="s">
        <v>6</v>
      </c>
      <c r="E28" s="9" t="s">
        <v>7</v>
      </c>
      <c r="F28" s="9" t="s">
        <v>8</v>
      </c>
      <c r="G28" s="9" t="s">
        <v>9</v>
      </c>
      <c r="H28" s="9" t="s">
        <v>10</v>
      </c>
      <c r="I28" s="9" t="s">
        <v>11</v>
      </c>
      <c r="J28" s="9" t="s">
        <v>12</v>
      </c>
      <c r="K28" s="9" t="s">
        <v>13</v>
      </c>
      <c r="L28" s="9" t="s">
        <v>14</v>
      </c>
      <c r="M28" s="9" t="s">
        <v>15</v>
      </c>
      <c r="N28" s="9" t="s">
        <v>16</v>
      </c>
      <c r="O28" s="9" t="s">
        <v>17</v>
      </c>
      <c r="P28" s="9" t="s">
        <v>18</v>
      </c>
      <c r="Q28" s="9" t="s">
        <v>19</v>
      </c>
      <c r="R28" s="9" t="s">
        <v>20</v>
      </c>
      <c r="S28" s="9" t="s">
        <v>21</v>
      </c>
      <c r="T28" s="9" t="s">
        <v>22</v>
      </c>
      <c r="U28" s="9" t="s">
        <v>23</v>
      </c>
      <c r="V28" s="9" t="s">
        <v>24</v>
      </c>
      <c r="W28" s="9" t="s">
        <v>25</v>
      </c>
      <c r="X28" s="9" t="s">
        <v>26</v>
      </c>
      <c r="Y28" s="9" t="s">
        <v>27</v>
      </c>
      <c r="Z28" s="9" t="s">
        <v>28</v>
      </c>
      <c r="AA28" s="10" t="s">
        <v>120</v>
      </c>
      <c r="AB28" s="10" t="s">
        <v>121</v>
      </c>
      <c r="AC28" s="10" t="s">
        <v>122</v>
      </c>
      <c r="AD28" s="10" t="s">
        <v>123</v>
      </c>
      <c r="AE28" s="10" t="s">
        <v>124</v>
      </c>
      <c r="AF28" s="10" t="s">
        <v>125</v>
      </c>
      <c r="AG28" s="10" t="s">
        <v>126</v>
      </c>
      <c r="AH28" s="10" t="s">
        <v>127</v>
      </c>
      <c r="AI28" s="10" t="s">
        <v>128</v>
      </c>
      <c r="AJ28" s="10" t="s">
        <v>129</v>
      </c>
      <c r="AK28" s="10" t="s">
        <v>130</v>
      </c>
      <c r="AL28" s="10" t="s">
        <v>131</v>
      </c>
      <c r="AM28" s="10" t="s">
        <v>132</v>
      </c>
      <c r="AN28" s="10" t="s">
        <v>133</v>
      </c>
      <c r="AO28" s="10" t="s">
        <v>134</v>
      </c>
      <c r="AP28" s="52" t="s">
        <v>187</v>
      </c>
      <c r="AQ28" s="52" t="s">
        <v>188</v>
      </c>
    </row>
    <row r="29" spans="1:43" x14ac:dyDescent="0.25">
      <c r="A29" s="11">
        <v>1</v>
      </c>
      <c r="B29" s="47" t="s">
        <v>30</v>
      </c>
      <c r="C29" s="12" t="s">
        <v>31</v>
      </c>
      <c r="D29" s="12" t="s">
        <v>32</v>
      </c>
      <c r="E29" s="12" t="s">
        <v>33</v>
      </c>
      <c r="F29" s="13" t="s">
        <v>135</v>
      </c>
      <c r="G29" s="14">
        <v>23</v>
      </c>
      <c r="H29" s="14">
        <v>8.1</v>
      </c>
      <c r="I29" s="14">
        <v>393</v>
      </c>
      <c r="J29" s="14">
        <v>246</v>
      </c>
      <c r="K29" s="14">
        <v>27.2</v>
      </c>
      <c r="L29" s="14">
        <v>3.11</v>
      </c>
      <c r="M29" s="14">
        <v>115</v>
      </c>
      <c r="N29" s="14">
        <v>330</v>
      </c>
      <c r="O29" s="14">
        <v>0.28000000000000003</v>
      </c>
      <c r="P29" s="14">
        <v>1.7</v>
      </c>
      <c r="Q29" s="14">
        <v>5.2999999999999999E-2</v>
      </c>
      <c r="R29" s="15" t="s">
        <v>36</v>
      </c>
      <c r="S29" s="14">
        <v>0.85</v>
      </c>
      <c r="T29" s="14">
        <v>0.45</v>
      </c>
      <c r="U29" s="14">
        <v>4.95</v>
      </c>
      <c r="V29" s="16">
        <v>2.72</v>
      </c>
      <c r="W29" s="17">
        <v>10700000</v>
      </c>
      <c r="X29" s="17">
        <v>800000</v>
      </c>
      <c r="Y29" s="14">
        <v>1.2999999999999999E-2</v>
      </c>
      <c r="Z29" s="14">
        <v>6.7000000000000004E-2</v>
      </c>
      <c r="AA29" s="15" t="s">
        <v>36</v>
      </c>
      <c r="AB29" s="14">
        <v>3.6700000000000003E-2</v>
      </c>
      <c r="AC29" s="14">
        <v>7.1000000000000004E-3</v>
      </c>
      <c r="AD29" s="15" t="s">
        <v>36</v>
      </c>
      <c r="AE29" s="14">
        <v>1.2699999999999999E-2</v>
      </c>
      <c r="AF29" s="14">
        <v>1.9800000000000002E-2</v>
      </c>
      <c r="AG29" s="14">
        <v>0.26</v>
      </c>
      <c r="AH29" s="14">
        <v>33.299999999999997</v>
      </c>
      <c r="AI29" s="14">
        <v>0.1</v>
      </c>
      <c r="AJ29" s="14">
        <v>28.6</v>
      </c>
      <c r="AK29" s="15" t="s">
        <v>36</v>
      </c>
      <c r="AL29" s="15" t="s">
        <v>36</v>
      </c>
      <c r="AM29" s="15" t="s">
        <v>36</v>
      </c>
      <c r="AN29" s="15" t="s">
        <v>36</v>
      </c>
      <c r="AO29" s="15" t="s">
        <v>36</v>
      </c>
      <c r="AP29" s="53">
        <v>0.09</v>
      </c>
      <c r="AQ29" s="56">
        <f>(M29*AP29)*86.4</f>
        <v>894.24</v>
      </c>
    </row>
    <row r="30" spans="1:43" x14ac:dyDescent="0.25">
      <c r="A30" s="11">
        <v>2</v>
      </c>
      <c r="B30" s="47"/>
      <c r="C30" s="12" t="s">
        <v>44</v>
      </c>
      <c r="D30" s="12" t="s">
        <v>45</v>
      </c>
      <c r="E30" s="12" t="s">
        <v>46</v>
      </c>
      <c r="F30" s="13" t="s">
        <v>135</v>
      </c>
      <c r="G30" s="14">
        <v>23</v>
      </c>
      <c r="H30" s="14">
        <v>7.75</v>
      </c>
      <c r="I30" s="14">
        <v>500</v>
      </c>
      <c r="J30" s="14">
        <v>240</v>
      </c>
      <c r="K30" s="14">
        <v>33.5</v>
      </c>
      <c r="L30" s="14">
        <v>1.8</v>
      </c>
      <c r="M30" s="14">
        <v>24.6</v>
      </c>
      <c r="N30" s="14">
        <v>54.8</v>
      </c>
      <c r="O30" s="14">
        <v>0.06</v>
      </c>
      <c r="P30" s="14">
        <v>2.2000000000000002</v>
      </c>
      <c r="Q30" s="14">
        <v>5.2999999999999999E-2</v>
      </c>
      <c r="R30" s="18" t="s">
        <v>36</v>
      </c>
      <c r="S30" s="14">
        <v>0.82699999999999996</v>
      </c>
      <c r="T30" s="14">
        <v>0.79</v>
      </c>
      <c r="U30" s="14">
        <v>4.83</v>
      </c>
      <c r="V30" s="16">
        <v>3.2</v>
      </c>
      <c r="W30" s="17">
        <v>10000</v>
      </c>
      <c r="X30" s="17">
        <f>1.12*1000000</f>
        <v>1120000</v>
      </c>
      <c r="Y30" s="14">
        <v>1.6E-2</v>
      </c>
      <c r="Z30" s="14">
        <v>8.6999999999999994E-2</v>
      </c>
      <c r="AA30" s="18" t="s">
        <v>36</v>
      </c>
      <c r="AB30" s="14">
        <v>3.6700000000000003E-2</v>
      </c>
      <c r="AC30" s="14">
        <v>7.1000000000000004E-3</v>
      </c>
      <c r="AD30" s="18" t="s">
        <v>36</v>
      </c>
      <c r="AE30" s="14">
        <v>1.2699999999999999E-2</v>
      </c>
      <c r="AF30" s="14">
        <v>0.05</v>
      </c>
      <c r="AG30" s="14">
        <v>0.64</v>
      </c>
      <c r="AH30" s="14">
        <v>45</v>
      </c>
      <c r="AI30" s="14">
        <v>0.1</v>
      </c>
      <c r="AJ30" s="14">
        <v>24.1</v>
      </c>
      <c r="AK30" s="18" t="s">
        <v>36</v>
      </c>
      <c r="AL30" s="18" t="s">
        <v>36</v>
      </c>
      <c r="AM30" s="18" t="s">
        <v>36</v>
      </c>
      <c r="AN30" s="18" t="s">
        <v>36</v>
      </c>
      <c r="AO30" s="18" t="s">
        <v>36</v>
      </c>
      <c r="AP30" s="53">
        <v>0.33</v>
      </c>
      <c r="AQ30" s="56">
        <f t="shared" ref="AQ30:AQ43" si="1">(M30*AP30)*86.4</f>
        <v>701.39520000000005</v>
      </c>
    </row>
    <row r="31" spans="1:43" x14ac:dyDescent="0.25">
      <c r="A31" s="11">
        <v>3</v>
      </c>
      <c r="B31" s="47"/>
      <c r="C31" s="12" t="s">
        <v>51</v>
      </c>
      <c r="D31" s="12" t="s">
        <v>52</v>
      </c>
      <c r="E31" s="12" t="s">
        <v>53</v>
      </c>
      <c r="F31" s="13" t="s">
        <v>135</v>
      </c>
      <c r="G31" s="14">
        <v>25</v>
      </c>
      <c r="H31" s="14">
        <v>7.55</v>
      </c>
      <c r="I31" s="14">
        <v>1000</v>
      </c>
      <c r="J31" s="14">
        <v>530</v>
      </c>
      <c r="K31" s="14">
        <v>56</v>
      </c>
      <c r="L31" s="14">
        <v>1.1100000000000001</v>
      </c>
      <c r="M31" s="14">
        <v>43</v>
      </c>
      <c r="N31" s="14">
        <v>130</v>
      </c>
      <c r="O31" s="14">
        <v>0.05</v>
      </c>
      <c r="P31" s="14">
        <v>3.1</v>
      </c>
      <c r="Q31" s="14">
        <v>5.2999999999999999E-2</v>
      </c>
      <c r="R31" s="18" t="s">
        <v>36</v>
      </c>
      <c r="S31" s="14">
        <v>0.79600000000000004</v>
      </c>
      <c r="T31" s="14">
        <v>0.86</v>
      </c>
      <c r="U31" s="14">
        <v>3.44</v>
      </c>
      <c r="V31" s="16">
        <v>2.0110000000000001</v>
      </c>
      <c r="W31" s="17">
        <v>4400000</v>
      </c>
      <c r="X31" s="17">
        <v>140000</v>
      </c>
      <c r="Y31" s="14">
        <v>1.2E-2</v>
      </c>
      <c r="Z31" s="14">
        <v>0.36399999999999999</v>
      </c>
      <c r="AA31" s="18" t="s">
        <v>36</v>
      </c>
      <c r="AB31" s="14">
        <v>3.6700000000000003E-2</v>
      </c>
      <c r="AC31" s="14">
        <v>7.1000000000000004E-3</v>
      </c>
      <c r="AD31" s="18" t="s">
        <v>36</v>
      </c>
      <c r="AE31" s="14">
        <v>1.2699999999999999E-2</v>
      </c>
      <c r="AF31" s="14">
        <v>0.25</v>
      </c>
      <c r="AG31" s="14">
        <v>0.71</v>
      </c>
      <c r="AH31" s="14">
        <v>108</v>
      </c>
      <c r="AI31" s="14">
        <v>0.1</v>
      </c>
      <c r="AJ31" s="14">
        <v>95.6</v>
      </c>
      <c r="AK31" s="18" t="s">
        <v>36</v>
      </c>
      <c r="AL31" s="18" t="s">
        <v>36</v>
      </c>
      <c r="AM31" s="18" t="s">
        <v>36</v>
      </c>
      <c r="AN31" s="18" t="s">
        <v>36</v>
      </c>
      <c r="AO31" s="18" t="s">
        <v>36</v>
      </c>
      <c r="AP31" s="53">
        <v>0.9</v>
      </c>
      <c r="AQ31" s="56">
        <f t="shared" si="1"/>
        <v>3343.6800000000003</v>
      </c>
    </row>
    <row r="32" spans="1:43" x14ac:dyDescent="0.25">
      <c r="A32" s="2">
        <v>4</v>
      </c>
      <c r="B32" s="47" t="s">
        <v>59</v>
      </c>
      <c r="C32" s="12" t="s">
        <v>60</v>
      </c>
      <c r="D32" s="12" t="s">
        <v>61</v>
      </c>
      <c r="E32" s="12" t="s">
        <v>62</v>
      </c>
      <c r="F32" s="13" t="s">
        <v>136</v>
      </c>
      <c r="G32" s="14">
        <v>24</v>
      </c>
      <c r="H32" s="14">
        <v>7.96</v>
      </c>
      <c r="I32" s="14">
        <v>500</v>
      </c>
      <c r="J32" s="14">
        <v>268</v>
      </c>
      <c r="K32" s="14">
        <v>59</v>
      </c>
      <c r="L32" s="14">
        <v>4.6500000000000004</v>
      </c>
      <c r="M32" s="14">
        <v>40.9</v>
      </c>
      <c r="N32" s="14">
        <v>100</v>
      </c>
      <c r="O32" s="14">
        <v>0.06</v>
      </c>
      <c r="P32" s="14">
        <v>4.4000000000000004</v>
      </c>
      <c r="Q32" s="14">
        <v>5.2999999999999999E-2</v>
      </c>
      <c r="R32" s="18" t="s">
        <v>36</v>
      </c>
      <c r="S32" s="14">
        <v>1.1000000000000001</v>
      </c>
      <c r="T32" s="14">
        <v>1.0900000000000001</v>
      </c>
      <c r="U32" s="14">
        <v>7.55</v>
      </c>
      <c r="V32" s="16">
        <v>2.74</v>
      </c>
      <c r="W32" s="17">
        <v>15200000</v>
      </c>
      <c r="X32" s="17">
        <v>1400000</v>
      </c>
      <c r="Y32" s="14">
        <v>1.4999999999999999E-2</v>
      </c>
      <c r="Z32" s="14">
        <v>9.5000000000000001E-2</v>
      </c>
      <c r="AA32" s="18" t="s">
        <v>36</v>
      </c>
      <c r="AB32" s="14">
        <v>3.6700000000000003E-2</v>
      </c>
      <c r="AC32" s="14">
        <v>7.1000000000000004E-3</v>
      </c>
      <c r="AD32" s="18" t="s">
        <v>36</v>
      </c>
      <c r="AE32" s="14">
        <v>1.2699999999999999E-2</v>
      </c>
      <c r="AF32" s="14">
        <v>0.03</v>
      </c>
      <c r="AG32" s="14">
        <v>0.23</v>
      </c>
      <c r="AH32" s="14">
        <v>47</v>
      </c>
      <c r="AI32" s="14">
        <v>0.1</v>
      </c>
      <c r="AJ32" s="14">
        <v>24</v>
      </c>
      <c r="AK32" s="18" t="s">
        <v>36</v>
      </c>
      <c r="AL32" s="18" t="s">
        <v>36</v>
      </c>
      <c r="AM32" s="18" t="s">
        <v>36</v>
      </c>
      <c r="AN32" s="18" t="s">
        <v>36</v>
      </c>
      <c r="AO32" s="18" t="s">
        <v>36</v>
      </c>
      <c r="AP32" s="53">
        <v>0.3</v>
      </c>
      <c r="AQ32" s="56">
        <f t="shared" si="1"/>
        <v>1060.1279999999999</v>
      </c>
    </row>
    <row r="33" spans="1:43" x14ac:dyDescent="0.25">
      <c r="A33" s="11">
        <v>5</v>
      </c>
      <c r="B33" s="47"/>
      <c r="C33" s="12" t="s">
        <v>66</v>
      </c>
      <c r="D33" s="12" t="s">
        <v>67</v>
      </c>
      <c r="E33" s="12" t="s">
        <v>68</v>
      </c>
      <c r="F33" s="13" t="s">
        <v>136</v>
      </c>
      <c r="G33" s="14">
        <v>25</v>
      </c>
      <c r="H33" s="14">
        <v>7.88</v>
      </c>
      <c r="I33" s="14">
        <v>838</v>
      </c>
      <c r="J33" s="14">
        <v>450</v>
      </c>
      <c r="K33" s="14">
        <v>41.5</v>
      </c>
      <c r="L33" s="14">
        <v>3.83</v>
      </c>
      <c r="M33" s="14">
        <v>27.6</v>
      </c>
      <c r="N33" s="14">
        <v>69.900000000000006</v>
      </c>
      <c r="O33" s="14">
        <v>0.08</v>
      </c>
      <c r="P33" s="14">
        <v>0.9</v>
      </c>
      <c r="Q33" s="14">
        <v>5.2999999999999999E-2</v>
      </c>
      <c r="R33" s="18" t="s">
        <v>36</v>
      </c>
      <c r="S33" s="14">
        <v>4.7300000000000004</v>
      </c>
      <c r="T33" s="14">
        <v>0.69</v>
      </c>
      <c r="U33" s="14">
        <v>3.74</v>
      </c>
      <c r="V33" s="16">
        <v>1.98</v>
      </c>
      <c r="W33" s="17">
        <v>1620000</v>
      </c>
      <c r="X33" s="17">
        <f>1.04*1000000</f>
        <v>1040000</v>
      </c>
      <c r="Y33" s="14">
        <v>0.108</v>
      </c>
      <c r="Z33" s="14">
        <v>9.6000000000000002E-2</v>
      </c>
      <c r="AA33" s="18" t="s">
        <v>36</v>
      </c>
      <c r="AB33" s="14">
        <v>3.6700000000000003E-2</v>
      </c>
      <c r="AC33" s="14">
        <v>7.1000000000000004E-3</v>
      </c>
      <c r="AD33" s="18" t="s">
        <v>36</v>
      </c>
      <c r="AE33" s="14">
        <v>0.02</v>
      </c>
      <c r="AF33" s="14">
        <v>0.05</v>
      </c>
      <c r="AG33" s="14">
        <v>0.38</v>
      </c>
      <c r="AH33" s="14">
        <v>88.1</v>
      </c>
      <c r="AI33" s="14">
        <v>0.1</v>
      </c>
      <c r="AJ33" s="14">
        <v>69.5</v>
      </c>
      <c r="AK33" s="18" t="s">
        <v>36</v>
      </c>
      <c r="AL33" s="18" t="s">
        <v>36</v>
      </c>
      <c r="AM33" s="18" t="s">
        <v>36</v>
      </c>
      <c r="AN33" s="18" t="s">
        <v>36</v>
      </c>
      <c r="AO33" s="18" t="s">
        <v>36</v>
      </c>
      <c r="AP33" s="53">
        <v>0.11</v>
      </c>
      <c r="AQ33" s="56">
        <f t="shared" si="1"/>
        <v>262.31040000000002</v>
      </c>
    </row>
    <row r="34" spans="1:43" x14ac:dyDescent="0.25">
      <c r="A34" s="11">
        <v>6</v>
      </c>
      <c r="B34" s="47"/>
      <c r="C34" s="12" t="s">
        <v>71</v>
      </c>
      <c r="D34" s="12" t="s">
        <v>72</v>
      </c>
      <c r="E34" s="12" t="s">
        <v>73</v>
      </c>
      <c r="F34" s="13" t="s">
        <v>136</v>
      </c>
      <c r="G34" s="14">
        <v>27</v>
      </c>
      <c r="H34" s="14">
        <v>8.19</v>
      </c>
      <c r="I34" s="14">
        <v>19.7</v>
      </c>
      <c r="J34" s="14">
        <v>1109</v>
      </c>
      <c r="K34" s="14">
        <v>78</v>
      </c>
      <c r="L34" s="14">
        <v>0.16</v>
      </c>
      <c r="M34" s="14">
        <v>69</v>
      </c>
      <c r="N34" s="14">
        <v>217</v>
      </c>
      <c r="O34" s="14">
        <v>0.1</v>
      </c>
      <c r="P34" s="14">
        <v>2.1</v>
      </c>
      <c r="Q34" s="14">
        <v>5.2999999999999999E-2</v>
      </c>
      <c r="R34" s="18" t="s">
        <v>36</v>
      </c>
      <c r="S34" s="14">
        <v>2.6</v>
      </c>
      <c r="T34" s="14">
        <v>1.36</v>
      </c>
      <c r="U34" s="14">
        <v>13.8</v>
      </c>
      <c r="V34" s="16">
        <v>4.24</v>
      </c>
      <c r="W34" s="17">
        <v>19600000</v>
      </c>
      <c r="X34" s="17">
        <v>1400000</v>
      </c>
      <c r="Y34" s="14">
        <v>4.4999999999999998E-2</v>
      </c>
      <c r="Z34" s="14">
        <v>0.46400000000000002</v>
      </c>
      <c r="AA34" s="18" t="s">
        <v>36</v>
      </c>
      <c r="AB34" s="14">
        <v>3.6700000000000003E-2</v>
      </c>
      <c r="AC34" s="14">
        <v>7.1000000000000004E-3</v>
      </c>
      <c r="AD34" s="18" t="s">
        <v>36</v>
      </c>
      <c r="AE34" s="14">
        <v>1.2699999999999999E-2</v>
      </c>
      <c r="AF34" s="14">
        <v>0.14000000000000001</v>
      </c>
      <c r="AG34" s="14">
        <v>0.45</v>
      </c>
      <c r="AH34" s="14">
        <v>99.1</v>
      </c>
      <c r="AI34" s="14">
        <v>0.1</v>
      </c>
      <c r="AJ34" s="14">
        <v>184</v>
      </c>
      <c r="AK34" s="18" t="s">
        <v>36</v>
      </c>
      <c r="AL34" s="18" t="s">
        <v>36</v>
      </c>
      <c r="AM34" s="18" t="s">
        <v>36</v>
      </c>
      <c r="AN34" s="18" t="s">
        <v>36</v>
      </c>
      <c r="AO34" s="18" t="s">
        <v>36</v>
      </c>
      <c r="AP34" s="53">
        <v>0.14000000000000001</v>
      </c>
      <c r="AQ34" s="56">
        <f t="shared" si="1"/>
        <v>834.62400000000002</v>
      </c>
    </row>
    <row r="35" spans="1:43" x14ac:dyDescent="0.25">
      <c r="A35" s="11">
        <v>7</v>
      </c>
      <c r="B35" s="47" t="s">
        <v>74</v>
      </c>
      <c r="C35" s="12" t="s">
        <v>75</v>
      </c>
      <c r="D35" s="12" t="s">
        <v>76</v>
      </c>
      <c r="E35" s="12" t="s">
        <v>77</v>
      </c>
      <c r="F35" s="13" t="s">
        <v>136</v>
      </c>
      <c r="G35" s="14">
        <v>23</v>
      </c>
      <c r="H35" s="14">
        <v>8</v>
      </c>
      <c r="I35" s="14">
        <v>637</v>
      </c>
      <c r="J35" s="14">
        <v>351</v>
      </c>
      <c r="K35" s="14">
        <v>72.5</v>
      </c>
      <c r="L35" s="14">
        <v>8.2799999999999994</v>
      </c>
      <c r="M35" s="14">
        <v>34.799999999999997</v>
      </c>
      <c r="N35" s="14">
        <v>68</v>
      </c>
      <c r="O35" s="14">
        <v>0.81</v>
      </c>
      <c r="P35" s="14">
        <v>5.6</v>
      </c>
      <c r="Q35" s="14">
        <v>5.2999999999999999E-2</v>
      </c>
      <c r="R35" s="18" t="s">
        <v>36</v>
      </c>
      <c r="S35" s="14">
        <v>0.98</v>
      </c>
      <c r="T35" s="14">
        <v>0.46</v>
      </c>
      <c r="U35" s="14">
        <v>6.17</v>
      </c>
      <c r="V35" s="16">
        <v>0.57399999999999995</v>
      </c>
      <c r="W35" s="17">
        <v>900000</v>
      </c>
      <c r="X35" s="17">
        <v>1100000</v>
      </c>
      <c r="Y35" s="14">
        <v>1.0999999999999999E-2</v>
      </c>
      <c r="Z35" s="14">
        <v>0.05</v>
      </c>
      <c r="AA35" s="18" t="s">
        <v>36</v>
      </c>
      <c r="AB35" s="14">
        <v>3.6700000000000003E-2</v>
      </c>
      <c r="AC35" s="14">
        <v>7.1000000000000004E-3</v>
      </c>
      <c r="AD35" s="18" t="s">
        <v>36</v>
      </c>
      <c r="AE35" s="14">
        <v>0.03</v>
      </c>
      <c r="AF35" s="14">
        <v>0.02</v>
      </c>
      <c r="AG35" s="14">
        <v>0.4</v>
      </c>
      <c r="AH35" s="14">
        <v>88.1</v>
      </c>
      <c r="AI35" s="14">
        <v>0.89</v>
      </c>
      <c r="AJ35" s="14">
        <v>72.5</v>
      </c>
      <c r="AK35" s="18" t="s">
        <v>36</v>
      </c>
      <c r="AL35" s="18" t="s">
        <v>36</v>
      </c>
      <c r="AM35" s="18" t="s">
        <v>36</v>
      </c>
      <c r="AN35" s="18" t="s">
        <v>36</v>
      </c>
      <c r="AO35" s="18" t="s">
        <v>36</v>
      </c>
      <c r="AP35" s="53">
        <v>0.33</v>
      </c>
      <c r="AQ35" s="56">
        <f t="shared" si="1"/>
        <v>992.21760000000006</v>
      </c>
    </row>
    <row r="36" spans="1:43" x14ac:dyDescent="0.25">
      <c r="A36" s="11">
        <v>8</v>
      </c>
      <c r="B36" s="47"/>
      <c r="C36" s="12" t="s">
        <v>79</v>
      </c>
      <c r="D36" s="12" t="s">
        <v>80</v>
      </c>
      <c r="E36" s="12" t="s">
        <v>81</v>
      </c>
      <c r="F36" s="13" t="s">
        <v>135</v>
      </c>
      <c r="G36" s="14">
        <v>24</v>
      </c>
      <c r="H36" s="14">
        <v>7.86</v>
      </c>
      <c r="I36" s="14">
        <v>721</v>
      </c>
      <c r="J36" s="14">
        <v>460</v>
      </c>
      <c r="K36" s="14">
        <v>58</v>
      </c>
      <c r="L36" s="14">
        <v>3.75</v>
      </c>
      <c r="M36" s="14">
        <v>26.6</v>
      </c>
      <c r="N36" s="14">
        <v>60.4</v>
      </c>
      <c r="O36" s="14">
        <v>0.88</v>
      </c>
      <c r="P36" s="14">
        <v>3</v>
      </c>
      <c r="Q36" s="14">
        <v>5.2999999999999999E-2</v>
      </c>
      <c r="R36" s="18" t="s">
        <v>36</v>
      </c>
      <c r="S36" s="14">
        <v>3.57</v>
      </c>
      <c r="T36" s="14">
        <v>0.66</v>
      </c>
      <c r="U36" s="14">
        <v>1.38</v>
      </c>
      <c r="V36" s="16">
        <v>1.24</v>
      </c>
      <c r="W36" s="17">
        <v>1390000</v>
      </c>
      <c r="X36" s="17">
        <v>720000</v>
      </c>
      <c r="Y36" s="14">
        <v>4.4999999999999998E-2</v>
      </c>
      <c r="Z36" s="14">
        <v>6.9000000000000006E-2</v>
      </c>
      <c r="AA36" s="18" t="s">
        <v>36</v>
      </c>
      <c r="AB36" s="14">
        <v>3.6700000000000003E-2</v>
      </c>
      <c r="AC36" s="14">
        <v>7.1000000000000004E-3</v>
      </c>
      <c r="AD36" s="18" t="s">
        <v>36</v>
      </c>
      <c r="AE36" s="14">
        <v>1.2699999999999999E-2</v>
      </c>
      <c r="AF36" s="14">
        <v>0.03</v>
      </c>
      <c r="AG36" s="14">
        <v>0.57999999999999996</v>
      </c>
      <c r="AH36" s="14">
        <v>88.1</v>
      </c>
      <c r="AI36" s="14">
        <v>0.74</v>
      </c>
      <c r="AJ36" s="14">
        <v>107</v>
      </c>
      <c r="AK36" s="18" t="s">
        <v>36</v>
      </c>
      <c r="AL36" s="18" t="s">
        <v>36</v>
      </c>
      <c r="AM36" s="18" t="s">
        <v>36</v>
      </c>
      <c r="AN36" s="18" t="s">
        <v>36</v>
      </c>
      <c r="AO36" s="18" t="s">
        <v>36</v>
      </c>
      <c r="AP36" s="53">
        <v>0.25</v>
      </c>
      <c r="AQ36" s="56">
        <f t="shared" si="1"/>
        <v>574.56000000000006</v>
      </c>
    </row>
    <row r="37" spans="1:43" x14ac:dyDescent="0.25">
      <c r="A37" s="11">
        <v>9</v>
      </c>
      <c r="B37" s="47"/>
      <c r="C37" s="12" t="s">
        <v>84</v>
      </c>
      <c r="D37" s="12" t="s">
        <v>85</v>
      </c>
      <c r="E37" s="12" t="s">
        <v>86</v>
      </c>
      <c r="F37" s="13" t="s">
        <v>136</v>
      </c>
      <c r="G37" s="14">
        <v>24</v>
      </c>
      <c r="H37" s="14">
        <v>7.91</v>
      </c>
      <c r="I37" s="14">
        <v>710</v>
      </c>
      <c r="J37" s="14">
        <v>422</v>
      </c>
      <c r="K37" s="14">
        <v>116</v>
      </c>
      <c r="L37" s="14">
        <v>3.46</v>
      </c>
      <c r="M37" s="14">
        <v>45</v>
      </c>
      <c r="N37" s="14">
        <v>138</v>
      </c>
      <c r="O37" s="14">
        <v>0.55000000000000004</v>
      </c>
      <c r="P37" s="14">
        <v>2.7</v>
      </c>
      <c r="Q37" s="14">
        <v>5.2999999999999999E-2</v>
      </c>
      <c r="R37" s="18" t="s">
        <v>36</v>
      </c>
      <c r="S37" s="14">
        <v>1.0900000000000001</v>
      </c>
      <c r="T37" s="14">
        <v>0.5</v>
      </c>
      <c r="U37" s="14">
        <v>3.18</v>
      </c>
      <c r="V37" s="16">
        <v>1.34</v>
      </c>
      <c r="W37" s="17">
        <v>3400000</v>
      </c>
      <c r="X37" s="17">
        <v>440000</v>
      </c>
      <c r="Y37" s="14">
        <v>2.3E-2</v>
      </c>
      <c r="Z37" s="14">
        <v>0.1</v>
      </c>
      <c r="AA37" s="18" t="s">
        <v>36</v>
      </c>
      <c r="AB37" s="14">
        <v>3.6700000000000003E-2</v>
      </c>
      <c r="AC37" s="14">
        <v>7.1000000000000004E-3</v>
      </c>
      <c r="AD37" s="18" t="s">
        <v>36</v>
      </c>
      <c r="AE37" s="14">
        <v>0.01</v>
      </c>
      <c r="AF37" s="14">
        <v>0.1</v>
      </c>
      <c r="AG37" s="14">
        <v>0.38</v>
      </c>
      <c r="AH37" s="14">
        <v>78.3</v>
      </c>
      <c r="AI37" s="14">
        <v>0.7</v>
      </c>
      <c r="AJ37" s="14">
        <v>127</v>
      </c>
      <c r="AK37" s="18" t="s">
        <v>36</v>
      </c>
      <c r="AL37" s="18" t="s">
        <v>36</v>
      </c>
      <c r="AM37" s="18" t="s">
        <v>36</v>
      </c>
      <c r="AN37" s="18" t="s">
        <v>36</v>
      </c>
      <c r="AO37" s="18" t="s">
        <v>36</v>
      </c>
      <c r="AP37" s="53">
        <v>0.42</v>
      </c>
      <c r="AQ37" s="56">
        <f t="shared" si="1"/>
        <v>1632.96</v>
      </c>
    </row>
    <row r="38" spans="1:43" x14ac:dyDescent="0.25">
      <c r="A38" s="11">
        <v>10</v>
      </c>
      <c r="B38" s="47" t="s">
        <v>87</v>
      </c>
      <c r="C38" s="12" t="s">
        <v>88</v>
      </c>
      <c r="D38" s="12" t="s">
        <v>89</v>
      </c>
      <c r="E38" s="12" t="s">
        <v>90</v>
      </c>
      <c r="F38" s="13" t="s">
        <v>136</v>
      </c>
      <c r="G38" s="14">
        <v>24</v>
      </c>
      <c r="H38" s="14">
        <v>8.01</v>
      </c>
      <c r="I38" s="14">
        <v>484</v>
      </c>
      <c r="J38" s="14">
        <v>234</v>
      </c>
      <c r="K38" s="14">
        <v>38.5</v>
      </c>
      <c r="L38" s="14">
        <v>5.34</v>
      </c>
      <c r="M38" s="14">
        <v>34.799999999999997</v>
      </c>
      <c r="N38" s="14">
        <v>85</v>
      </c>
      <c r="O38" s="14">
        <v>0.31</v>
      </c>
      <c r="P38" s="14">
        <v>1.8</v>
      </c>
      <c r="Q38" s="14">
        <v>5.2999999999999999E-2</v>
      </c>
      <c r="R38" s="18" t="s">
        <v>36</v>
      </c>
      <c r="S38" s="14">
        <v>4.0199999999999996</v>
      </c>
      <c r="T38" s="14">
        <v>0.47</v>
      </c>
      <c r="U38" s="14">
        <v>4.8899999999999997</v>
      </c>
      <c r="V38" s="16">
        <v>3.88</v>
      </c>
      <c r="W38" s="17">
        <v>1360000</v>
      </c>
      <c r="X38" s="17">
        <v>760000</v>
      </c>
      <c r="Y38" s="14">
        <v>1.4E-2</v>
      </c>
      <c r="Z38" s="14">
        <v>5.6000000000000001E-2</v>
      </c>
      <c r="AA38" s="18" t="s">
        <v>36</v>
      </c>
      <c r="AB38" s="14">
        <v>3.6700000000000003E-2</v>
      </c>
      <c r="AC38" s="14">
        <v>7.1000000000000004E-3</v>
      </c>
      <c r="AD38" s="18" t="s">
        <v>36</v>
      </c>
      <c r="AE38" s="14">
        <v>0.02</v>
      </c>
      <c r="AF38" s="14">
        <v>0.04</v>
      </c>
      <c r="AG38" s="14">
        <v>0.31</v>
      </c>
      <c r="AH38" s="14">
        <v>66.5</v>
      </c>
      <c r="AI38" s="14">
        <v>0.1</v>
      </c>
      <c r="AJ38" s="14">
        <v>22.6</v>
      </c>
      <c r="AK38" s="18" t="s">
        <v>36</v>
      </c>
      <c r="AL38" s="18" t="s">
        <v>36</v>
      </c>
      <c r="AM38" s="18" t="s">
        <v>36</v>
      </c>
      <c r="AN38" s="18" t="s">
        <v>36</v>
      </c>
      <c r="AO38" s="18" t="s">
        <v>36</v>
      </c>
      <c r="AP38" s="58">
        <v>0.19</v>
      </c>
      <c r="AQ38" s="56">
        <f t="shared" si="1"/>
        <v>571.27679999999998</v>
      </c>
    </row>
    <row r="39" spans="1:43" x14ac:dyDescent="0.25">
      <c r="A39" s="11">
        <v>11</v>
      </c>
      <c r="B39" s="47"/>
      <c r="C39" s="12" t="s">
        <v>92</v>
      </c>
      <c r="D39" s="12" t="s">
        <v>93</v>
      </c>
      <c r="E39" s="12" t="s">
        <v>94</v>
      </c>
      <c r="F39" s="13" t="s">
        <v>136</v>
      </c>
      <c r="G39" s="14">
        <v>24</v>
      </c>
      <c r="H39" s="14">
        <v>8.33</v>
      </c>
      <c r="I39" s="14">
        <v>489</v>
      </c>
      <c r="J39" s="14">
        <v>272</v>
      </c>
      <c r="K39" s="14">
        <v>34</v>
      </c>
      <c r="L39" s="14">
        <v>4.6100000000000003</v>
      </c>
      <c r="M39" s="14">
        <v>20.399999999999999</v>
      </c>
      <c r="N39" s="14">
        <v>41.5</v>
      </c>
      <c r="O39" s="14">
        <v>0.25</v>
      </c>
      <c r="P39" s="14">
        <v>1.5</v>
      </c>
      <c r="Q39" s="14">
        <v>5.2999999999999999E-2</v>
      </c>
      <c r="R39" s="18" t="s">
        <v>36</v>
      </c>
      <c r="S39" s="14">
        <v>7.66</v>
      </c>
      <c r="T39" s="14">
        <v>0.49</v>
      </c>
      <c r="U39" s="14">
        <v>2.17</v>
      </c>
      <c r="V39" s="16">
        <v>3.93</v>
      </c>
      <c r="W39" s="17">
        <v>1010000</v>
      </c>
      <c r="X39" s="17">
        <v>840000</v>
      </c>
      <c r="Y39" s="14">
        <v>1.4999999999999999E-2</v>
      </c>
      <c r="Z39" s="14">
        <v>9.4E-2</v>
      </c>
      <c r="AA39" s="18" t="s">
        <v>36</v>
      </c>
      <c r="AB39" s="14">
        <v>3.6700000000000003E-2</v>
      </c>
      <c r="AC39" s="14">
        <v>7.1000000000000004E-3</v>
      </c>
      <c r="AD39" s="18" t="s">
        <v>36</v>
      </c>
      <c r="AE39" s="14">
        <v>1.2699999999999999E-2</v>
      </c>
      <c r="AF39" s="14">
        <v>1.9800000000000002E-2</v>
      </c>
      <c r="AG39" s="14">
        <v>0.2</v>
      </c>
      <c r="AH39" s="14">
        <v>43</v>
      </c>
      <c r="AI39" s="14">
        <v>0.1</v>
      </c>
      <c r="AJ39" s="14">
        <v>13.2</v>
      </c>
      <c r="AK39" s="18" t="s">
        <v>36</v>
      </c>
      <c r="AL39" s="18" t="s">
        <v>36</v>
      </c>
      <c r="AM39" s="18" t="s">
        <v>36</v>
      </c>
      <c r="AN39" s="18" t="s">
        <v>36</v>
      </c>
      <c r="AO39" s="18" t="s">
        <v>36</v>
      </c>
      <c r="AP39" s="58">
        <v>0.11</v>
      </c>
      <c r="AQ39" s="56">
        <f t="shared" si="1"/>
        <v>193.88159999999999</v>
      </c>
    </row>
    <row r="40" spans="1:43" x14ac:dyDescent="0.25">
      <c r="A40" s="11">
        <v>12</v>
      </c>
      <c r="B40" s="47"/>
      <c r="C40" s="12" t="s">
        <v>97</v>
      </c>
      <c r="D40" s="12" t="s">
        <v>98</v>
      </c>
      <c r="E40" s="12" t="s">
        <v>99</v>
      </c>
      <c r="F40" s="13" t="s">
        <v>136</v>
      </c>
      <c r="G40" s="14">
        <v>24</v>
      </c>
      <c r="H40" s="14">
        <v>8.36</v>
      </c>
      <c r="I40" s="14">
        <v>435</v>
      </c>
      <c r="J40" s="14">
        <v>251</v>
      </c>
      <c r="K40" s="14">
        <v>77.5</v>
      </c>
      <c r="L40" s="14">
        <v>11.5</v>
      </c>
      <c r="M40" s="14">
        <v>53.1</v>
      </c>
      <c r="N40" s="14">
        <v>117</v>
      </c>
      <c r="O40" s="14">
        <v>0.64</v>
      </c>
      <c r="P40" s="14">
        <v>1.8</v>
      </c>
      <c r="Q40" s="14">
        <v>5.2999999999999999E-2</v>
      </c>
      <c r="R40" s="18" t="s">
        <v>36</v>
      </c>
      <c r="S40" s="14">
        <v>2.76</v>
      </c>
      <c r="T40" s="14">
        <v>1.1299999999999999</v>
      </c>
      <c r="U40" s="14">
        <v>5.96</v>
      </c>
      <c r="V40" s="16">
        <v>1.83</v>
      </c>
      <c r="W40" s="17">
        <v>15500000</v>
      </c>
      <c r="X40" s="17">
        <f>1.48*1000000</f>
        <v>1480000</v>
      </c>
      <c r="Y40" s="14">
        <v>1.6E-2</v>
      </c>
      <c r="Z40" s="14">
        <v>7.0000000000000007E-2</v>
      </c>
      <c r="AA40" s="18" t="s">
        <v>36</v>
      </c>
      <c r="AB40" s="14">
        <v>3.6700000000000003E-2</v>
      </c>
      <c r="AC40" s="14">
        <v>7.1000000000000004E-3</v>
      </c>
      <c r="AD40" s="18" t="s">
        <v>36</v>
      </c>
      <c r="AE40" s="14">
        <v>1.2699999999999999E-2</v>
      </c>
      <c r="AF40" s="16">
        <v>0.1</v>
      </c>
      <c r="AG40" s="16">
        <v>0.38</v>
      </c>
      <c r="AH40" s="16">
        <v>78.3</v>
      </c>
      <c r="AI40" s="14">
        <v>0.1</v>
      </c>
      <c r="AJ40" s="14">
        <v>30.5</v>
      </c>
      <c r="AK40" s="18" t="s">
        <v>36</v>
      </c>
      <c r="AL40" s="18" t="s">
        <v>36</v>
      </c>
      <c r="AM40" s="18" t="s">
        <v>36</v>
      </c>
      <c r="AN40" s="18" t="s">
        <v>36</v>
      </c>
      <c r="AO40" s="18" t="s">
        <v>36</v>
      </c>
      <c r="AP40" s="53">
        <v>0.23</v>
      </c>
      <c r="AQ40" s="56">
        <f t="shared" si="1"/>
        <v>1055.2032000000002</v>
      </c>
    </row>
    <row r="41" spans="1:43" x14ac:dyDescent="0.25">
      <c r="A41" s="11">
        <v>13</v>
      </c>
      <c r="B41" s="47" t="s">
        <v>29</v>
      </c>
      <c r="C41" s="12" t="s">
        <v>102</v>
      </c>
      <c r="D41" s="12" t="s">
        <v>103</v>
      </c>
      <c r="E41" s="12" t="s">
        <v>104</v>
      </c>
      <c r="F41" s="13" t="s">
        <v>136</v>
      </c>
      <c r="G41" s="14">
        <v>21</v>
      </c>
      <c r="H41" s="14">
        <v>8.6999999999999993</v>
      </c>
      <c r="I41" s="14">
        <v>221</v>
      </c>
      <c r="J41" s="14">
        <v>137</v>
      </c>
      <c r="K41" s="14">
        <v>31</v>
      </c>
      <c r="L41" s="14">
        <v>8.0399999999999991</v>
      </c>
      <c r="M41" s="14">
        <v>16.399999999999999</v>
      </c>
      <c r="N41" s="14">
        <v>47.2</v>
      </c>
      <c r="O41" s="14">
        <v>0.04</v>
      </c>
      <c r="P41" s="14">
        <v>3.6</v>
      </c>
      <c r="Q41" s="14">
        <v>5.2999999999999999E-2</v>
      </c>
      <c r="R41" s="18" t="s">
        <v>36</v>
      </c>
      <c r="S41" s="14">
        <v>0.53</v>
      </c>
      <c r="T41" s="14">
        <v>0.26</v>
      </c>
      <c r="U41" s="14">
        <v>1.38</v>
      </c>
      <c r="V41" s="16">
        <v>2.87</v>
      </c>
      <c r="W41" s="17">
        <v>12000000</v>
      </c>
      <c r="X41" s="17">
        <v>160000</v>
      </c>
      <c r="Y41" s="14">
        <v>7.0000000000000001E-3</v>
      </c>
      <c r="Z41" s="14">
        <v>3.1E-2</v>
      </c>
      <c r="AA41" s="18" t="s">
        <v>36</v>
      </c>
      <c r="AB41" s="14">
        <v>3.6700000000000003E-2</v>
      </c>
      <c r="AC41" s="14">
        <v>7.1000000000000004E-3</v>
      </c>
      <c r="AD41" s="18" t="s">
        <v>36</v>
      </c>
      <c r="AE41" s="14">
        <v>1.2699999999999999E-2</v>
      </c>
      <c r="AF41" s="14">
        <v>1.9800000000000002E-2</v>
      </c>
      <c r="AG41" s="14">
        <v>3.8999999999999998E-3</v>
      </c>
      <c r="AH41" s="14">
        <v>15.7</v>
      </c>
      <c r="AI41" s="14">
        <v>0.11</v>
      </c>
      <c r="AJ41" s="14">
        <v>11.2</v>
      </c>
      <c r="AK41" s="18" t="s">
        <v>36</v>
      </c>
      <c r="AL41" s="18" t="s">
        <v>36</v>
      </c>
      <c r="AM41" s="18" t="s">
        <v>36</v>
      </c>
      <c r="AN41" s="18" t="s">
        <v>36</v>
      </c>
      <c r="AO41" s="18" t="s">
        <v>36</v>
      </c>
      <c r="AP41" s="53">
        <v>0.36</v>
      </c>
      <c r="AQ41" s="56">
        <f t="shared" si="1"/>
        <v>510.10559999999992</v>
      </c>
    </row>
    <row r="42" spans="1:43" x14ac:dyDescent="0.25">
      <c r="A42" s="11">
        <v>14</v>
      </c>
      <c r="B42" s="47"/>
      <c r="C42" s="12" t="s">
        <v>106</v>
      </c>
      <c r="D42" s="12" t="s">
        <v>80</v>
      </c>
      <c r="E42" s="12" t="s">
        <v>81</v>
      </c>
      <c r="F42" s="13" t="s">
        <v>135</v>
      </c>
      <c r="G42" s="14">
        <v>23</v>
      </c>
      <c r="H42" s="14">
        <v>8.09</v>
      </c>
      <c r="I42" s="14">
        <v>289</v>
      </c>
      <c r="J42" s="14">
        <v>194</v>
      </c>
      <c r="K42" s="14">
        <v>77.5</v>
      </c>
      <c r="L42" s="14">
        <v>7.05</v>
      </c>
      <c r="M42" s="14">
        <v>18.5</v>
      </c>
      <c r="N42" s="14">
        <v>41.5</v>
      </c>
      <c r="O42" s="14">
        <v>0.28000000000000003</v>
      </c>
      <c r="P42" s="14">
        <v>3.1</v>
      </c>
      <c r="Q42" s="14">
        <v>5.2999999999999999E-2</v>
      </c>
      <c r="R42" s="18" t="s">
        <v>36</v>
      </c>
      <c r="S42" s="14">
        <v>0.66400000000000003</v>
      </c>
      <c r="T42" s="14">
        <v>0.44</v>
      </c>
      <c r="U42" s="14">
        <v>4.1900000000000004</v>
      </c>
      <c r="V42" s="16">
        <v>0.65500000000000003</v>
      </c>
      <c r="W42" s="17">
        <v>820000</v>
      </c>
      <c r="X42" s="17">
        <v>320000</v>
      </c>
      <c r="Y42" s="14">
        <v>8.0000000000000004E-4</v>
      </c>
      <c r="Z42" s="14">
        <v>3.7999999999999999E-2</v>
      </c>
      <c r="AA42" s="18" t="s">
        <v>36</v>
      </c>
      <c r="AB42" s="14">
        <v>3.6700000000000003E-2</v>
      </c>
      <c r="AC42" s="14">
        <v>7.1000000000000004E-3</v>
      </c>
      <c r="AD42" s="18" t="s">
        <v>36</v>
      </c>
      <c r="AE42" s="14">
        <v>1.2699999999999999E-2</v>
      </c>
      <c r="AF42" s="14">
        <v>1.9800000000000002E-2</v>
      </c>
      <c r="AG42" s="14">
        <v>0.15</v>
      </c>
      <c r="AH42" s="14">
        <v>27.4</v>
      </c>
      <c r="AI42" s="14">
        <v>0.1</v>
      </c>
      <c r="AJ42" s="14">
        <v>13.4</v>
      </c>
      <c r="AK42" s="18" t="s">
        <v>36</v>
      </c>
      <c r="AL42" s="18" t="s">
        <v>36</v>
      </c>
      <c r="AM42" s="18" t="s">
        <v>36</v>
      </c>
      <c r="AN42" s="18" t="s">
        <v>36</v>
      </c>
      <c r="AO42" s="18" t="s">
        <v>36</v>
      </c>
      <c r="AP42" s="53">
        <v>0.5</v>
      </c>
      <c r="AQ42" s="56">
        <f t="shared" si="1"/>
        <v>799.2</v>
      </c>
    </row>
    <row r="43" spans="1:43" x14ac:dyDescent="0.25">
      <c r="A43" s="11">
        <v>15</v>
      </c>
      <c r="B43" s="47"/>
      <c r="C43" s="12" t="s">
        <v>109</v>
      </c>
      <c r="D43" s="12" t="s">
        <v>110</v>
      </c>
      <c r="E43" s="12" t="s">
        <v>111</v>
      </c>
      <c r="F43" s="13" t="s">
        <v>135</v>
      </c>
      <c r="G43" s="14">
        <v>25</v>
      </c>
      <c r="H43" s="14">
        <v>7.55</v>
      </c>
      <c r="I43" s="14">
        <v>1507</v>
      </c>
      <c r="J43" s="14">
        <v>888</v>
      </c>
      <c r="K43" s="14">
        <v>34.5</v>
      </c>
      <c r="L43" s="14">
        <v>2.16</v>
      </c>
      <c r="M43" s="14">
        <v>36.799999999999997</v>
      </c>
      <c r="N43" s="14">
        <v>75.5</v>
      </c>
      <c r="O43" s="14">
        <v>0.03</v>
      </c>
      <c r="P43" s="14">
        <v>2.2000000000000002</v>
      </c>
      <c r="Q43" s="14">
        <v>5.2999999999999999E-2</v>
      </c>
      <c r="R43" s="18" t="s">
        <v>36</v>
      </c>
      <c r="S43" s="14">
        <v>0.9</v>
      </c>
      <c r="T43" s="14">
        <v>0.56999999999999995</v>
      </c>
      <c r="U43" s="14">
        <v>8.1999999999999993</v>
      </c>
      <c r="V43" s="16">
        <v>1.43</v>
      </c>
      <c r="W43" s="17">
        <v>1360000</v>
      </c>
      <c r="X43" s="17">
        <v>920000</v>
      </c>
      <c r="Y43" s="14">
        <v>1.2E-2</v>
      </c>
      <c r="Z43" s="14">
        <v>0.121</v>
      </c>
      <c r="AA43" s="18" t="s">
        <v>36</v>
      </c>
      <c r="AB43" s="14">
        <v>3.6700000000000003E-2</v>
      </c>
      <c r="AC43" s="14">
        <v>7.1000000000000004E-3</v>
      </c>
      <c r="AD43" s="18" t="s">
        <v>36</v>
      </c>
      <c r="AE43" s="14">
        <v>0.01</v>
      </c>
      <c r="AF43" s="14">
        <v>0.19</v>
      </c>
      <c r="AG43" s="14">
        <v>0.54</v>
      </c>
      <c r="AH43" s="14">
        <v>158</v>
      </c>
      <c r="AI43" s="14">
        <v>0.1</v>
      </c>
      <c r="AJ43" s="14">
        <v>221</v>
      </c>
      <c r="AK43" s="18" t="s">
        <v>36</v>
      </c>
      <c r="AL43" s="18" t="s">
        <v>36</v>
      </c>
      <c r="AM43" s="18" t="s">
        <v>36</v>
      </c>
      <c r="AN43" s="18" t="s">
        <v>36</v>
      </c>
      <c r="AO43" s="18" t="s">
        <v>36</v>
      </c>
      <c r="AP43" s="53">
        <v>0.17</v>
      </c>
      <c r="AQ43" s="56">
        <f t="shared" si="1"/>
        <v>540.51840000000004</v>
      </c>
    </row>
    <row r="44" spans="1:43" x14ac:dyDescent="0.25">
      <c r="A44" s="19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</row>
    <row r="45" spans="1:43" x14ac:dyDescent="0.25">
      <c r="A45" s="6" t="s">
        <v>115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</row>
    <row r="46" spans="1:43" x14ac:dyDescent="0.25">
      <c r="A46" s="6" t="s">
        <v>137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</row>
    <row r="47" spans="1:43" x14ac:dyDescent="0.25">
      <c r="A47" s="19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</row>
    <row r="48" spans="1:43" x14ac:dyDescent="0.25">
      <c r="A48" s="19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</row>
    <row r="49" spans="1:43" x14ac:dyDescent="0.25">
      <c r="A49" s="51" t="s">
        <v>138</v>
      </c>
      <c r="B49" s="51"/>
      <c r="C49" s="51"/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20"/>
      <c r="AB49" s="20"/>
      <c r="AC49" s="20"/>
      <c r="AD49" s="20"/>
      <c r="AE49" s="20"/>
      <c r="AF49" s="20"/>
      <c r="AG49" s="20"/>
      <c r="AH49" s="20"/>
      <c r="AI49" s="20"/>
      <c r="AJ49" s="20"/>
      <c r="AK49" s="20"/>
      <c r="AL49" s="20"/>
      <c r="AM49" s="20"/>
      <c r="AN49" s="20"/>
      <c r="AO49" s="20"/>
    </row>
    <row r="50" spans="1:43" ht="60" x14ac:dyDescent="0.25">
      <c r="A50" s="21" t="s">
        <v>3</v>
      </c>
      <c r="B50" s="21" t="s">
        <v>4</v>
      </c>
      <c r="C50" s="22" t="s">
        <v>5</v>
      </c>
      <c r="D50" s="22" t="s">
        <v>6</v>
      </c>
      <c r="E50" s="22" t="s">
        <v>7</v>
      </c>
      <c r="F50" s="23" t="s">
        <v>8</v>
      </c>
      <c r="G50" s="24" t="s">
        <v>9</v>
      </c>
      <c r="H50" s="24" t="s">
        <v>10</v>
      </c>
      <c r="I50" s="25" t="s">
        <v>11</v>
      </c>
      <c r="J50" s="24" t="s">
        <v>12</v>
      </c>
      <c r="K50" s="24" t="s">
        <v>13</v>
      </c>
      <c r="L50" s="24" t="s">
        <v>14</v>
      </c>
      <c r="M50" s="24" t="s">
        <v>15</v>
      </c>
      <c r="N50" s="24" t="s">
        <v>16</v>
      </c>
      <c r="O50" s="24" t="s">
        <v>17</v>
      </c>
      <c r="P50" s="24" t="s">
        <v>18</v>
      </c>
      <c r="Q50" s="24" t="s">
        <v>19</v>
      </c>
      <c r="R50" s="24" t="s">
        <v>20</v>
      </c>
      <c r="S50" s="24" t="s">
        <v>21</v>
      </c>
      <c r="T50" s="25" t="s">
        <v>22</v>
      </c>
      <c r="U50" s="25" t="s">
        <v>23</v>
      </c>
      <c r="V50" s="24" t="s">
        <v>24</v>
      </c>
      <c r="W50" s="24" t="s">
        <v>25</v>
      </c>
      <c r="X50" s="24" t="s">
        <v>26</v>
      </c>
      <c r="Y50" s="24" t="s">
        <v>27</v>
      </c>
      <c r="Z50" s="24" t="s">
        <v>28</v>
      </c>
      <c r="AA50" s="26" t="s">
        <v>120</v>
      </c>
      <c r="AB50" s="26" t="s">
        <v>121</v>
      </c>
      <c r="AC50" s="26" t="s">
        <v>122</v>
      </c>
      <c r="AD50" s="26" t="s">
        <v>123</v>
      </c>
      <c r="AE50" s="26" t="s">
        <v>124</v>
      </c>
      <c r="AF50" s="26" t="s">
        <v>125</v>
      </c>
      <c r="AG50" s="26" t="s">
        <v>126</v>
      </c>
      <c r="AH50" s="26" t="s">
        <v>127</v>
      </c>
      <c r="AI50" s="26" t="s">
        <v>128</v>
      </c>
      <c r="AJ50" s="26" t="s">
        <v>129</v>
      </c>
      <c r="AK50" s="26" t="s">
        <v>130</v>
      </c>
      <c r="AL50" s="26" t="s">
        <v>131</v>
      </c>
      <c r="AM50" s="26" t="s">
        <v>132</v>
      </c>
      <c r="AN50" s="26" t="s">
        <v>133</v>
      </c>
      <c r="AO50" s="26" t="s">
        <v>134</v>
      </c>
      <c r="AP50" s="52" t="s">
        <v>187</v>
      </c>
      <c r="AQ50" s="52" t="s">
        <v>188</v>
      </c>
    </row>
    <row r="51" spans="1:43" x14ac:dyDescent="0.25">
      <c r="A51" s="2">
        <v>1</v>
      </c>
      <c r="B51" s="47" t="s">
        <v>30</v>
      </c>
      <c r="C51" s="27" t="s">
        <v>31</v>
      </c>
      <c r="D51" s="27" t="s">
        <v>32</v>
      </c>
      <c r="E51" s="27" t="s">
        <v>33</v>
      </c>
      <c r="F51" s="28" t="s">
        <v>34</v>
      </c>
      <c r="G51" s="3">
        <v>23</v>
      </c>
      <c r="H51" s="3">
        <v>7.39</v>
      </c>
      <c r="I51" s="4">
        <v>164</v>
      </c>
      <c r="J51" s="3">
        <v>238</v>
      </c>
      <c r="K51" s="3">
        <v>27.5</v>
      </c>
      <c r="L51" s="3">
        <v>4.7699999999999996</v>
      </c>
      <c r="M51" s="3">
        <v>22.4</v>
      </c>
      <c r="N51" s="3">
        <v>72.8</v>
      </c>
      <c r="O51" s="3">
        <v>0.42</v>
      </c>
      <c r="P51" s="3">
        <v>5.0999999999999996</v>
      </c>
      <c r="Q51" s="3" t="s">
        <v>35</v>
      </c>
      <c r="R51" s="3" t="s">
        <v>36</v>
      </c>
      <c r="S51" s="3">
        <v>0.47799999999999998</v>
      </c>
      <c r="T51" s="3">
        <f>0.55*1000</f>
        <v>550</v>
      </c>
      <c r="U51" s="3">
        <f>1000*1</f>
        <v>1000</v>
      </c>
      <c r="V51" s="3">
        <f>1000*1.9</f>
        <v>1900</v>
      </c>
      <c r="W51" s="3">
        <v>5400000</v>
      </c>
      <c r="X51" s="3">
        <v>15900000</v>
      </c>
      <c r="Y51" s="3" t="s">
        <v>37</v>
      </c>
      <c r="Z51" s="3">
        <v>4.7E-2</v>
      </c>
      <c r="AA51" s="3" t="s">
        <v>36</v>
      </c>
      <c r="AB51" s="3" t="s">
        <v>38</v>
      </c>
      <c r="AC51" s="3" t="s">
        <v>39</v>
      </c>
      <c r="AD51" s="3" t="s">
        <v>40</v>
      </c>
      <c r="AE51" s="3">
        <v>1.89E-2</v>
      </c>
      <c r="AF51" s="3" t="s">
        <v>41</v>
      </c>
      <c r="AG51" s="3" t="s">
        <v>42</v>
      </c>
      <c r="AH51" s="3">
        <v>25.7</v>
      </c>
      <c r="AI51" s="3" t="s">
        <v>43</v>
      </c>
      <c r="AJ51" s="3">
        <v>20</v>
      </c>
      <c r="AK51" s="3" t="s">
        <v>36</v>
      </c>
      <c r="AL51" s="3" t="s">
        <v>36</v>
      </c>
      <c r="AM51" s="3" t="s">
        <v>36</v>
      </c>
      <c r="AN51" s="3" t="s">
        <v>36</v>
      </c>
      <c r="AO51" s="3" t="s">
        <v>36</v>
      </c>
      <c r="AP51" s="53">
        <v>0.02</v>
      </c>
      <c r="AQ51" s="56">
        <f>(M51*AP51)*86.4</f>
        <v>38.7072</v>
      </c>
    </row>
    <row r="52" spans="1:43" x14ac:dyDescent="0.25">
      <c r="A52" s="2">
        <v>2</v>
      </c>
      <c r="B52" s="47"/>
      <c r="C52" s="27" t="s">
        <v>44</v>
      </c>
      <c r="D52" s="27" t="s">
        <v>45</v>
      </c>
      <c r="E52" s="27" t="s">
        <v>46</v>
      </c>
      <c r="F52" s="28" t="s">
        <v>34</v>
      </c>
      <c r="G52" s="3">
        <v>24</v>
      </c>
      <c r="H52" s="3">
        <v>7.3</v>
      </c>
      <c r="I52" s="4">
        <v>233</v>
      </c>
      <c r="J52" s="3">
        <v>308</v>
      </c>
      <c r="K52" s="3">
        <v>29</v>
      </c>
      <c r="L52" s="3">
        <v>1.96</v>
      </c>
      <c r="M52" s="3">
        <v>40.799999999999997</v>
      </c>
      <c r="N52" s="3" t="s">
        <v>47</v>
      </c>
      <c r="O52" s="3">
        <v>7.0000000000000007E-2</v>
      </c>
      <c r="P52" s="3">
        <v>2.2999999999999998</v>
      </c>
      <c r="Q52" s="3" t="s">
        <v>35</v>
      </c>
      <c r="R52" s="3" t="s">
        <v>36</v>
      </c>
      <c r="S52" s="3">
        <v>0.60799999999999998</v>
      </c>
      <c r="T52" s="3">
        <f>0.6*1000</f>
        <v>600</v>
      </c>
      <c r="U52" s="3">
        <f>1000*1</f>
        <v>1000</v>
      </c>
      <c r="V52" s="3">
        <f>1000*1.93</f>
        <v>1930</v>
      </c>
      <c r="W52" s="3">
        <v>8600000</v>
      </c>
      <c r="X52" s="3">
        <v>29300000</v>
      </c>
      <c r="Y52" s="3" t="s">
        <v>37</v>
      </c>
      <c r="Z52" s="3">
        <v>5.7000000000000002E-2</v>
      </c>
      <c r="AA52" s="3" t="s">
        <v>36</v>
      </c>
      <c r="AB52" s="3" t="s">
        <v>38</v>
      </c>
      <c r="AC52" s="3" t="s">
        <v>48</v>
      </c>
      <c r="AD52" s="3" t="s">
        <v>40</v>
      </c>
      <c r="AE52" s="3">
        <v>1.89E-2</v>
      </c>
      <c r="AF52" s="3" t="s">
        <v>41</v>
      </c>
      <c r="AG52" s="3">
        <v>0.26400000000000001</v>
      </c>
      <c r="AH52" s="3">
        <v>39.1</v>
      </c>
      <c r="AI52" s="3" t="s">
        <v>49</v>
      </c>
      <c r="AJ52" s="3" t="s">
        <v>50</v>
      </c>
      <c r="AK52" s="3" t="s">
        <v>36</v>
      </c>
      <c r="AL52" s="3" t="s">
        <v>36</v>
      </c>
      <c r="AM52" s="3" t="s">
        <v>36</v>
      </c>
      <c r="AN52" s="3" t="s">
        <v>36</v>
      </c>
      <c r="AO52" s="3" t="s">
        <v>36</v>
      </c>
      <c r="AP52" s="53">
        <v>0.02</v>
      </c>
      <c r="AQ52" s="56">
        <f t="shared" ref="AQ52:AQ65" si="2">(M52*AP52)*86.4</f>
        <v>70.502399999999994</v>
      </c>
    </row>
    <row r="53" spans="1:43" x14ac:dyDescent="0.25">
      <c r="A53" s="2">
        <v>3</v>
      </c>
      <c r="B53" s="47"/>
      <c r="C53" s="27" t="s">
        <v>51</v>
      </c>
      <c r="D53" s="27" t="s">
        <v>52</v>
      </c>
      <c r="E53" s="27" t="s">
        <v>53</v>
      </c>
      <c r="F53" s="28" t="s">
        <v>34</v>
      </c>
      <c r="G53" s="3">
        <v>27</v>
      </c>
      <c r="H53" s="3">
        <v>7.34</v>
      </c>
      <c r="I53" s="4">
        <v>818</v>
      </c>
      <c r="J53" s="3">
        <v>473</v>
      </c>
      <c r="K53" s="3">
        <v>23.7</v>
      </c>
      <c r="L53" s="3">
        <v>3.14</v>
      </c>
      <c r="M53" s="3">
        <v>20.399999999999999</v>
      </c>
      <c r="N53" s="3">
        <v>76.5</v>
      </c>
      <c r="O53" s="3">
        <v>0.04</v>
      </c>
      <c r="P53" s="3">
        <v>1.8</v>
      </c>
      <c r="Q53" s="3" t="s">
        <v>54</v>
      </c>
      <c r="R53" s="3" t="s">
        <v>36</v>
      </c>
      <c r="S53" s="3">
        <v>0.53100000000000003</v>
      </c>
      <c r="T53" s="3">
        <f>1000*0.52</f>
        <v>520</v>
      </c>
      <c r="U53" s="3">
        <f>1000*1</f>
        <v>1000</v>
      </c>
      <c r="V53" s="3">
        <f>1000*1.5</f>
        <v>1500</v>
      </c>
      <c r="W53" s="3">
        <v>1700000</v>
      </c>
      <c r="X53" s="3">
        <v>3300000</v>
      </c>
      <c r="Y53" s="3" t="s">
        <v>55</v>
      </c>
      <c r="Z53" s="3">
        <v>3.5000000000000003E-2</v>
      </c>
      <c r="AA53" s="3" t="s">
        <v>36</v>
      </c>
      <c r="AB53" s="3" t="s">
        <v>56</v>
      </c>
      <c r="AC53" s="3" t="s">
        <v>39</v>
      </c>
      <c r="AD53" s="3" t="s">
        <v>40</v>
      </c>
      <c r="AE53" s="3">
        <v>3.7600000000000001E-2</v>
      </c>
      <c r="AF53" s="3">
        <v>0.312</v>
      </c>
      <c r="AG53" s="3">
        <v>0.14399999999999999</v>
      </c>
      <c r="AH53" s="3" t="s">
        <v>57</v>
      </c>
      <c r="AI53" s="3" t="s">
        <v>43</v>
      </c>
      <c r="AJ53" s="3" t="s">
        <v>58</v>
      </c>
      <c r="AK53" s="3" t="s">
        <v>36</v>
      </c>
      <c r="AL53" s="3" t="s">
        <v>36</v>
      </c>
      <c r="AM53" s="3" t="s">
        <v>36</v>
      </c>
      <c r="AN53" s="3" t="s">
        <v>36</v>
      </c>
      <c r="AO53" s="3" t="s">
        <v>36</v>
      </c>
      <c r="AP53" s="53">
        <v>0.24</v>
      </c>
      <c r="AQ53" s="56">
        <f t="shared" si="2"/>
        <v>423.01440000000002</v>
      </c>
    </row>
    <row r="54" spans="1:43" x14ac:dyDescent="0.25">
      <c r="A54" s="2">
        <v>4</v>
      </c>
      <c r="B54" s="47" t="s">
        <v>59</v>
      </c>
      <c r="C54" s="27" t="s">
        <v>60</v>
      </c>
      <c r="D54" s="27" t="s">
        <v>61</v>
      </c>
      <c r="E54" s="27" t="s">
        <v>62</v>
      </c>
      <c r="F54" s="28" t="s">
        <v>63</v>
      </c>
      <c r="G54" s="3">
        <v>24</v>
      </c>
      <c r="H54" s="3">
        <v>7.61</v>
      </c>
      <c r="I54" s="4">
        <v>230</v>
      </c>
      <c r="J54" s="3">
        <v>308</v>
      </c>
      <c r="K54" s="3">
        <v>37.5</v>
      </c>
      <c r="L54" s="3">
        <v>8.01</v>
      </c>
      <c r="M54" s="3">
        <v>24.4</v>
      </c>
      <c r="N54" s="3">
        <v>71.8</v>
      </c>
      <c r="O54" s="3">
        <v>0.61499999999999999</v>
      </c>
      <c r="P54" s="3">
        <v>3.55</v>
      </c>
      <c r="Q54" s="3" t="s">
        <v>35</v>
      </c>
      <c r="R54" s="3" t="s">
        <v>36</v>
      </c>
      <c r="S54" s="3" t="s">
        <v>64</v>
      </c>
      <c r="T54" s="5">
        <f>1000*0.7</f>
        <v>700</v>
      </c>
      <c r="U54" s="3">
        <f>1000*1</f>
        <v>1000</v>
      </c>
      <c r="V54" s="3">
        <f>1000*1.29</f>
        <v>1290</v>
      </c>
      <c r="W54" s="3">
        <v>8700000</v>
      </c>
      <c r="X54" s="3">
        <v>12800000</v>
      </c>
      <c r="Y54" s="3" t="s">
        <v>55</v>
      </c>
      <c r="Z54" s="3">
        <v>6.9000000000000006E-2</v>
      </c>
      <c r="AA54" s="3" t="s">
        <v>36</v>
      </c>
      <c r="AB54" s="3" t="s">
        <v>56</v>
      </c>
      <c r="AC54" s="3" t="s">
        <v>48</v>
      </c>
      <c r="AD54" s="3" t="s">
        <v>40</v>
      </c>
      <c r="AE54" s="3">
        <v>1.89E-2</v>
      </c>
      <c r="AF54" s="3" t="s">
        <v>65</v>
      </c>
      <c r="AG54" s="3">
        <v>0.11700000000000001</v>
      </c>
      <c r="AH54" s="3">
        <v>39.6</v>
      </c>
      <c r="AI54" s="3" t="s">
        <v>43</v>
      </c>
      <c r="AJ54" s="3">
        <v>28</v>
      </c>
      <c r="AK54" s="3" t="s">
        <v>36</v>
      </c>
      <c r="AL54" s="3" t="s">
        <v>36</v>
      </c>
      <c r="AM54" s="3" t="s">
        <v>36</v>
      </c>
      <c r="AN54" s="3" t="s">
        <v>36</v>
      </c>
      <c r="AO54" s="3" t="s">
        <v>36</v>
      </c>
      <c r="AP54" s="53">
        <v>0.13</v>
      </c>
      <c r="AQ54" s="56">
        <f t="shared" si="2"/>
        <v>274.06079999999997</v>
      </c>
    </row>
    <row r="55" spans="1:43" ht="30" x14ac:dyDescent="0.25">
      <c r="A55" s="2">
        <v>5</v>
      </c>
      <c r="B55" s="47"/>
      <c r="C55" s="27" t="s">
        <v>66</v>
      </c>
      <c r="D55" s="27" t="s">
        <v>67</v>
      </c>
      <c r="E55" s="27" t="s">
        <v>68</v>
      </c>
      <c r="F55" s="28" t="s">
        <v>63</v>
      </c>
      <c r="G55" s="3">
        <v>24</v>
      </c>
      <c r="H55" s="3">
        <v>7.63</v>
      </c>
      <c r="I55" s="4">
        <v>297</v>
      </c>
      <c r="J55" s="3">
        <v>331</v>
      </c>
      <c r="K55" s="3">
        <v>55</v>
      </c>
      <c r="L55" s="3">
        <v>7.02</v>
      </c>
      <c r="M55" s="3">
        <v>26.5</v>
      </c>
      <c r="N55" s="3">
        <v>76.5</v>
      </c>
      <c r="O55" s="3">
        <v>0.6</v>
      </c>
      <c r="P55" s="3">
        <v>2.9</v>
      </c>
      <c r="Q55" s="3" t="s">
        <v>54</v>
      </c>
      <c r="R55" s="3" t="s">
        <v>36</v>
      </c>
      <c r="S55" s="3">
        <v>0.63600000000000001</v>
      </c>
      <c r="T55" s="3">
        <f>1000*0.66</f>
        <v>660</v>
      </c>
      <c r="U55" s="3">
        <f>1000*1.72</f>
        <v>1720</v>
      </c>
      <c r="V55" s="3">
        <f>1000*0.904</f>
        <v>904</v>
      </c>
      <c r="W55" s="3" t="s">
        <v>69</v>
      </c>
      <c r="X55" s="3">
        <v>12300000</v>
      </c>
      <c r="Y55" s="3" t="s">
        <v>55</v>
      </c>
      <c r="Z55" s="3">
        <v>7.0000000000000007E-2</v>
      </c>
      <c r="AA55" s="3" t="s">
        <v>36</v>
      </c>
      <c r="AB55" s="3" t="s">
        <v>38</v>
      </c>
      <c r="AC55" s="3" t="s">
        <v>39</v>
      </c>
      <c r="AD55" s="3" t="s">
        <v>40</v>
      </c>
      <c r="AE55" s="3">
        <v>9.8000000000000004E-2</v>
      </c>
      <c r="AF55" s="3">
        <v>0.82399999999999995</v>
      </c>
      <c r="AG55" s="3">
        <v>0.39900000000000002</v>
      </c>
      <c r="AH55" s="3">
        <v>48.9</v>
      </c>
      <c r="AI55" s="3">
        <v>0.11</v>
      </c>
      <c r="AJ55" s="3" t="s">
        <v>70</v>
      </c>
      <c r="AK55" s="3" t="s">
        <v>36</v>
      </c>
      <c r="AL55" s="3" t="s">
        <v>36</v>
      </c>
      <c r="AM55" s="3" t="s">
        <v>36</v>
      </c>
      <c r="AN55" s="3" t="s">
        <v>36</v>
      </c>
      <c r="AO55" s="3" t="s">
        <v>36</v>
      </c>
      <c r="AP55" s="53">
        <v>0.18</v>
      </c>
      <c r="AQ55" s="56">
        <f t="shared" si="2"/>
        <v>412.12799999999999</v>
      </c>
    </row>
    <row r="56" spans="1:43" ht="30" x14ac:dyDescent="0.25">
      <c r="A56" s="2">
        <v>6</v>
      </c>
      <c r="B56" s="47"/>
      <c r="C56" s="27" t="s">
        <v>71</v>
      </c>
      <c r="D56" s="27" t="s">
        <v>72</v>
      </c>
      <c r="E56" s="27" t="s">
        <v>73</v>
      </c>
      <c r="F56" s="28" t="s">
        <v>63</v>
      </c>
      <c r="G56" s="3">
        <v>26</v>
      </c>
      <c r="H56" s="3">
        <v>7.38</v>
      </c>
      <c r="I56" s="4">
        <v>584</v>
      </c>
      <c r="J56" s="3">
        <v>650</v>
      </c>
      <c r="K56" s="3">
        <v>68.900000000000006</v>
      </c>
      <c r="L56" s="3">
        <v>0.86</v>
      </c>
      <c r="M56" s="3">
        <v>42.8</v>
      </c>
      <c r="N56" s="3">
        <v>188</v>
      </c>
      <c r="O56" s="3">
        <v>0.16</v>
      </c>
      <c r="P56" s="3">
        <v>4</v>
      </c>
      <c r="Q56" s="3" t="s">
        <v>54</v>
      </c>
      <c r="R56" s="3" t="s">
        <v>36</v>
      </c>
      <c r="S56" s="3">
        <v>0.88100000000000001</v>
      </c>
      <c r="T56" s="3">
        <f>1000*0.89</f>
        <v>890</v>
      </c>
      <c r="U56" s="3">
        <f>1000*2.76</f>
        <v>2760</v>
      </c>
      <c r="V56" s="3">
        <f>1000*3.28</f>
        <v>3280</v>
      </c>
      <c r="W56" s="3" t="s">
        <v>69</v>
      </c>
      <c r="X56" s="3" t="s">
        <v>69</v>
      </c>
      <c r="Y56" s="3" t="s">
        <v>55</v>
      </c>
      <c r="Z56" s="3">
        <v>0.17299999999999999</v>
      </c>
      <c r="AA56" s="3" t="s">
        <v>36</v>
      </c>
      <c r="AB56" s="3" t="s">
        <v>56</v>
      </c>
      <c r="AC56" s="3" t="s">
        <v>39</v>
      </c>
      <c r="AD56" s="3" t="s">
        <v>40</v>
      </c>
      <c r="AE56" s="3">
        <v>1.89E-2</v>
      </c>
      <c r="AF56" s="3">
        <v>0.23799999999999999</v>
      </c>
      <c r="AG56" s="3">
        <v>0.73199999999999998</v>
      </c>
      <c r="AH56" s="3">
        <v>68.7</v>
      </c>
      <c r="AI56" s="3">
        <v>0.91500000000000004</v>
      </c>
      <c r="AJ56" s="3">
        <v>133</v>
      </c>
      <c r="AK56" s="3" t="s">
        <v>36</v>
      </c>
      <c r="AL56" s="3" t="s">
        <v>36</v>
      </c>
      <c r="AM56" s="3" t="s">
        <v>36</v>
      </c>
      <c r="AN56" s="3" t="s">
        <v>36</v>
      </c>
      <c r="AO56" s="3" t="s">
        <v>36</v>
      </c>
      <c r="AP56" s="53">
        <v>0.08</v>
      </c>
      <c r="AQ56" s="56">
        <f t="shared" si="2"/>
        <v>295.83359999999999</v>
      </c>
    </row>
    <row r="57" spans="1:43" x14ac:dyDescent="0.25">
      <c r="A57" s="2">
        <v>7</v>
      </c>
      <c r="B57" s="47" t="s">
        <v>74</v>
      </c>
      <c r="C57" s="27" t="s">
        <v>75</v>
      </c>
      <c r="D57" s="27" t="s">
        <v>76</v>
      </c>
      <c r="E57" s="27" t="s">
        <v>77</v>
      </c>
      <c r="F57" s="28" t="s">
        <v>63</v>
      </c>
      <c r="G57" s="3">
        <v>24</v>
      </c>
      <c r="H57" s="3">
        <v>7.33</v>
      </c>
      <c r="I57" s="4">
        <v>678</v>
      </c>
      <c r="J57" s="3">
        <v>435</v>
      </c>
      <c r="K57" s="3">
        <v>33</v>
      </c>
      <c r="L57" s="3">
        <v>9.34</v>
      </c>
      <c r="M57" s="3">
        <v>22.4</v>
      </c>
      <c r="N57" s="3">
        <v>73.7</v>
      </c>
      <c r="O57" s="3">
        <v>0.47</v>
      </c>
      <c r="P57" s="3">
        <v>5.5</v>
      </c>
      <c r="Q57" s="3" t="s">
        <v>35</v>
      </c>
      <c r="R57" s="3" t="s">
        <v>36</v>
      </c>
      <c r="S57" s="3">
        <v>0.51800000000000002</v>
      </c>
      <c r="T57" s="3">
        <f>1000*0.51</f>
        <v>510</v>
      </c>
      <c r="U57" s="3">
        <f>1000*1</f>
        <v>1000</v>
      </c>
      <c r="V57" s="3">
        <f>1000*0.664</f>
        <v>664</v>
      </c>
      <c r="W57" s="3">
        <v>600000</v>
      </c>
      <c r="X57" s="3">
        <v>12800000</v>
      </c>
      <c r="Y57" s="3" t="s">
        <v>55</v>
      </c>
      <c r="Z57" s="3">
        <v>2.5999999999999999E-2</v>
      </c>
      <c r="AA57" s="3" t="s">
        <v>36</v>
      </c>
      <c r="AB57" s="3" t="s">
        <v>56</v>
      </c>
      <c r="AC57" s="3" t="s">
        <v>39</v>
      </c>
      <c r="AD57" s="3" t="s">
        <v>40</v>
      </c>
      <c r="AE57" s="3">
        <v>1.89E-2</v>
      </c>
      <c r="AF57" s="3">
        <v>0.20399999999999999</v>
      </c>
      <c r="AG57" s="3">
        <v>0.35099999999999998</v>
      </c>
      <c r="AH57" s="3">
        <v>97</v>
      </c>
      <c r="AI57" s="3">
        <v>1.22</v>
      </c>
      <c r="AJ57" s="3" t="s">
        <v>78</v>
      </c>
      <c r="AK57" s="3" t="s">
        <v>36</v>
      </c>
      <c r="AL57" s="3" t="s">
        <v>36</v>
      </c>
      <c r="AM57" s="3" t="s">
        <v>36</v>
      </c>
      <c r="AN57" s="3" t="s">
        <v>36</v>
      </c>
      <c r="AO57" s="3" t="s">
        <v>36</v>
      </c>
      <c r="AP57" s="53">
        <v>0.49</v>
      </c>
      <c r="AQ57" s="56">
        <f t="shared" si="2"/>
        <v>948.32640000000004</v>
      </c>
    </row>
    <row r="58" spans="1:43" ht="30" x14ac:dyDescent="0.25">
      <c r="A58" s="2">
        <v>8</v>
      </c>
      <c r="B58" s="47"/>
      <c r="C58" s="27" t="s">
        <v>79</v>
      </c>
      <c r="D58" s="27" t="s">
        <v>80</v>
      </c>
      <c r="E58" s="27" t="s">
        <v>81</v>
      </c>
      <c r="F58" s="28" t="s">
        <v>34</v>
      </c>
      <c r="G58" s="3">
        <v>24</v>
      </c>
      <c r="H58" s="3">
        <v>6.84</v>
      </c>
      <c r="I58" s="4">
        <v>302</v>
      </c>
      <c r="J58" s="3">
        <v>350</v>
      </c>
      <c r="K58" s="3">
        <v>55.8</v>
      </c>
      <c r="L58" s="3">
        <v>8.1300000000000008</v>
      </c>
      <c r="M58" s="3">
        <v>14.3</v>
      </c>
      <c r="N58" s="3">
        <v>46.6</v>
      </c>
      <c r="O58" s="3">
        <v>0.37</v>
      </c>
      <c r="P58" s="3">
        <v>4.3</v>
      </c>
      <c r="Q58" s="3" t="s">
        <v>54</v>
      </c>
      <c r="R58" s="3" t="s">
        <v>36</v>
      </c>
      <c r="S58" s="3">
        <v>0.45400000000000001</v>
      </c>
      <c r="T58" s="3">
        <f>1000*0.42</f>
        <v>420</v>
      </c>
      <c r="U58" s="3">
        <f>1000*1.91</f>
        <v>1910</v>
      </c>
      <c r="V58" s="3">
        <f>1000*0.581</f>
        <v>581</v>
      </c>
      <c r="W58" s="3">
        <v>10900000</v>
      </c>
      <c r="X58" s="3" t="s">
        <v>69</v>
      </c>
      <c r="Y58" s="3" t="s">
        <v>37</v>
      </c>
      <c r="Z58" s="3" t="s">
        <v>82</v>
      </c>
      <c r="AA58" s="3" t="s">
        <v>36</v>
      </c>
      <c r="AB58" s="3" t="s">
        <v>38</v>
      </c>
      <c r="AC58" s="3" t="s">
        <v>48</v>
      </c>
      <c r="AD58" s="3" t="s">
        <v>40</v>
      </c>
      <c r="AE58" s="3">
        <v>1.89E-2</v>
      </c>
      <c r="AF58" s="3" t="s">
        <v>65</v>
      </c>
      <c r="AG58" s="3" t="s">
        <v>42</v>
      </c>
      <c r="AH58" s="3">
        <v>83.4</v>
      </c>
      <c r="AI58" s="3">
        <v>1.04</v>
      </c>
      <c r="AJ58" s="3" t="s">
        <v>83</v>
      </c>
      <c r="AK58" s="3" t="s">
        <v>36</v>
      </c>
      <c r="AL58" s="3" t="s">
        <v>36</v>
      </c>
      <c r="AM58" s="3" t="s">
        <v>36</v>
      </c>
      <c r="AN58" s="3" t="s">
        <v>36</v>
      </c>
      <c r="AO58" s="3" t="s">
        <v>36</v>
      </c>
      <c r="AP58" s="53">
        <v>1.81</v>
      </c>
      <c r="AQ58" s="56">
        <f t="shared" si="2"/>
        <v>2236.2912000000006</v>
      </c>
    </row>
    <row r="59" spans="1:43" ht="30" x14ac:dyDescent="0.25">
      <c r="A59" s="2">
        <v>9</v>
      </c>
      <c r="B59" s="47"/>
      <c r="C59" s="27" t="s">
        <v>84</v>
      </c>
      <c r="D59" s="27" t="s">
        <v>85</v>
      </c>
      <c r="E59" s="27" t="s">
        <v>86</v>
      </c>
      <c r="F59" s="28" t="s">
        <v>63</v>
      </c>
      <c r="G59" s="3">
        <v>25</v>
      </c>
      <c r="H59" s="3">
        <v>7.5</v>
      </c>
      <c r="I59" s="4">
        <v>500</v>
      </c>
      <c r="J59" s="3">
        <v>614</v>
      </c>
      <c r="K59" s="3">
        <v>54.2</v>
      </c>
      <c r="L59" s="3">
        <v>8.1999999999999993</v>
      </c>
      <c r="M59" s="3">
        <v>24.4</v>
      </c>
      <c r="N59" s="3">
        <v>76.5</v>
      </c>
      <c r="O59" s="3">
        <v>0.34</v>
      </c>
      <c r="P59" s="3">
        <v>1.7</v>
      </c>
      <c r="Q59" s="3" t="s">
        <v>54</v>
      </c>
      <c r="R59" s="3" t="s">
        <v>36</v>
      </c>
      <c r="S59" s="3">
        <v>0.44900000000000001</v>
      </c>
      <c r="T59" s="3">
        <f>1000*0.34</f>
        <v>340</v>
      </c>
      <c r="U59" s="3">
        <f>1000*1</f>
        <v>1000</v>
      </c>
      <c r="V59" s="3">
        <f>1000*0.917</f>
        <v>917</v>
      </c>
      <c r="W59" s="3" t="s">
        <v>69</v>
      </c>
      <c r="X59" s="3" t="s">
        <v>69</v>
      </c>
      <c r="Y59" s="3" t="s">
        <v>55</v>
      </c>
      <c r="Z59" s="3">
        <v>0.04</v>
      </c>
      <c r="AA59" s="3" t="s">
        <v>36</v>
      </c>
      <c r="AB59" s="3" t="s">
        <v>56</v>
      </c>
      <c r="AC59" s="3" t="s">
        <v>39</v>
      </c>
      <c r="AD59" s="3" t="s">
        <v>40</v>
      </c>
      <c r="AE59" s="3">
        <v>1.89E-2</v>
      </c>
      <c r="AF59" s="3">
        <v>0.19600000000000001</v>
      </c>
      <c r="AG59" s="3">
        <v>0.56699999999999995</v>
      </c>
      <c r="AH59" s="3">
        <v>95.9</v>
      </c>
      <c r="AI59" s="3">
        <v>1.03</v>
      </c>
      <c r="AJ59" s="3">
        <v>165</v>
      </c>
      <c r="AK59" s="3" t="s">
        <v>36</v>
      </c>
      <c r="AL59" s="3" t="s">
        <v>36</v>
      </c>
      <c r="AM59" s="3" t="s">
        <v>36</v>
      </c>
      <c r="AN59" s="3" t="s">
        <v>36</v>
      </c>
      <c r="AO59" s="3" t="s">
        <v>36</v>
      </c>
      <c r="AP59" s="53">
        <v>0.8</v>
      </c>
      <c r="AQ59" s="56">
        <f t="shared" si="2"/>
        <v>1686.528</v>
      </c>
    </row>
    <row r="60" spans="1:43" x14ac:dyDescent="0.25">
      <c r="A60" s="2">
        <v>10</v>
      </c>
      <c r="B60" s="47" t="s">
        <v>87</v>
      </c>
      <c r="C60" s="27" t="s">
        <v>88</v>
      </c>
      <c r="D60" s="27" t="s">
        <v>89</v>
      </c>
      <c r="E60" s="27" t="s">
        <v>90</v>
      </c>
      <c r="F60" s="28" t="s">
        <v>63</v>
      </c>
      <c r="G60" s="3">
        <v>23.5</v>
      </c>
      <c r="H60" s="3">
        <v>7.59</v>
      </c>
      <c r="I60" s="4">
        <v>209</v>
      </c>
      <c r="J60" s="3">
        <v>323</v>
      </c>
      <c r="K60" s="3">
        <v>32.299999999999997</v>
      </c>
      <c r="L60" s="3">
        <v>8.06</v>
      </c>
      <c r="M60" s="3">
        <v>16.3</v>
      </c>
      <c r="N60" s="3">
        <v>50.4</v>
      </c>
      <c r="O60" s="3">
        <v>0.43</v>
      </c>
      <c r="P60" s="3">
        <v>3</v>
      </c>
      <c r="Q60" s="3" t="s">
        <v>54</v>
      </c>
      <c r="R60" s="3" t="s">
        <v>36</v>
      </c>
      <c r="S60" s="3">
        <v>0.34</v>
      </c>
      <c r="T60" s="3">
        <f>1000*0.33</f>
        <v>330</v>
      </c>
      <c r="U60" s="3">
        <f>1000*1</f>
        <v>1000</v>
      </c>
      <c r="V60" s="3">
        <f>1000*1.05</f>
        <v>1050</v>
      </c>
      <c r="W60" s="3">
        <v>4400000</v>
      </c>
      <c r="X60" s="3">
        <v>11300000</v>
      </c>
      <c r="Y60" s="3" t="s">
        <v>55</v>
      </c>
      <c r="Z60" s="3">
        <v>3.5999999999999997E-2</v>
      </c>
      <c r="AA60" s="3" t="s">
        <v>36</v>
      </c>
      <c r="AB60" s="3" t="s">
        <v>56</v>
      </c>
      <c r="AC60" s="3" t="s">
        <v>39</v>
      </c>
      <c r="AD60" s="3" t="s">
        <v>40</v>
      </c>
      <c r="AE60" s="3">
        <v>1.89E-2</v>
      </c>
      <c r="AF60" s="3" t="s">
        <v>65</v>
      </c>
      <c r="AG60" s="3">
        <v>0.25900000000000001</v>
      </c>
      <c r="AH60" s="3">
        <v>40.6</v>
      </c>
      <c r="AI60" s="3" t="s">
        <v>43</v>
      </c>
      <c r="AJ60" s="3" t="s">
        <v>91</v>
      </c>
      <c r="AK60" s="3" t="s">
        <v>36</v>
      </c>
      <c r="AL60" s="3" t="s">
        <v>36</v>
      </c>
      <c r="AM60" s="3" t="s">
        <v>36</v>
      </c>
      <c r="AN60" s="3" t="s">
        <v>36</v>
      </c>
      <c r="AO60" s="3" t="s">
        <v>36</v>
      </c>
      <c r="AP60" s="53">
        <v>0.09</v>
      </c>
      <c r="AQ60" s="56">
        <f t="shared" si="2"/>
        <v>126.74880000000002</v>
      </c>
    </row>
    <row r="61" spans="1:43" x14ac:dyDescent="0.25">
      <c r="A61" s="2">
        <v>11</v>
      </c>
      <c r="B61" s="47"/>
      <c r="C61" s="27" t="s">
        <v>92</v>
      </c>
      <c r="D61" s="27" t="s">
        <v>93</v>
      </c>
      <c r="E61" s="27" t="s">
        <v>94</v>
      </c>
      <c r="F61" s="28" t="s">
        <v>63</v>
      </c>
      <c r="G61" s="3">
        <v>24</v>
      </c>
      <c r="H61" s="3">
        <v>7.56</v>
      </c>
      <c r="I61" s="4">
        <v>204</v>
      </c>
      <c r="J61" s="3">
        <v>334</v>
      </c>
      <c r="K61" s="3">
        <v>17.3</v>
      </c>
      <c r="L61" s="3">
        <v>6.12</v>
      </c>
      <c r="M61" s="3">
        <v>14.3</v>
      </c>
      <c r="N61" s="3">
        <v>42.9</v>
      </c>
      <c r="O61" s="3">
        <v>0.44</v>
      </c>
      <c r="P61" s="3">
        <v>1.8</v>
      </c>
      <c r="Q61" s="3" t="s">
        <v>54</v>
      </c>
      <c r="R61" s="3" t="s">
        <v>36</v>
      </c>
      <c r="S61" s="3">
        <v>0.48699999999999999</v>
      </c>
      <c r="T61" s="3">
        <f>1000*0.31</f>
        <v>310</v>
      </c>
      <c r="U61" s="3">
        <f>1000*1</f>
        <v>1000</v>
      </c>
      <c r="V61" s="3">
        <f>1000*1.05</f>
        <v>1050</v>
      </c>
      <c r="W61" s="3">
        <v>2900000</v>
      </c>
      <c r="X61" s="3">
        <v>8300000</v>
      </c>
      <c r="Y61" s="3" t="s">
        <v>55</v>
      </c>
      <c r="Z61" s="3">
        <v>4.1000000000000002E-2</v>
      </c>
      <c r="AA61" s="3" t="s">
        <v>36</v>
      </c>
      <c r="AB61" s="3" t="s">
        <v>56</v>
      </c>
      <c r="AC61" s="3" t="s">
        <v>39</v>
      </c>
      <c r="AD61" s="3" t="s">
        <v>40</v>
      </c>
      <c r="AE61" s="3">
        <v>1.89E-2</v>
      </c>
      <c r="AF61" s="3" t="s">
        <v>65</v>
      </c>
      <c r="AG61" s="3" t="s">
        <v>95</v>
      </c>
      <c r="AH61" s="3">
        <v>39.1</v>
      </c>
      <c r="AI61" s="3" t="s">
        <v>49</v>
      </c>
      <c r="AJ61" s="3" t="s">
        <v>96</v>
      </c>
      <c r="AK61" s="3" t="s">
        <v>36</v>
      </c>
      <c r="AL61" s="3" t="s">
        <v>36</v>
      </c>
      <c r="AM61" s="3" t="s">
        <v>36</v>
      </c>
      <c r="AN61" s="3" t="s">
        <v>36</v>
      </c>
      <c r="AO61" s="3" t="s">
        <v>36</v>
      </c>
      <c r="AP61" s="53">
        <v>0.17</v>
      </c>
      <c r="AQ61" s="56">
        <f t="shared" si="2"/>
        <v>210.03840000000005</v>
      </c>
    </row>
    <row r="62" spans="1:43" x14ac:dyDescent="0.25">
      <c r="A62" s="2">
        <v>12</v>
      </c>
      <c r="B62" s="47"/>
      <c r="C62" s="27" t="s">
        <v>97</v>
      </c>
      <c r="D62" s="27" t="s">
        <v>98</v>
      </c>
      <c r="E62" s="27" t="s">
        <v>99</v>
      </c>
      <c r="F62" s="28" t="s">
        <v>63</v>
      </c>
      <c r="G62" s="3">
        <v>24</v>
      </c>
      <c r="H62" s="3">
        <v>7.75</v>
      </c>
      <c r="I62" s="4">
        <v>215</v>
      </c>
      <c r="J62" s="3">
        <v>285</v>
      </c>
      <c r="K62" s="3">
        <v>66</v>
      </c>
      <c r="L62" s="3">
        <v>6.07</v>
      </c>
      <c r="M62" s="3">
        <v>54</v>
      </c>
      <c r="N62" s="3">
        <v>300</v>
      </c>
      <c r="O62" s="3">
        <v>0.43</v>
      </c>
      <c r="P62" s="3">
        <v>1.6</v>
      </c>
      <c r="Q62" s="3" t="s">
        <v>54</v>
      </c>
      <c r="R62" s="3" t="s">
        <v>36</v>
      </c>
      <c r="S62" s="3">
        <v>0.49299999999999999</v>
      </c>
      <c r="T62" s="3">
        <f>1000*0.8</f>
        <v>800</v>
      </c>
      <c r="U62" s="3">
        <f>1000*1.62</f>
        <v>1620</v>
      </c>
      <c r="V62" s="3">
        <f>1000*1.03</f>
        <v>1030</v>
      </c>
      <c r="W62" s="3">
        <v>2200000</v>
      </c>
      <c r="X62" s="3">
        <v>700000</v>
      </c>
      <c r="Y62" s="3" t="s">
        <v>39</v>
      </c>
      <c r="Z62" s="3">
        <v>0.06</v>
      </c>
      <c r="AA62" s="3" t="s">
        <v>36</v>
      </c>
      <c r="AB62" s="3" t="s">
        <v>56</v>
      </c>
      <c r="AC62" s="3" t="s">
        <v>41</v>
      </c>
      <c r="AD62" s="3" t="s">
        <v>40</v>
      </c>
      <c r="AE62" s="3">
        <v>1.89E-2</v>
      </c>
      <c r="AF62" s="3" t="s">
        <v>65</v>
      </c>
      <c r="AG62" s="3" t="s">
        <v>95</v>
      </c>
      <c r="AH62" s="3">
        <v>39.6</v>
      </c>
      <c r="AI62" s="3" t="s">
        <v>100</v>
      </c>
      <c r="AJ62" s="3" t="s">
        <v>101</v>
      </c>
      <c r="AK62" s="3" t="s">
        <v>36</v>
      </c>
      <c r="AL62" s="3" t="s">
        <v>36</v>
      </c>
      <c r="AM62" s="3" t="s">
        <v>36</v>
      </c>
      <c r="AN62" s="3" t="s">
        <v>36</v>
      </c>
      <c r="AO62" s="3" t="s">
        <v>36</v>
      </c>
      <c r="AP62" s="53">
        <v>0.06</v>
      </c>
      <c r="AQ62" s="56">
        <f t="shared" si="2"/>
        <v>279.93599999999998</v>
      </c>
    </row>
    <row r="63" spans="1:43" x14ac:dyDescent="0.25">
      <c r="A63" s="2">
        <v>13</v>
      </c>
      <c r="B63" s="47" t="s">
        <v>29</v>
      </c>
      <c r="C63" s="27" t="s">
        <v>102</v>
      </c>
      <c r="D63" s="27" t="s">
        <v>103</v>
      </c>
      <c r="E63" s="27" t="s">
        <v>104</v>
      </c>
      <c r="F63" s="28" t="s">
        <v>63</v>
      </c>
      <c r="G63" s="3">
        <v>21</v>
      </c>
      <c r="H63" s="3">
        <v>7.72</v>
      </c>
      <c r="I63" s="4">
        <v>78.7</v>
      </c>
      <c r="J63" s="3">
        <v>650</v>
      </c>
      <c r="K63" s="3">
        <v>145</v>
      </c>
      <c r="L63" s="3">
        <v>9.52</v>
      </c>
      <c r="M63" s="3">
        <v>22.4</v>
      </c>
      <c r="N63" s="3">
        <v>72.8</v>
      </c>
      <c r="O63" s="3">
        <v>0.13</v>
      </c>
      <c r="P63" s="3">
        <v>3.1</v>
      </c>
      <c r="Q63" s="3" t="s">
        <v>35</v>
      </c>
      <c r="R63" s="3" t="s">
        <v>36</v>
      </c>
      <c r="S63" s="3">
        <v>0.505</v>
      </c>
      <c r="T63" s="3">
        <f>1000*0.67</f>
        <v>670</v>
      </c>
      <c r="U63" s="3">
        <f>1000*1</f>
        <v>1000</v>
      </c>
      <c r="V63" s="3">
        <f>1000*0.4999</f>
        <v>499.90000000000003</v>
      </c>
      <c r="W63" s="3">
        <v>16300000</v>
      </c>
      <c r="X63" s="3">
        <v>9200000</v>
      </c>
      <c r="Y63" s="3" t="s">
        <v>55</v>
      </c>
      <c r="Z63" s="3">
        <v>0.128</v>
      </c>
      <c r="AA63" s="3" t="s">
        <v>36</v>
      </c>
      <c r="AB63" s="3" t="s">
        <v>38</v>
      </c>
      <c r="AC63" s="3" t="s">
        <v>48</v>
      </c>
      <c r="AD63" s="3" t="s">
        <v>40</v>
      </c>
      <c r="AE63" s="3">
        <v>1.89E-2</v>
      </c>
      <c r="AF63" s="3">
        <v>0.40400000000000003</v>
      </c>
      <c r="AG63" s="3" t="s">
        <v>95</v>
      </c>
      <c r="AH63" s="3">
        <v>18.100000000000001</v>
      </c>
      <c r="AI63" s="3">
        <v>0.13</v>
      </c>
      <c r="AJ63" s="3" t="s">
        <v>105</v>
      </c>
      <c r="AK63" s="3" t="s">
        <v>36</v>
      </c>
      <c r="AL63" s="3" t="s">
        <v>36</v>
      </c>
      <c r="AM63" s="3" t="s">
        <v>36</v>
      </c>
      <c r="AN63" s="3" t="s">
        <v>36</v>
      </c>
      <c r="AO63" s="3" t="s">
        <v>36</v>
      </c>
      <c r="AP63" s="53">
        <v>1.83</v>
      </c>
      <c r="AQ63" s="56">
        <f t="shared" si="2"/>
        <v>3541.7087999999999</v>
      </c>
    </row>
    <row r="64" spans="1:43" x14ac:dyDescent="0.25">
      <c r="A64" s="2">
        <v>14</v>
      </c>
      <c r="B64" s="47"/>
      <c r="C64" s="27" t="s">
        <v>106</v>
      </c>
      <c r="D64" s="27" t="s">
        <v>80</v>
      </c>
      <c r="E64" s="27" t="s">
        <v>81</v>
      </c>
      <c r="F64" s="28" t="s">
        <v>34</v>
      </c>
      <c r="G64" s="3">
        <v>22</v>
      </c>
      <c r="H64" s="3">
        <v>7.45</v>
      </c>
      <c r="I64" s="4">
        <v>182</v>
      </c>
      <c r="J64" s="3">
        <v>160</v>
      </c>
      <c r="K64" s="3">
        <v>70.2</v>
      </c>
      <c r="L64" s="3">
        <v>8.94</v>
      </c>
      <c r="M64" s="3">
        <v>14.3</v>
      </c>
      <c r="N64" s="3">
        <v>57.8</v>
      </c>
      <c r="O64" s="3">
        <v>0.11</v>
      </c>
      <c r="P64" s="3">
        <v>0.6</v>
      </c>
      <c r="Q64" s="3" t="s">
        <v>54</v>
      </c>
      <c r="R64" s="3" t="s">
        <v>36</v>
      </c>
      <c r="S64" s="3">
        <v>0.53</v>
      </c>
      <c r="T64" s="3">
        <f>1000*1.29</f>
        <v>1290</v>
      </c>
      <c r="U64" s="3">
        <f>1000*1.66</f>
        <v>1660</v>
      </c>
      <c r="V64" s="3">
        <f>1000*0.756</f>
        <v>756</v>
      </c>
      <c r="W64" s="3">
        <v>8400000</v>
      </c>
      <c r="X64" s="3">
        <v>3300000</v>
      </c>
      <c r="Y64" s="3" t="s">
        <v>37</v>
      </c>
      <c r="Z64" s="3" t="s">
        <v>107</v>
      </c>
      <c r="AA64" s="3" t="s">
        <v>36</v>
      </c>
      <c r="AB64" s="3" t="s">
        <v>56</v>
      </c>
      <c r="AC64" s="3" t="s">
        <v>48</v>
      </c>
      <c r="AD64" s="3" t="s">
        <v>40</v>
      </c>
      <c r="AE64" s="3">
        <v>1.89E-2</v>
      </c>
      <c r="AF64" s="3" t="s">
        <v>41</v>
      </c>
      <c r="AG64" s="3" t="s">
        <v>95</v>
      </c>
      <c r="AH64" s="3">
        <v>13.9</v>
      </c>
      <c r="AI64" s="3" t="s">
        <v>49</v>
      </c>
      <c r="AJ64" s="3" t="s">
        <v>108</v>
      </c>
      <c r="AK64" s="3" t="s">
        <v>36</v>
      </c>
      <c r="AL64" s="3" t="s">
        <v>36</v>
      </c>
      <c r="AM64" s="3" t="s">
        <v>36</v>
      </c>
      <c r="AN64" s="3" t="s">
        <v>36</v>
      </c>
      <c r="AO64" s="3" t="s">
        <v>36</v>
      </c>
      <c r="AP64" s="53">
        <v>0.23</v>
      </c>
      <c r="AQ64" s="56">
        <f t="shared" si="2"/>
        <v>284.16960000000006</v>
      </c>
    </row>
    <row r="65" spans="1:43" x14ac:dyDescent="0.25">
      <c r="A65" s="2">
        <v>15</v>
      </c>
      <c r="B65" s="47"/>
      <c r="C65" s="27" t="s">
        <v>109</v>
      </c>
      <c r="D65" s="27" t="s">
        <v>110</v>
      </c>
      <c r="E65" s="27" t="s">
        <v>111</v>
      </c>
      <c r="F65" s="28" t="s">
        <v>34</v>
      </c>
      <c r="G65" s="3">
        <v>22.5</v>
      </c>
      <c r="H65" s="3">
        <v>7.55</v>
      </c>
      <c r="I65" s="4">
        <v>316</v>
      </c>
      <c r="J65" s="3">
        <v>200</v>
      </c>
      <c r="K65" s="3" t="s">
        <v>112</v>
      </c>
      <c r="L65" s="3">
        <v>10.6</v>
      </c>
      <c r="M65" s="3">
        <v>26.5</v>
      </c>
      <c r="N65" s="3">
        <v>80.2</v>
      </c>
      <c r="O65" s="3">
        <v>0.13</v>
      </c>
      <c r="P65" s="3">
        <v>3.7</v>
      </c>
      <c r="Q65" s="3" t="s">
        <v>113</v>
      </c>
      <c r="R65" s="3" t="s">
        <v>36</v>
      </c>
      <c r="S65" s="3">
        <v>0.36599999999999999</v>
      </c>
      <c r="T65" s="3">
        <f>1000*0.83</f>
        <v>830</v>
      </c>
      <c r="U65" s="3">
        <f>1000*1</f>
        <v>1000</v>
      </c>
      <c r="V65" s="3">
        <f>1000*0.674</f>
        <v>674</v>
      </c>
      <c r="W65" s="3">
        <v>4500000</v>
      </c>
      <c r="X65" s="3">
        <v>7000000</v>
      </c>
      <c r="Y65" s="3" t="s">
        <v>55</v>
      </c>
      <c r="Z65" s="3">
        <v>4.4999999999999998E-2</v>
      </c>
      <c r="AA65" s="3" t="s">
        <v>36</v>
      </c>
      <c r="AB65" s="3" t="s">
        <v>38</v>
      </c>
      <c r="AC65" s="3" t="s">
        <v>39</v>
      </c>
      <c r="AD65" s="3" t="s">
        <v>40</v>
      </c>
      <c r="AE65" s="3">
        <v>1.89E-2</v>
      </c>
      <c r="AF65" s="3" t="s">
        <v>41</v>
      </c>
      <c r="AG65" s="3" t="s">
        <v>95</v>
      </c>
      <c r="AH65" s="3">
        <v>29.4</v>
      </c>
      <c r="AI65" s="3">
        <v>0.17</v>
      </c>
      <c r="AJ65" s="3" t="s">
        <v>114</v>
      </c>
      <c r="AK65" s="3" t="s">
        <v>36</v>
      </c>
      <c r="AL65" s="3" t="s">
        <v>36</v>
      </c>
      <c r="AM65" s="3" t="s">
        <v>36</v>
      </c>
      <c r="AN65" s="3" t="s">
        <v>36</v>
      </c>
      <c r="AO65" s="3" t="s">
        <v>36</v>
      </c>
      <c r="AP65" s="53">
        <v>0.27</v>
      </c>
      <c r="AQ65" s="56">
        <f t="shared" si="2"/>
        <v>618.19200000000001</v>
      </c>
    </row>
    <row r="66" spans="1:43" x14ac:dyDescent="0.25">
      <c r="A66" s="19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</row>
    <row r="67" spans="1:43" x14ac:dyDescent="0.25">
      <c r="A67" s="6" t="s">
        <v>115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</row>
    <row r="68" spans="1:43" x14ac:dyDescent="0.25">
      <c r="A68" s="7" t="s">
        <v>116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</row>
    <row r="69" spans="1:43" x14ac:dyDescent="0.25">
      <c r="A69" s="7" t="s">
        <v>117</v>
      </c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</row>
    <row r="70" spans="1:43" x14ac:dyDescent="0.25">
      <c r="A70" s="7" t="s">
        <v>139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</row>
  </sheetData>
  <sheetProtection formatCells="0" formatColumns="0" formatRows="0" insertColumns="0" insertRows="0" insertHyperlinks="0" deleteColumns="0" deleteRows="0" sort="0" autoFilter="0" pivotTables="0"/>
  <mergeCells count="18">
    <mergeCell ref="B60:B62"/>
    <mergeCell ref="B63:B65"/>
    <mergeCell ref="B41:B43"/>
    <mergeCell ref="A49:Z49"/>
    <mergeCell ref="B51:B53"/>
    <mergeCell ref="B54:B56"/>
    <mergeCell ref="B57:B59"/>
    <mergeCell ref="A27:AO27"/>
    <mergeCell ref="B29:B31"/>
    <mergeCell ref="B32:B34"/>
    <mergeCell ref="B35:B37"/>
    <mergeCell ref="B38:B40"/>
    <mergeCell ref="B17:B19"/>
    <mergeCell ref="A1:F1"/>
    <mergeCell ref="B5:B7"/>
    <mergeCell ref="B8:B10"/>
    <mergeCell ref="B11:B13"/>
    <mergeCell ref="B14:B16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DE2DE-09F8-42B5-AB36-6B2B4ED98A7B}">
  <dimension ref="A1:H21"/>
  <sheetViews>
    <sheetView workbookViewId="0">
      <selection activeCell="C11" sqref="C11"/>
    </sheetView>
  </sheetViews>
  <sheetFormatPr defaultRowHeight="15" x14ac:dyDescent="0.25"/>
  <sheetData>
    <row r="1" spans="1:8" x14ac:dyDescent="0.25">
      <c r="A1" s="47" t="s">
        <v>3</v>
      </c>
      <c r="B1" s="47" t="s">
        <v>4</v>
      </c>
      <c r="C1" s="47" t="s">
        <v>190</v>
      </c>
      <c r="D1" s="47"/>
      <c r="E1" s="47"/>
      <c r="F1" s="47"/>
      <c r="G1" s="47"/>
      <c r="H1" s="47"/>
    </row>
    <row r="2" spans="1:8" x14ac:dyDescent="0.25">
      <c r="A2" s="47"/>
      <c r="B2" s="47"/>
      <c r="C2" s="47" t="s">
        <v>191</v>
      </c>
      <c r="D2" s="47"/>
      <c r="E2" s="47"/>
      <c r="F2" s="47" t="s">
        <v>192</v>
      </c>
      <c r="G2" s="47"/>
      <c r="H2" s="47"/>
    </row>
    <row r="3" spans="1:8" x14ac:dyDescent="0.25">
      <c r="A3" s="47"/>
      <c r="B3" s="47"/>
      <c r="C3" s="46" t="s">
        <v>193</v>
      </c>
      <c r="D3" s="46" t="s">
        <v>194</v>
      </c>
      <c r="E3" s="46" t="s">
        <v>195</v>
      </c>
      <c r="F3" s="46" t="s">
        <v>196</v>
      </c>
      <c r="G3" s="46" t="s">
        <v>194</v>
      </c>
      <c r="H3" s="46" t="s">
        <v>197</v>
      </c>
    </row>
    <row r="4" spans="1:8" x14ac:dyDescent="0.25">
      <c r="A4" s="53">
        <v>1</v>
      </c>
      <c r="B4" s="53" t="s">
        <v>102</v>
      </c>
      <c r="C4" s="53">
        <v>1.1599999999999999</v>
      </c>
      <c r="D4" s="53">
        <v>0.45</v>
      </c>
      <c r="E4" s="53">
        <v>0.09</v>
      </c>
      <c r="F4" s="53">
        <v>0.7</v>
      </c>
      <c r="G4" s="53">
        <v>0.36</v>
      </c>
      <c r="H4" s="53">
        <v>1.83</v>
      </c>
    </row>
    <row r="5" spans="1:8" x14ac:dyDescent="0.25">
      <c r="A5" s="53">
        <v>2</v>
      </c>
      <c r="B5" s="53" t="s">
        <v>106</v>
      </c>
      <c r="C5" s="53">
        <v>1.1299999999999999</v>
      </c>
      <c r="D5" s="53">
        <v>0.49</v>
      </c>
      <c r="E5" s="53">
        <v>0.1</v>
      </c>
      <c r="F5" s="53">
        <v>1.59</v>
      </c>
      <c r="G5" s="53">
        <v>0.5</v>
      </c>
      <c r="H5" s="53">
        <v>0.23</v>
      </c>
    </row>
    <row r="6" spans="1:8" x14ac:dyDescent="0.25">
      <c r="A6" s="53">
        <v>3</v>
      </c>
      <c r="B6" s="53" t="s">
        <v>109</v>
      </c>
      <c r="C6" s="53">
        <v>0.13</v>
      </c>
      <c r="D6" s="53">
        <v>0.1</v>
      </c>
      <c r="E6" s="53">
        <v>0.06</v>
      </c>
      <c r="F6" s="53">
        <v>0</v>
      </c>
      <c r="G6" s="53">
        <v>0.17</v>
      </c>
      <c r="H6" s="53">
        <v>0.27</v>
      </c>
    </row>
    <row r="7" spans="1:8" x14ac:dyDescent="0.25">
      <c r="A7" s="53">
        <v>4</v>
      </c>
      <c r="B7" s="53" t="s">
        <v>172</v>
      </c>
      <c r="C7" s="53">
        <v>0.24</v>
      </c>
      <c r="D7" s="53">
        <v>1.44</v>
      </c>
      <c r="E7" s="53">
        <v>1.01</v>
      </c>
      <c r="F7" s="53">
        <v>0.73</v>
      </c>
      <c r="G7" s="53" t="s">
        <v>198</v>
      </c>
      <c r="H7" s="53" t="s">
        <v>198</v>
      </c>
    </row>
    <row r="8" spans="1:8" x14ac:dyDescent="0.25">
      <c r="A8" s="53">
        <v>5</v>
      </c>
      <c r="B8" s="53" t="s">
        <v>175</v>
      </c>
      <c r="C8" s="53">
        <v>0.11</v>
      </c>
      <c r="D8" s="53">
        <v>0.02</v>
      </c>
      <c r="E8" s="53">
        <v>0.25</v>
      </c>
      <c r="F8" s="53">
        <v>0.06</v>
      </c>
      <c r="G8" s="53" t="s">
        <v>198</v>
      </c>
      <c r="H8" s="53" t="s">
        <v>198</v>
      </c>
    </row>
    <row r="9" spans="1:8" x14ac:dyDescent="0.25">
      <c r="A9" s="53">
        <v>6</v>
      </c>
      <c r="B9" s="53" t="s">
        <v>178</v>
      </c>
      <c r="C9" s="53">
        <v>7.0000000000000007E-2</v>
      </c>
      <c r="D9" s="53">
        <v>0.16</v>
      </c>
      <c r="E9" s="53">
        <v>0.05</v>
      </c>
      <c r="F9" s="53">
        <v>0.02</v>
      </c>
      <c r="G9" s="53" t="s">
        <v>198</v>
      </c>
      <c r="H9" s="53" t="s">
        <v>198</v>
      </c>
    </row>
    <row r="10" spans="1:8" x14ac:dyDescent="0.25">
      <c r="A10" s="53">
        <v>7</v>
      </c>
      <c r="B10" s="53" t="s">
        <v>60</v>
      </c>
      <c r="C10" s="53">
        <v>0.55000000000000004</v>
      </c>
      <c r="D10" s="53">
        <v>0.11</v>
      </c>
      <c r="E10" s="53">
        <v>0.06</v>
      </c>
      <c r="F10" s="53">
        <v>0.35</v>
      </c>
      <c r="G10" s="53">
        <v>0.3</v>
      </c>
      <c r="H10" s="53">
        <v>0.13</v>
      </c>
    </row>
    <row r="11" spans="1:8" x14ac:dyDescent="0.25">
      <c r="A11" s="53">
        <v>8</v>
      </c>
      <c r="B11" s="53" t="s">
        <v>66</v>
      </c>
      <c r="C11" s="53">
        <v>0.1</v>
      </c>
      <c r="D11" s="53">
        <v>0.18</v>
      </c>
      <c r="E11" s="53">
        <v>0.2</v>
      </c>
      <c r="F11" s="53">
        <v>0.24</v>
      </c>
      <c r="G11" s="53">
        <v>0.11</v>
      </c>
      <c r="H11" s="53">
        <v>0.18</v>
      </c>
    </row>
    <row r="12" spans="1:8" x14ac:dyDescent="0.25">
      <c r="A12" s="53">
        <v>9</v>
      </c>
      <c r="B12" s="53" t="s">
        <v>71</v>
      </c>
      <c r="C12" s="53">
        <v>0.1</v>
      </c>
      <c r="D12" s="53">
        <v>0.48</v>
      </c>
      <c r="E12" s="53">
        <v>0</v>
      </c>
      <c r="F12" s="53">
        <v>0.09</v>
      </c>
      <c r="G12" s="53">
        <v>0.14000000000000001</v>
      </c>
      <c r="H12" s="53">
        <v>0.08</v>
      </c>
    </row>
    <row r="13" spans="1:8" x14ac:dyDescent="0.25">
      <c r="A13" s="53">
        <v>10</v>
      </c>
      <c r="B13" s="53" t="s">
        <v>31</v>
      </c>
      <c r="C13" s="53">
        <v>0.1</v>
      </c>
      <c r="D13" s="53">
        <v>0.05</v>
      </c>
      <c r="E13" s="53">
        <v>0.02</v>
      </c>
      <c r="F13" s="53">
        <v>0.02</v>
      </c>
      <c r="G13" s="53">
        <v>0.09</v>
      </c>
      <c r="H13" s="53">
        <v>0.02</v>
      </c>
    </row>
    <row r="14" spans="1:8" x14ac:dyDescent="0.25">
      <c r="A14" s="53">
        <v>11</v>
      </c>
      <c r="B14" s="53" t="s">
        <v>44</v>
      </c>
      <c r="C14" s="53">
        <v>0.15</v>
      </c>
      <c r="D14" s="53">
        <v>0.08</v>
      </c>
      <c r="E14" s="53">
        <v>0.02</v>
      </c>
      <c r="F14" s="53">
        <v>0.19</v>
      </c>
      <c r="G14" s="53">
        <v>0.33</v>
      </c>
      <c r="H14" s="53">
        <v>0.02</v>
      </c>
    </row>
    <row r="15" spans="1:8" x14ac:dyDescent="0.25">
      <c r="A15" s="53">
        <v>12</v>
      </c>
      <c r="B15" s="53" t="s">
        <v>199</v>
      </c>
      <c r="C15" s="53">
        <v>0.35</v>
      </c>
      <c r="D15" s="53">
        <v>0.31</v>
      </c>
      <c r="E15" s="53">
        <v>0.16</v>
      </c>
      <c r="F15" s="53">
        <v>2.4</v>
      </c>
      <c r="G15" s="53">
        <v>0.9</v>
      </c>
      <c r="H15" s="53">
        <v>0.24</v>
      </c>
    </row>
    <row r="16" spans="1:8" x14ac:dyDescent="0.25">
      <c r="A16" s="53">
        <v>13</v>
      </c>
      <c r="B16" s="53" t="s">
        <v>75</v>
      </c>
      <c r="C16" s="53">
        <v>1.96</v>
      </c>
      <c r="D16" s="53">
        <v>0.23</v>
      </c>
      <c r="E16" s="53">
        <v>0.39</v>
      </c>
      <c r="F16" s="53">
        <v>8.7799999999999994</v>
      </c>
      <c r="G16" s="53">
        <v>0.33</v>
      </c>
      <c r="H16" s="53">
        <v>0.49</v>
      </c>
    </row>
    <row r="17" spans="1:8" x14ac:dyDescent="0.25">
      <c r="A17" s="53">
        <v>14</v>
      </c>
      <c r="B17" s="53" t="s">
        <v>79</v>
      </c>
      <c r="C17" s="53">
        <v>0.78</v>
      </c>
      <c r="D17" s="53">
        <v>3</v>
      </c>
      <c r="E17" s="53">
        <v>1.68</v>
      </c>
      <c r="F17" s="53">
        <v>1.51</v>
      </c>
      <c r="G17" s="53">
        <v>0.25</v>
      </c>
      <c r="H17" s="53">
        <v>1.81</v>
      </c>
    </row>
    <row r="18" spans="1:8" x14ac:dyDescent="0.25">
      <c r="A18" s="53">
        <v>15</v>
      </c>
      <c r="B18" s="53" t="s">
        <v>84</v>
      </c>
      <c r="C18" s="53">
        <v>1.77</v>
      </c>
      <c r="D18" s="53">
        <v>2.88</v>
      </c>
      <c r="E18" s="53">
        <v>0.16</v>
      </c>
      <c r="F18" s="53">
        <v>10.4</v>
      </c>
      <c r="G18" s="53">
        <v>0.42</v>
      </c>
      <c r="H18" s="53">
        <v>0.8</v>
      </c>
    </row>
    <row r="19" spans="1:8" x14ac:dyDescent="0.25">
      <c r="A19" s="53">
        <v>16</v>
      </c>
      <c r="B19" s="58" t="s">
        <v>88</v>
      </c>
      <c r="C19" s="53" t="s">
        <v>198</v>
      </c>
      <c r="D19" s="53" t="s">
        <v>198</v>
      </c>
      <c r="E19" s="53" t="s">
        <v>198</v>
      </c>
      <c r="F19" s="53" t="s">
        <v>198</v>
      </c>
      <c r="G19" s="58">
        <v>0.19</v>
      </c>
      <c r="H19" s="53">
        <v>0.09</v>
      </c>
    </row>
    <row r="20" spans="1:8" x14ac:dyDescent="0.25">
      <c r="A20" s="53">
        <v>17</v>
      </c>
      <c r="B20" s="58" t="s">
        <v>92</v>
      </c>
      <c r="C20" s="53" t="s">
        <v>198</v>
      </c>
      <c r="D20" s="53" t="s">
        <v>198</v>
      </c>
      <c r="E20" s="53" t="s">
        <v>198</v>
      </c>
      <c r="F20" s="53" t="s">
        <v>198</v>
      </c>
      <c r="G20" s="58">
        <v>0.11</v>
      </c>
      <c r="H20" s="53">
        <v>0.17</v>
      </c>
    </row>
    <row r="21" spans="1:8" x14ac:dyDescent="0.25">
      <c r="A21" s="53">
        <v>18</v>
      </c>
      <c r="B21" s="58" t="s">
        <v>97</v>
      </c>
      <c r="C21" s="53" t="s">
        <v>198</v>
      </c>
      <c r="D21" s="53" t="s">
        <v>198</v>
      </c>
      <c r="E21" s="53" t="s">
        <v>198</v>
      </c>
      <c r="F21" s="53" t="s">
        <v>198</v>
      </c>
      <c r="G21" s="53">
        <v>0.23</v>
      </c>
      <c r="H21" s="53">
        <v>0.06</v>
      </c>
    </row>
  </sheetData>
  <mergeCells count="5">
    <mergeCell ref="A1:A3"/>
    <mergeCell ref="B1:B3"/>
    <mergeCell ref="C1:H1"/>
    <mergeCell ref="C2:E2"/>
    <mergeCell ref="F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 29</vt:lpstr>
      <vt:lpstr>Sheet1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LENOVO</cp:lastModifiedBy>
  <dcterms:created xsi:type="dcterms:W3CDTF">2021-03-15T04:56:23Z</dcterms:created>
  <dcterms:modified xsi:type="dcterms:W3CDTF">2021-10-26T03:37:05Z</dcterms:modified>
  <cp:category/>
</cp:coreProperties>
</file>