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showInkAnnotation="0"/>
  <mc:AlternateContent xmlns:mc="http://schemas.openxmlformats.org/markup-compatibility/2006">
    <mc:Choice Requires="x15">
      <x15ac:absPath xmlns:x15ac="http://schemas.microsoft.com/office/spreadsheetml/2010/11/ac" url="D:\Fleet &amp; transport\DATA FLEET\06. 2026\Daily report 2026\"/>
    </mc:Choice>
  </mc:AlternateContent>
  <xr:revisionPtr revIDLastSave="0" documentId="13_ncr:1_{A7391E9B-2DEF-4C81-94F8-869A091C67EE}" xr6:coauthVersionLast="47" xr6:coauthVersionMax="47" xr10:uidLastSave="{00000000-0000-0000-0000-000000000000}"/>
  <bookViews>
    <workbookView xWindow="-108" yWindow="-108" windowWidth="23256" windowHeight="12456" tabRatio="904" firstSheet="1" activeTab="4" xr2:uid="{00000000-000D-0000-FFFF-FFFF00000000}"/>
  </bookViews>
  <sheets>
    <sheet name="SO FOB Juli 2026" sheetId="63" state="hidden" r:id="rId1"/>
    <sheet name="SO Juli 2026 Rev 2" sheetId="40" r:id="rId2"/>
    <sheet name="KEBUTUHAN GAS" sheetId="126" r:id="rId3"/>
    <sheet name="SO MS" sheetId="87" r:id="rId4"/>
    <sheet name="Daily Sales" sheetId="41" r:id="rId5"/>
    <sheet name="Summary Gas" sheetId="86" r:id="rId6"/>
    <sheet name="Summary FOB" sheetId="60" state="hidden" r:id="rId7"/>
    <sheet name="GRAFIK" sheetId="31" state="hidden" r:id="rId8"/>
    <sheet name="Summary sales" sheetId="27" r:id="rId9"/>
    <sheet name="Aliya Digital" sheetId="123" state="hidden" r:id="rId10"/>
    <sheet name="PENTAWIRA" sheetId="127" r:id="rId11"/>
    <sheet name="KGM" sheetId="78" r:id="rId12"/>
    <sheet name="ADP" sheetId="125" r:id="rId13"/>
    <sheet name="CLIN" sheetId="23" r:id="rId14"/>
    <sheet name="ABC KOGEN" sheetId="121" r:id="rId15"/>
    <sheet name="ASAHIMAS" sheetId="117" r:id="rId16"/>
    <sheet name="HLI" sheetId="109" r:id="rId17"/>
    <sheet name="DIC" sheetId="111" r:id="rId18"/>
    <sheet name="TWK" sheetId="24" r:id="rId19"/>
    <sheet name="STM" sheetId="57" r:id="rId20"/>
    <sheet name="AMI" sheetId="43" r:id="rId21"/>
    <sheet name="BI" sheetId="17" r:id="rId22"/>
    <sheet name="FSI" sheetId="65" state="hidden" r:id="rId23"/>
    <sheet name="INDOFOOD" sheetId="85" r:id="rId24"/>
    <sheet name="UMI" sheetId="11" r:id="rId25"/>
    <sheet name="PCIM" sheetId="94" r:id="rId26"/>
    <sheet name="PCI84" sheetId="95" r:id="rId27"/>
    <sheet name="TOMIMOTO" sheetId="93" state="hidden" r:id="rId28"/>
    <sheet name="KTN" sheetId="61" r:id="rId29"/>
    <sheet name="BYC" sheetId="16" r:id="rId30"/>
    <sheet name="CERES" sheetId="38" r:id="rId31"/>
    <sheet name="SARIMURNI" sheetId="107" r:id="rId32"/>
    <sheet name="ALUMINIUM" sheetId="82" state="hidden" r:id="rId33"/>
    <sheet name="TOI" sheetId="110" state="hidden" r:id="rId34"/>
    <sheet name="KALBEE" sheetId="104" r:id="rId35"/>
    <sheet name="CDA" sheetId="97" state="hidden" r:id="rId36"/>
    <sheet name="IPT" sheetId="19" r:id="rId37"/>
    <sheet name="Tongtji" sheetId="50" r:id="rId38"/>
    <sheet name="CISF" sheetId="77" r:id="rId39"/>
    <sheet name="EBM" sheetId="75" r:id="rId40"/>
    <sheet name="HCI" sheetId="112" r:id="rId41"/>
    <sheet name="KSN" sheetId="124" r:id="rId42"/>
    <sheet name="ABP" sheetId="25" state="hidden" r:id="rId43"/>
    <sheet name="KSNR" sheetId="128" r:id="rId44"/>
    <sheet name="NIAGAGARAM" sheetId="88" r:id="rId45"/>
    <sheet name="NNI" sheetId="18" state="hidden" r:id="rId46"/>
    <sheet name="SHB" sheetId="119" r:id="rId47"/>
    <sheet name="MKG" sheetId="14" r:id="rId48"/>
    <sheet name="GTL" sheetId="64" r:id="rId49"/>
    <sheet name="OAJ" sheetId="22" r:id="rId50"/>
    <sheet name="PA" sheetId="46" r:id="rId51"/>
    <sheet name="KSNM" sheetId="70" state="hidden" r:id="rId52"/>
    <sheet name="CITYMALL" sheetId="73" state="hidden" r:id="rId53"/>
    <sheet name="PSD" sheetId="69" state="hidden" r:id="rId54"/>
    <sheet name="KA" sheetId="44" r:id="rId55"/>
    <sheet name="PUJ" sheetId="80" r:id="rId56"/>
    <sheet name="KBRU" sheetId="53" r:id="rId57"/>
    <sheet name="SDM" sheetId="8" r:id="rId58"/>
    <sheet name="BRTK" sheetId="36" state="hidden" r:id="rId59"/>
    <sheet name="SCI" sheetId="3" state="hidden" r:id="rId60"/>
    <sheet name="JARGAS" sheetId="66" r:id="rId61"/>
    <sheet name="SBI" sheetId="67" r:id="rId62"/>
    <sheet name="HSK" sheetId="49" state="hidden" r:id="rId63"/>
    <sheet name="CCS" sheetId="71" state="hidden" r:id="rId64"/>
    <sheet name="RB" sheetId="21" r:id="rId65"/>
    <sheet name="RPI" sheetId="51" state="hidden" r:id="rId66"/>
    <sheet name="APAC" sheetId="42" state="hidden" r:id="rId67"/>
    <sheet name="IAMI" sheetId="37" state="hidden" r:id="rId68"/>
    <sheet name="IDP" sheetId="9" r:id="rId69"/>
    <sheet name="UJL" sheetId="13" state="hidden" r:id="rId70"/>
    <sheet name="ALT" sheetId="20" r:id="rId71"/>
    <sheet name="SETU" sheetId="68" state="hidden" r:id="rId72"/>
    <sheet name="GFIATOMJES" sheetId="74" state="hidden" r:id="rId73"/>
    <sheet name="SPGLOBAL" sheetId="72" r:id="rId74"/>
    <sheet name="SPJES" sheetId="79" state="hidden" r:id="rId75"/>
    <sheet name="GFATOM" sheetId="91" r:id="rId76"/>
    <sheet name="GFKULIT" sheetId="92" r:id="rId77"/>
    <sheet name="GFAJES" sheetId="96" state="hidden" r:id="rId78"/>
    <sheet name="GFIR" sheetId="48" r:id="rId79"/>
    <sheet name="BDP" sheetId="83" state="hidden" r:id="rId80"/>
    <sheet name="PERHUTANI" sheetId="90" state="hidden" r:id="rId81"/>
    <sheet name="GFIR2" sheetId="98" r:id="rId82"/>
    <sheet name="TORABIKAHF" sheetId="101" state="hidden" r:id="rId83"/>
    <sheet name="TORABIKAIC" sheetId="102" state="hidden" r:id="rId84"/>
    <sheet name="TORABIKACIKUPA" sheetId="103" state="hidden" r:id="rId85"/>
    <sheet name="SWS" sheetId="122" state="hidden" r:id="rId86"/>
    <sheet name="TOYOBO" sheetId="118" state="hidden" r:id="rId87"/>
    <sheet name="SIDOGAS" sheetId="84" state="hidden" r:id="rId88"/>
    <sheet name="MADUSARI" sheetId="81" state="hidden" r:id="rId89"/>
    <sheet name="PAI" sheetId="76" state="hidden" r:id="rId90"/>
  </sheets>
  <definedNames>
    <definedName name="____key2" localSheetId="14" hidden="1">#REF!</definedName>
    <definedName name="____key2" localSheetId="12" hidden="1">#REF!</definedName>
    <definedName name="____key2" localSheetId="9" hidden="1">#REF!</definedName>
    <definedName name="____key2" localSheetId="15" hidden="1">#REF!</definedName>
    <definedName name="____key2" localSheetId="35" hidden="1">#REF!</definedName>
    <definedName name="____key2" localSheetId="41" hidden="1">#REF!</definedName>
    <definedName name="____key2" localSheetId="43" hidden="1">#REF!</definedName>
    <definedName name="____key2" localSheetId="46" hidden="1">#REF!</definedName>
    <definedName name="____key2" localSheetId="85" hidden="1">#REF!</definedName>
    <definedName name="____key2" localSheetId="86" hidden="1">#REF!</definedName>
    <definedName name="____key2" hidden="1">#REF!</definedName>
    <definedName name="___key2" localSheetId="14" hidden="1">#REF!</definedName>
    <definedName name="___key2" localSheetId="12" hidden="1">#REF!</definedName>
    <definedName name="___key2" localSheetId="9" hidden="1">#REF!</definedName>
    <definedName name="___key2" localSheetId="15" hidden="1">#REF!</definedName>
    <definedName name="___key2" localSheetId="35" hidden="1">#REF!</definedName>
    <definedName name="___key2" localSheetId="41" hidden="1">#REF!</definedName>
    <definedName name="___key2" localSheetId="43" hidden="1">#REF!</definedName>
    <definedName name="___key2" localSheetId="46" hidden="1">#REF!</definedName>
    <definedName name="___key2" localSheetId="85" hidden="1">#REF!</definedName>
    <definedName name="___key2" localSheetId="86" hidden="1">#REF!</definedName>
    <definedName name="___key2" hidden="1">#REF!</definedName>
    <definedName name="___xlnm._FilterDatabase_2" localSheetId="14">#REF!</definedName>
    <definedName name="___xlnm._FilterDatabase_2" localSheetId="12">#REF!</definedName>
    <definedName name="___xlnm._FilterDatabase_2" localSheetId="9">#REF!</definedName>
    <definedName name="___xlnm._FilterDatabase_2" localSheetId="15">#REF!</definedName>
    <definedName name="___xlnm._FilterDatabase_2" localSheetId="58">#REF!</definedName>
    <definedName name="___xlnm._FilterDatabase_2" localSheetId="35">#REF!</definedName>
    <definedName name="___xlnm._FilterDatabase_2" localSheetId="30">#REF!</definedName>
    <definedName name="___xlnm._FilterDatabase_2" localSheetId="22">#REF!</definedName>
    <definedName name="___xlnm._FilterDatabase_2" localSheetId="77">#REF!</definedName>
    <definedName name="___xlnm._FilterDatabase_2" localSheetId="67">#REF!</definedName>
    <definedName name="___xlnm._FilterDatabase_2" localSheetId="41">#REF!</definedName>
    <definedName name="___xlnm._FilterDatabase_2" localSheetId="43">#REF!</definedName>
    <definedName name="___xlnm._FilterDatabase_2" localSheetId="46">#REF!</definedName>
    <definedName name="___xlnm._FilterDatabase_2" localSheetId="73">#REF!</definedName>
    <definedName name="___xlnm._FilterDatabase_2" localSheetId="85">#REF!</definedName>
    <definedName name="___xlnm._FilterDatabase_2" localSheetId="86">#REF!</definedName>
    <definedName name="___xlnm._FilterDatabase_2">#REF!</definedName>
    <definedName name="__123Graph_AWEAKNESS" localSheetId="14" hidden="1">#REF!</definedName>
    <definedName name="__123Graph_AWEAKNESS" localSheetId="42" hidden="1">#REF!</definedName>
    <definedName name="__123Graph_AWEAKNESS" localSheetId="12" hidden="1">#REF!</definedName>
    <definedName name="__123Graph_AWEAKNESS" localSheetId="9" hidden="1">#REF!</definedName>
    <definedName name="__123Graph_AWEAKNESS" localSheetId="70" hidden="1">#REF!</definedName>
    <definedName name="__123Graph_AWEAKNESS" localSheetId="15" hidden="1">#REF!</definedName>
    <definedName name="__123Graph_AWEAKNESS" localSheetId="21" hidden="1">#REF!</definedName>
    <definedName name="__123Graph_AWEAKNESS" localSheetId="58" hidden="1">#REF!</definedName>
    <definedName name="__123Graph_AWEAKNESS" localSheetId="29" hidden="1">#REF!</definedName>
    <definedName name="__123Graph_AWEAKNESS" localSheetId="35" hidden="1">#REF!</definedName>
    <definedName name="__123Graph_AWEAKNESS" localSheetId="30" hidden="1">#REF!</definedName>
    <definedName name="__123Graph_AWEAKNESS" localSheetId="13" hidden="1">#REF!</definedName>
    <definedName name="__123Graph_AWEAKNESS" localSheetId="17" hidden="1">#REF!</definedName>
    <definedName name="__123Graph_AWEAKNESS" localSheetId="22" hidden="1">#REF!</definedName>
    <definedName name="__123Graph_AWEAKNESS" localSheetId="77" hidden="1">#REF!</definedName>
    <definedName name="__123Graph_AWEAKNESS" localSheetId="40" hidden="1">#REF!</definedName>
    <definedName name="__123Graph_AWEAKNESS" localSheetId="16" hidden="1">#REF!</definedName>
    <definedName name="__123Graph_AWEAKNESS" localSheetId="67" hidden="1">#REF!</definedName>
    <definedName name="__123Graph_AWEAKNESS" localSheetId="68" hidden="1">#REF!</definedName>
    <definedName name="__123Graph_AWEAKNESS" localSheetId="36" hidden="1">#REF!</definedName>
    <definedName name="__123Graph_AWEAKNESS" localSheetId="41" hidden="1">#REF!</definedName>
    <definedName name="__123Graph_AWEAKNESS" localSheetId="43" hidden="1">#REF!</definedName>
    <definedName name="__123Graph_AWEAKNESS" localSheetId="47" hidden="1">#REF!</definedName>
    <definedName name="__123Graph_AWEAKNESS" localSheetId="45" hidden="1">#REF!</definedName>
    <definedName name="__123Graph_AWEAKNESS" localSheetId="49" hidden="1">#REF!</definedName>
    <definedName name="__123Graph_AWEAKNESS" localSheetId="10" hidden="1">#REF!</definedName>
    <definedName name="__123Graph_AWEAKNESS" localSheetId="64" hidden="1">#REF!</definedName>
    <definedName name="__123Graph_AWEAKNESS" localSheetId="31" hidden="1">#REF!</definedName>
    <definedName name="__123Graph_AWEAKNESS" localSheetId="57" hidden="1">#REF!</definedName>
    <definedName name="__123Graph_AWEAKNESS" localSheetId="46" hidden="1">#REF!</definedName>
    <definedName name="__123Graph_AWEAKNESS" localSheetId="73" hidden="1">#REF!</definedName>
    <definedName name="__123Graph_AWEAKNESS" localSheetId="85" hidden="1">#REF!</definedName>
    <definedName name="__123Graph_AWEAKNESS" localSheetId="33" hidden="1">#REF!</definedName>
    <definedName name="__123Graph_AWEAKNESS" localSheetId="86" hidden="1">#REF!</definedName>
    <definedName name="__123Graph_AWEAKNESS" localSheetId="18" hidden="1">#REF!</definedName>
    <definedName name="__123Graph_AWEAKNESS" localSheetId="69" hidden="1">#REF!</definedName>
    <definedName name="__123Graph_AWEAKNESS" localSheetId="24" hidden="1">#REF!</definedName>
    <definedName name="__123Graph_AWEAKNESS" hidden="1">#REF!</definedName>
    <definedName name="__123Graph_LBL_AWEAKNESS" localSheetId="14" hidden="1">#REF!</definedName>
    <definedName name="__123Graph_LBL_AWEAKNESS" localSheetId="42" hidden="1">#REF!</definedName>
    <definedName name="__123Graph_LBL_AWEAKNESS" localSheetId="12" hidden="1">#REF!</definedName>
    <definedName name="__123Graph_LBL_AWEAKNESS" localSheetId="9" hidden="1">#REF!</definedName>
    <definedName name="__123Graph_LBL_AWEAKNESS" localSheetId="70" hidden="1">#REF!</definedName>
    <definedName name="__123Graph_LBL_AWEAKNESS" localSheetId="15" hidden="1">#REF!</definedName>
    <definedName name="__123Graph_LBL_AWEAKNESS" localSheetId="21" hidden="1">#REF!</definedName>
    <definedName name="__123Graph_LBL_AWEAKNESS" localSheetId="58" hidden="1">#REF!</definedName>
    <definedName name="__123Graph_LBL_AWEAKNESS" localSheetId="29" hidden="1">#REF!</definedName>
    <definedName name="__123Graph_LBL_AWEAKNESS" localSheetId="35" hidden="1">#REF!</definedName>
    <definedName name="__123Graph_LBL_AWEAKNESS" localSheetId="30" hidden="1">#REF!</definedName>
    <definedName name="__123Graph_LBL_AWEAKNESS" localSheetId="13" hidden="1">#REF!</definedName>
    <definedName name="__123Graph_LBL_AWEAKNESS" localSheetId="17" hidden="1">#REF!</definedName>
    <definedName name="__123Graph_LBL_AWEAKNESS" localSheetId="22" hidden="1">#REF!</definedName>
    <definedName name="__123Graph_LBL_AWEAKNESS" localSheetId="77" hidden="1">#REF!</definedName>
    <definedName name="__123Graph_LBL_AWEAKNESS" localSheetId="40" hidden="1">#REF!</definedName>
    <definedName name="__123Graph_LBL_AWEAKNESS" localSheetId="16" hidden="1">#REF!</definedName>
    <definedName name="__123Graph_LBL_AWEAKNESS" localSheetId="67" hidden="1">#REF!</definedName>
    <definedName name="__123Graph_LBL_AWEAKNESS" localSheetId="68" hidden="1">#REF!</definedName>
    <definedName name="__123Graph_LBL_AWEAKNESS" localSheetId="36" hidden="1">#REF!</definedName>
    <definedName name="__123Graph_LBL_AWEAKNESS" localSheetId="41" hidden="1">#REF!</definedName>
    <definedName name="__123Graph_LBL_AWEAKNESS" localSheetId="43" hidden="1">#REF!</definedName>
    <definedName name="__123Graph_LBL_AWEAKNESS" localSheetId="47" hidden="1">#REF!</definedName>
    <definedName name="__123Graph_LBL_AWEAKNESS" localSheetId="45" hidden="1">#REF!</definedName>
    <definedName name="__123Graph_LBL_AWEAKNESS" localSheetId="49" hidden="1">#REF!</definedName>
    <definedName name="__123Graph_LBL_AWEAKNESS" localSheetId="10" hidden="1">#REF!</definedName>
    <definedName name="__123Graph_LBL_AWEAKNESS" localSheetId="64" hidden="1">#REF!</definedName>
    <definedName name="__123Graph_LBL_AWEAKNESS" localSheetId="31" hidden="1">#REF!</definedName>
    <definedName name="__123Graph_LBL_AWEAKNESS" localSheetId="57" hidden="1">#REF!</definedName>
    <definedName name="__123Graph_LBL_AWEAKNESS" localSheetId="46" hidden="1">#REF!</definedName>
    <definedName name="__123Graph_LBL_AWEAKNESS" localSheetId="73" hidden="1">#REF!</definedName>
    <definedName name="__123Graph_LBL_AWEAKNESS" localSheetId="85" hidden="1">#REF!</definedName>
    <definedName name="__123Graph_LBL_AWEAKNESS" localSheetId="33" hidden="1">#REF!</definedName>
    <definedName name="__123Graph_LBL_AWEAKNESS" localSheetId="86" hidden="1">#REF!</definedName>
    <definedName name="__123Graph_LBL_AWEAKNESS" localSheetId="18" hidden="1">#REF!</definedName>
    <definedName name="__123Graph_LBL_AWEAKNESS" localSheetId="69" hidden="1">#REF!</definedName>
    <definedName name="__123Graph_LBL_AWEAKNESS" localSheetId="24" hidden="1">#REF!</definedName>
    <definedName name="__123Graph_LBL_AWEAKNESS" hidden="1">#REF!</definedName>
    <definedName name="__123Graph_XWEAKNESS" localSheetId="14" hidden="1">#REF!</definedName>
    <definedName name="__123Graph_XWEAKNESS" localSheetId="42" hidden="1">#REF!</definedName>
    <definedName name="__123Graph_XWEAKNESS" localSheetId="12" hidden="1">#REF!</definedName>
    <definedName name="__123Graph_XWEAKNESS" localSheetId="9" hidden="1">#REF!</definedName>
    <definedName name="__123Graph_XWEAKNESS" localSheetId="70" hidden="1">#REF!</definedName>
    <definedName name="__123Graph_XWEAKNESS" localSheetId="15" hidden="1">#REF!</definedName>
    <definedName name="__123Graph_XWEAKNESS" localSheetId="21" hidden="1">#REF!</definedName>
    <definedName name="__123Graph_XWEAKNESS" localSheetId="58" hidden="1">#REF!</definedName>
    <definedName name="__123Graph_XWEAKNESS" localSheetId="29" hidden="1">#REF!</definedName>
    <definedName name="__123Graph_XWEAKNESS" localSheetId="35" hidden="1">#REF!</definedName>
    <definedName name="__123Graph_XWEAKNESS" localSheetId="30" hidden="1">#REF!</definedName>
    <definedName name="__123Graph_XWEAKNESS" localSheetId="13" hidden="1">#REF!</definedName>
    <definedName name="__123Graph_XWEAKNESS" localSheetId="17" hidden="1">#REF!</definedName>
    <definedName name="__123Graph_XWEAKNESS" localSheetId="22" hidden="1">#REF!</definedName>
    <definedName name="__123Graph_XWEAKNESS" localSheetId="77" hidden="1">#REF!</definedName>
    <definedName name="__123Graph_XWEAKNESS" localSheetId="40" hidden="1">#REF!</definedName>
    <definedName name="__123Graph_XWEAKNESS" localSheetId="16" hidden="1">#REF!</definedName>
    <definedName name="__123Graph_XWEAKNESS" localSheetId="67" hidden="1">#REF!</definedName>
    <definedName name="__123Graph_XWEAKNESS" localSheetId="68" hidden="1">#REF!</definedName>
    <definedName name="__123Graph_XWEAKNESS" localSheetId="36" hidden="1">#REF!</definedName>
    <definedName name="__123Graph_XWEAKNESS" localSheetId="41" hidden="1">#REF!</definedName>
    <definedName name="__123Graph_XWEAKNESS" localSheetId="43" hidden="1">#REF!</definedName>
    <definedName name="__123Graph_XWEAKNESS" localSheetId="47" hidden="1">#REF!</definedName>
    <definedName name="__123Graph_XWEAKNESS" localSheetId="45" hidden="1">#REF!</definedName>
    <definedName name="__123Graph_XWEAKNESS" localSheetId="49" hidden="1">#REF!</definedName>
    <definedName name="__123Graph_XWEAKNESS" localSheetId="10" hidden="1">#REF!</definedName>
    <definedName name="__123Graph_XWEAKNESS" localSheetId="64" hidden="1">#REF!</definedName>
    <definedName name="__123Graph_XWEAKNESS" localSheetId="31" hidden="1">#REF!</definedName>
    <definedName name="__123Graph_XWEAKNESS" localSheetId="57" hidden="1">#REF!</definedName>
    <definedName name="__123Graph_XWEAKNESS" localSheetId="46" hidden="1">#REF!</definedName>
    <definedName name="__123Graph_XWEAKNESS" localSheetId="73" hidden="1">#REF!</definedName>
    <definedName name="__123Graph_XWEAKNESS" localSheetId="85" hidden="1">#REF!</definedName>
    <definedName name="__123Graph_XWEAKNESS" localSheetId="33" hidden="1">#REF!</definedName>
    <definedName name="__123Graph_XWEAKNESS" localSheetId="86" hidden="1">#REF!</definedName>
    <definedName name="__123Graph_XWEAKNESS" localSheetId="18" hidden="1">#REF!</definedName>
    <definedName name="__123Graph_XWEAKNESS" localSheetId="69" hidden="1">#REF!</definedName>
    <definedName name="__123Graph_XWEAKNESS" localSheetId="24" hidden="1">#REF!</definedName>
    <definedName name="__123Graph_XWEAKNESS" hidden="1">#REF!</definedName>
    <definedName name="__key2" localSheetId="14" hidden="1">#REF!</definedName>
    <definedName name="__key2" localSheetId="12" hidden="1">#REF!</definedName>
    <definedName name="__key2" localSheetId="9" hidden="1">#REF!</definedName>
    <definedName name="__key2" localSheetId="15" hidden="1">#REF!</definedName>
    <definedName name="__key2" localSheetId="35" hidden="1">#REF!</definedName>
    <definedName name="__key2" localSheetId="41" hidden="1">#REF!</definedName>
    <definedName name="__key2" localSheetId="43" hidden="1">#REF!</definedName>
    <definedName name="__key2" localSheetId="46" hidden="1">#REF!</definedName>
    <definedName name="__key2" localSheetId="85" hidden="1">#REF!</definedName>
    <definedName name="__key2" localSheetId="86" hidden="1">#REF!</definedName>
    <definedName name="__key2" hidden="1">#REF!</definedName>
    <definedName name="__xlnm._FilterDatabase_2" localSheetId="14">#REF!</definedName>
    <definedName name="__xlnm._FilterDatabase_2" localSheetId="12">#REF!</definedName>
    <definedName name="__xlnm._FilterDatabase_2" localSheetId="9">#REF!</definedName>
    <definedName name="__xlnm._FilterDatabase_2" localSheetId="15">#REF!</definedName>
    <definedName name="__xlnm._FilterDatabase_2" localSheetId="58">#REF!</definedName>
    <definedName name="__xlnm._FilterDatabase_2" localSheetId="35">#REF!</definedName>
    <definedName name="__xlnm._FilterDatabase_2" localSheetId="30">#REF!</definedName>
    <definedName name="__xlnm._FilterDatabase_2" localSheetId="22">#REF!</definedName>
    <definedName name="__xlnm._FilterDatabase_2" localSheetId="77">#REF!</definedName>
    <definedName name="__xlnm._FilterDatabase_2" localSheetId="67">#REF!</definedName>
    <definedName name="__xlnm._FilterDatabase_2" localSheetId="41">#REF!</definedName>
    <definedName name="__xlnm._FilterDatabase_2" localSheetId="43">#REF!</definedName>
    <definedName name="__xlnm._FilterDatabase_2" localSheetId="46">#REF!</definedName>
    <definedName name="__xlnm._FilterDatabase_2" localSheetId="73">#REF!</definedName>
    <definedName name="__xlnm._FilterDatabase_2" localSheetId="85">#REF!</definedName>
    <definedName name="__xlnm._FilterDatabase_2" localSheetId="86">#REF!</definedName>
    <definedName name="__xlnm._FilterDatabase_2">#REF!</definedName>
    <definedName name="_Fill" localSheetId="14" hidden="1">#REF!</definedName>
    <definedName name="_Fill" localSheetId="42" hidden="1">#REF!</definedName>
    <definedName name="_Fill" localSheetId="12" hidden="1">#REF!</definedName>
    <definedName name="_Fill" localSheetId="9" hidden="1">#REF!</definedName>
    <definedName name="_Fill" localSheetId="70" hidden="1">#REF!</definedName>
    <definedName name="_Fill" localSheetId="15" hidden="1">#REF!</definedName>
    <definedName name="_Fill" localSheetId="21" hidden="1">#REF!</definedName>
    <definedName name="_Fill" localSheetId="58" hidden="1">#REF!</definedName>
    <definedName name="_Fill" localSheetId="29" hidden="1">#REF!</definedName>
    <definedName name="_Fill" localSheetId="35" hidden="1">#REF!</definedName>
    <definedName name="_Fill" localSheetId="30" hidden="1">#REF!</definedName>
    <definedName name="_Fill" localSheetId="13" hidden="1">#REF!</definedName>
    <definedName name="_Fill" localSheetId="17" hidden="1">#REF!</definedName>
    <definedName name="_Fill" localSheetId="22" hidden="1">#REF!</definedName>
    <definedName name="_Fill" localSheetId="77" hidden="1">#REF!</definedName>
    <definedName name="_Fill" localSheetId="40" hidden="1">#REF!</definedName>
    <definedName name="_Fill" localSheetId="16" hidden="1">#REF!</definedName>
    <definedName name="_Fill" localSheetId="67" hidden="1">#REF!</definedName>
    <definedName name="_Fill" localSheetId="68" hidden="1">#REF!</definedName>
    <definedName name="_Fill" localSheetId="36" hidden="1">#REF!</definedName>
    <definedName name="_Fill" localSheetId="41" hidden="1">#REF!</definedName>
    <definedName name="_Fill" localSheetId="43" hidden="1">#REF!</definedName>
    <definedName name="_Fill" localSheetId="47" hidden="1">#REF!</definedName>
    <definedName name="_Fill" localSheetId="45" hidden="1">#REF!</definedName>
    <definedName name="_Fill" localSheetId="49" hidden="1">#REF!</definedName>
    <definedName name="_Fill" localSheetId="10" hidden="1">#REF!</definedName>
    <definedName name="_Fill" localSheetId="64" hidden="1">#REF!</definedName>
    <definedName name="_Fill" localSheetId="31" hidden="1">#REF!</definedName>
    <definedName name="_Fill" localSheetId="57" hidden="1">#REF!</definedName>
    <definedName name="_Fill" localSheetId="46" hidden="1">#REF!</definedName>
    <definedName name="_Fill" localSheetId="73" hidden="1">#REF!</definedName>
    <definedName name="_Fill" localSheetId="85" hidden="1">#REF!</definedName>
    <definedName name="_Fill" localSheetId="33" hidden="1">#REF!</definedName>
    <definedName name="_Fill" localSheetId="86" hidden="1">#REF!</definedName>
    <definedName name="_Fill" localSheetId="18" hidden="1">#REF!</definedName>
    <definedName name="_Fill" localSheetId="69" hidden="1">#REF!</definedName>
    <definedName name="_Fill" localSheetId="24" hidden="1">#REF!</definedName>
    <definedName name="_Fill" hidden="1">#REF!</definedName>
    <definedName name="_xlnm._FilterDatabase" localSheetId="66" hidden="1">APAC!$A$8:$P$15</definedName>
    <definedName name="_xlnm._FilterDatabase" localSheetId="68" hidden="1">IDP!$A$1:$P$57</definedName>
    <definedName name="_xlnm._FilterDatabase" localSheetId="10" hidden="1">PENTAWIRA!$A$1:$P$32</definedName>
    <definedName name="_Key1" localSheetId="14" hidden="1">#REF!</definedName>
    <definedName name="_Key1" localSheetId="42" hidden="1">#REF!</definedName>
    <definedName name="_Key1" localSheetId="12" hidden="1">#REF!</definedName>
    <definedName name="_Key1" localSheetId="9" hidden="1">#REF!</definedName>
    <definedName name="_Key1" localSheetId="70" hidden="1">#REF!</definedName>
    <definedName name="_Key1" localSheetId="15" hidden="1">#REF!</definedName>
    <definedName name="_Key1" localSheetId="21" hidden="1">#REF!</definedName>
    <definedName name="_Key1" localSheetId="58" hidden="1">#REF!</definedName>
    <definedName name="_Key1" localSheetId="29" hidden="1">#REF!</definedName>
    <definedName name="_Key1" localSheetId="35" hidden="1">#REF!</definedName>
    <definedName name="_Key1" localSheetId="30" hidden="1">#REF!</definedName>
    <definedName name="_Key1" localSheetId="13" hidden="1">#REF!</definedName>
    <definedName name="_Key1" localSheetId="17" hidden="1">#REF!</definedName>
    <definedName name="_Key1" localSheetId="22" hidden="1">#REF!</definedName>
    <definedName name="_Key1" localSheetId="77" hidden="1">#REF!</definedName>
    <definedName name="_Key1" localSheetId="40" hidden="1">#REF!</definedName>
    <definedName name="_Key1" localSheetId="16" hidden="1">#REF!</definedName>
    <definedName name="_Key1" localSheetId="67" hidden="1">#REF!</definedName>
    <definedName name="_Key1" localSheetId="68" hidden="1">#REF!</definedName>
    <definedName name="_Key1" localSheetId="36" hidden="1">#REF!</definedName>
    <definedName name="_Key1" localSheetId="41" hidden="1">#REF!</definedName>
    <definedName name="_Key1" localSheetId="43" hidden="1">#REF!</definedName>
    <definedName name="_Key1" localSheetId="47" hidden="1">#REF!</definedName>
    <definedName name="_Key1" localSheetId="45" hidden="1">#REF!</definedName>
    <definedName name="_Key1" localSheetId="49" hidden="1">#REF!</definedName>
    <definedName name="_Key1" localSheetId="10" hidden="1">#REF!</definedName>
    <definedName name="_Key1" localSheetId="64" hidden="1">#REF!</definedName>
    <definedName name="_Key1" localSheetId="31" hidden="1">#REF!</definedName>
    <definedName name="_Key1" localSheetId="57" hidden="1">#REF!</definedName>
    <definedName name="_Key1" localSheetId="46" hidden="1">#REF!</definedName>
    <definedName name="_Key1" localSheetId="73" hidden="1">#REF!</definedName>
    <definedName name="_Key1" localSheetId="85" hidden="1">#REF!</definedName>
    <definedName name="_Key1" localSheetId="33" hidden="1">#REF!</definedName>
    <definedName name="_Key1" localSheetId="86" hidden="1">#REF!</definedName>
    <definedName name="_Key1" localSheetId="18" hidden="1">#REF!</definedName>
    <definedName name="_Key1" localSheetId="69" hidden="1">#REF!</definedName>
    <definedName name="_Key1" localSheetId="24" hidden="1">#REF!</definedName>
    <definedName name="_Key1" hidden="1">#REF!</definedName>
    <definedName name="_Key2" localSheetId="14" hidden="1">#REF!</definedName>
    <definedName name="_Key2" localSheetId="42" hidden="1">#REF!</definedName>
    <definedName name="_Key2" localSheetId="12" hidden="1">#REF!</definedName>
    <definedName name="_Key2" localSheetId="9" hidden="1">#REF!</definedName>
    <definedName name="_Key2" localSheetId="70" hidden="1">#REF!</definedName>
    <definedName name="_Key2" localSheetId="15" hidden="1">#REF!</definedName>
    <definedName name="_Key2" localSheetId="21" hidden="1">#REF!</definedName>
    <definedName name="_Key2" localSheetId="58" hidden="1">#REF!</definedName>
    <definedName name="_Key2" localSheetId="29" hidden="1">#REF!</definedName>
    <definedName name="_Key2" localSheetId="35" hidden="1">#REF!</definedName>
    <definedName name="_Key2" localSheetId="30" hidden="1">#REF!</definedName>
    <definedName name="_Key2" localSheetId="13" hidden="1">#REF!</definedName>
    <definedName name="_Key2" localSheetId="17" hidden="1">#REF!</definedName>
    <definedName name="_Key2" localSheetId="22" hidden="1">#REF!</definedName>
    <definedName name="_Key2" localSheetId="77" hidden="1">#REF!</definedName>
    <definedName name="_Key2" localSheetId="40" hidden="1">#REF!</definedName>
    <definedName name="_Key2" localSheetId="16" hidden="1">#REF!</definedName>
    <definedName name="_Key2" localSheetId="67" hidden="1">#REF!</definedName>
    <definedName name="_Key2" localSheetId="68" hidden="1">#REF!</definedName>
    <definedName name="_Key2" localSheetId="36" hidden="1">#REF!</definedName>
    <definedName name="_Key2" localSheetId="41" hidden="1">#REF!</definedName>
    <definedName name="_Key2" localSheetId="43" hidden="1">#REF!</definedName>
    <definedName name="_Key2" localSheetId="47" hidden="1">#REF!</definedName>
    <definedName name="_Key2" localSheetId="45" hidden="1">#REF!</definedName>
    <definedName name="_Key2" localSheetId="49" hidden="1">#REF!</definedName>
    <definedName name="_Key2" localSheetId="10" hidden="1">#REF!</definedName>
    <definedName name="_Key2" localSheetId="64" hidden="1">#REF!</definedName>
    <definedName name="_Key2" localSheetId="31" hidden="1">#REF!</definedName>
    <definedName name="_Key2" localSheetId="57" hidden="1">#REF!</definedName>
    <definedName name="_Key2" localSheetId="46" hidden="1">#REF!</definedName>
    <definedName name="_Key2" localSheetId="73" hidden="1">#REF!</definedName>
    <definedName name="_Key2" localSheetId="85" hidden="1">#REF!</definedName>
    <definedName name="_Key2" localSheetId="33" hidden="1">#REF!</definedName>
    <definedName name="_Key2" localSheetId="86" hidden="1">#REF!</definedName>
    <definedName name="_Key2" localSheetId="18" hidden="1">#REF!</definedName>
    <definedName name="_Key2" localSheetId="69" hidden="1">#REF!</definedName>
    <definedName name="_Key2" localSheetId="24" hidden="1">#REF!</definedName>
    <definedName name="_Key2" hidden="1">#REF!</definedName>
    <definedName name="_Sort" localSheetId="14" hidden="1">#REF!</definedName>
    <definedName name="_Sort" localSheetId="42" hidden="1">#REF!</definedName>
    <definedName name="_Sort" localSheetId="12" hidden="1">#REF!</definedName>
    <definedName name="_Sort" localSheetId="9" hidden="1">#REF!</definedName>
    <definedName name="_Sort" localSheetId="70" hidden="1">#REF!</definedName>
    <definedName name="_Sort" localSheetId="15" hidden="1">#REF!</definedName>
    <definedName name="_Sort" localSheetId="21" hidden="1">#REF!</definedName>
    <definedName name="_Sort" localSheetId="58" hidden="1">#REF!</definedName>
    <definedName name="_Sort" localSheetId="29" hidden="1">#REF!</definedName>
    <definedName name="_Sort" localSheetId="35" hidden="1">#REF!</definedName>
    <definedName name="_Sort" localSheetId="30" hidden="1">#REF!</definedName>
    <definedName name="_Sort" localSheetId="13" hidden="1">#REF!</definedName>
    <definedName name="_Sort" localSheetId="17" hidden="1">#REF!</definedName>
    <definedName name="_Sort" localSheetId="22" hidden="1">#REF!</definedName>
    <definedName name="_Sort" localSheetId="77" hidden="1">#REF!</definedName>
    <definedName name="_Sort" localSheetId="40" hidden="1">#REF!</definedName>
    <definedName name="_Sort" localSheetId="16" hidden="1">#REF!</definedName>
    <definedName name="_Sort" localSheetId="67" hidden="1">#REF!</definedName>
    <definedName name="_Sort" localSheetId="68" hidden="1">#REF!</definedName>
    <definedName name="_Sort" localSheetId="36" hidden="1">#REF!</definedName>
    <definedName name="_Sort" localSheetId="41" hidden="1">#REF!</definedName>
    <definedName name="_Sort" localSheetId="43" hidden="1">#REF!</definedName>
    <definedName name="_Sort" localSheetId="47" hidden="1">#REF!</definedName>
    <definedName name="_Sort" localSheetId="45" hidden="1">#REF!</definedName>
    <definedName name="_Sort" localSheetId="49" hidden="1">#REF!</definedName>
    <definedName name="_Sort" localSheetId="10" hidden="1">#REF!</definedName>
    <definedName name="_Sort" localSheetId="64" hidden="1">#REF!</definedName>
    <definedName name="_Sort" localSheetId="31" hidden="1">#REF!</definedName>
    <definedName name="_Sort" localSheetId="57" hidden="1">#REF!</definedName>
    <definedName name="_Sort" localSheetId="46" hidden="1">#REF!</definedName>
    <definedName name="_Sort" localSheetId="73" hidden="1">#REF!</definedName>
    <definedName name="_Sort" localSheetId="85" hidden="1">#REF!</definedName>
    <definedName name="_Sort" localSheetId="33" hidden="1">#REF!</definedName>
    <definedName name="_Sort" localSheetId="86" hidden="1">#REF!</definedName>
    <definedName name="_Sort" localSheetId="18" hidden="1">#REF!</definedName>
    <definedName name="_Sort" localSheetId="69" hidden="1">#REF!</definedName>
    <definedName name="_Sort" localSheetId="24" hidden="1">#REF!</definedName>
    <definedName name="_Sort" hidden="1">#REF!</definedName>
    <definedName name="_TES46">#N/A</definedName>
    <definedName name="AAAA">#N/A</definedName>
    <definedName name="ad" localSheetId="14" hidden="1">#REF!</definedName>
    <definedName name="ad" localSheetId="42" hidden="1">#REF!</definedName>
    <definedName name="ad" localSheetId="12" hidden="1">#REF!</definedName>
    <definedName name="ad" localSheetId="9" hidden="1">#REF!</definedName>
    <definedName name="ad" localSheetId="70" hidden="1">#REF!</definedName>
    <definedName name="ad" localSheetId="15" hidden="1">#REF!</definedName>
    <definedName name="ad" localSheetId="21" hidden="1">#REF!</definedName>
    <definedName name="ad" localSheetId="58" hidden="1">#REF!</definedName>
    <definedName name="ad" localSheetId="29" hidden="1">#REF!</definedName>
    <definedName name="ad" localSheetId="35" hidden="1">#REF!</definedName>
    <definedName name="ad" localSheetId="30" hidden="1">#REF!</definedName>
    <definedName name="ad" localSheetId="13" hidden="1">#REF!</definedName>
    <definedName name="ad" localSheetId="17" hidden="1">#REF!</definedName>
    <definedName name="ad" localSheetId="22" hidden="1">#REF!</definedName>
    <definedName name="ad" localSheetId="77" hidden="1">#REF!</definedName>
    <definedName name="ad" localSheetId="40" hidden="1">#REF!</definedName>
    <definedName name="ad" localSheetId="16" hidden="1">#REF!</definedName>
    <definedName name="ad" localSheetId="67" hidden="1">#REF!</definedName>
    <definedName name="ad" localSheetId="68" hidden="1">#REF!</definedName>
    <definedName name="ad" localSheetId="36" hidden="1">#REF!</definedName>
    <definedName name="ad" localSheetId="41" hidden="1">#REF!</definedName>
    <definedName name="ad" localSheetId="43" hidden="1">#REF!</definedName>
    <definedName name="ad" localSheetId="47" hidden="1">#REF!</definedName>
    <definedName name="ad" localSheetId="45" hidden="1">#REF!</definedName>
    <definedName name="ad" localSheetId="49" hidden="1">#REF!</definedName>
    <definedName name="ad" localSheetId="10" hidden="1">#REF!</definedName>
    <definedName name="ad" localSheetId="64" hidden="1">#REF!</definedName>
    <definedName name="ad" localSheetId="31" hidden="1">#REF!</definedName>
    <definedName name="ad" localSheetId="57" hidden="1">#REF!</definedName>
    <definedName name="ad" localSheetId="46" hidden="1">#REF!</definedName>
    <definedName name="ad" localSheetId="73" hidden="1">#REF!</definedName>
    <definedName name="ad" localSheetId="85" hidden="1">#REF!</definedName>
    <definedName name="ad" localSheetId="33" hidden="1">#REF!</definedName>
    <definedName name="ad" localSheetId="86" hidden="1">#REF!</definedName>
    <definedName name="ad" localSheetId="18" hidden="1">#REF!</definedName>
    <definedName name="ad" localSheetId="69" hidden="1">#REF!</definedName>
    <definedName name="ad" localSheetId="24" hidden="1">#REF!</definedName>
    <definedName name="ad" hidden="1">#REF!</definedName>
    <definedName name="ati">#N/A</definedName>
    <definedName name="BS">#N/A</definedName>
    <definedName name="CCC">#N/A</definedName>
    <definedName name="depr9200">#N/A</definedName>
    <definedName name="dfsfd">#N/A</definedName>
    <definedName name="Excel_BuiltIn__FilterDatabase_1" localSheetId="14">#REF!</definedName>
    <definedName name="Excel_BuiltIn__FilterDatabase_1" localSheetId="12">#REF!</definedName>
    <definedName name="Excel_BuiltIn__FilterDatabase_1" localSheetId="9">#REF!</definedName>
    <definedName name="Excel_BuiltIn__FilterDatabase_1" localSheetId="15">#REF!</definedName>
    <definedName name="Excel_BuiltIn__FilterDatabase_1" localSheetId="58">#REF!</definedName>
    <definedName name="Excel_BuiltIn__FilterDatabase_1" localSheetId="35">#REF!</definedName>
    <definedName name="Excel_BuiltIn__FilterDatabase_1" localSheetId="30">#REF!</definedName>
    <definedName name="Excel_BuiltIn__FilterDatabase_1" localSheetId="22">#REF!</definedName>
    <definedName name="Excel_BuiltIn__FilterDatabase_1" localSheetId="77">#REF!</definedName>
    <definedName name="Excel_BuiltIn__FilterDatabase_1" localSheetId="67">#REF!</definedName>
    <definedName name="Excel_BuiltIn__FilterDatabase_1" localSheetId="41">#REF!</definedName>
    <definedName name="Excel_BuiltIn__FilterDatabase_1" localSheetId="43">#REF!</definedName>
    <definedName name="Excel_BuiltIn__FilterDatabase_1" localSheetId="46">#REF!</definedName>
    <definedName name="Excel_BuiltIn__FilterDatabase_1" localSheetId="73">#REF!</definedName>
    <definedName name="Excel_BuiltIn__FilterDatabase_1" localSheetId="85">#REF!</definedName>
    <definedName name="Excel_BuiltIn__FilterDatabase_1" localSheetId="86">#REF!</definedName>
    <definedName name="Excel_BuiltIn__FilterDatabase_1">#REF!</definedName>
    <definedName name="Excel_BuiltIn_Print_Titles">NA()</definedName>
    <definedName name="Export_3" localSheetId="14">#REF!</definedName>
    <definedName name="Export_3" localSheetId="12">#REF!</definedName>
    <definedName name="Export_3" localSheetId="9">#REF!</definedName>
    <definedName name="Export_3" localSheetId="15">#REF!</definedName>
    <definedName name="Export_3" localSheetId="35">#REF!</definedName>
    <definedName name="Export_3" localSheetId="41">#REF!</definedName>
    <definedName name="Export_3" localSheetId="43">#REF!</definedName>
    <definedName name="Export_3" localSheetId="46">#REF!</definedName>
    <definedName name="Export_3" localSheetId="85">#REF!</definedName>
    <definedName name="Export_3" localSheetId="86">#REF!</definedName>
    <definedName name="Export_3">#REF!</definedName>
    <definedName name="FOB" localSheetId="14">'Summary FOB'!#REF!</definedName>
    <definedName name="FOB" localSheetId="12">'Summary FOB'!#REF!</definedName>
    <definedName name="FOB" localSheetId="9">'Summary FOB'!#REF!</definedName>
    <definedName name="FOB" localSheetId="15">'Summary FOB'!#REF!</definedName>
    <definedName name="FOB" localSheetId="35">'Summary FOB'!#REF!</definedName>
    <definedName name="FOB" localSheetId="77">'Summary FOB'!#REF!</definedName>
    <definedName name="FOB" localSheetId="41">'Summary FOB'!#REF!</definedName>
    <definedName name="FOB" localSheetId="43">'Summary FOB'!#REF!</definedName>
    <definedName name="FOB" localSheetId="10">'Summary FOB'!#REF!</definedName>
    <definedName name="FOB" localSheetId="46">'Summary FOB'!#REF!</definedName>
    <definedName name="FOB" localSheetId="85">'Summary FOB'!#REF!</definedName>
    <definedName name="FOB" localSheetId="86">'Summary FOB'!#REF!</definedName>
    <definedName name="FOB">'Summary FOB'!#REF!</definedName>
    <definedName name="LESY" localSheetId="14" hidden="1">#REF!</definedName>
    <definedName name="LESY" localSheetId="42" hidden="1">#REF!</definedName>
    <definedName name="LESY" localSheetId="12" hidden="1">#REF!</definedName>
    <definedName name="LESY" localSheetId="9" hidden="1">#REF!</definedName>
    <definedName name="LESY" localSheetId="70" hidden="1">#REF!</definedName>
    <definedName name="LESY" localSheetId="15" hidden="1">#REF!</definedName>
    <definedName name="LESY" localSheetId="21" hidden="1">#REF!</definedName>
    <definedName name="LESY" localSheetId="58" hidden="1">#REF!</definedName>
    <definedName name="LESY" localSheetId="29" hidden="1">#REF!</definedName>
    <definedName name="LESY" localSheetId="35" hidden="1">#REF!</definedName>
    <definedName name="LESY" localSheetId="30" hidden="1">#REF!</definedName>
    <definedName name="LESY" localSheetId="13" hidden="1">#REF!</definedName>
    <definedName name="LESY" localSheetId="17" hidden="1">#REF!</definedName>
    <definedName name="LESY" localSheetId="22" hidden="1">#REF!</definedName>
    <definedName name="LESY" localSheetId="77" hidden="1">#REF!</definedName>
    <definedName name="LESY" localSheetId="40" hidden="1">#REF!</definedName>
    <definedName name="LESY" localSheetId="16" hidden="1">#REF!</definedName>
    <definedName name="LESY" localSheetId="67" hidden="1">#REF!</definedName>
    <definedName name="LESY" localSheetId="68" hidden="1">#REF!</definedName>
    <definedName name="LESY" localSheetId="36" hidden="1">#REF!</definedName>
    <definedName name="LESY" localSheetId="41" hidden="1">#REF!</definedName>
    <definedName name="LESY" localSheetId="43" hidden="1">#REF!</definedName>
    <definedName name="LESY" localSheetId="47" hidden="1">#REF!</definedName>
    <definedName name="LESY" localSheetId="45" hidden="1">#REF!</definedName>
    <definedName name="LESY" localSheetId="49" hidden="1">#REF!</definedName>
    <definedName name="LESY" localSheetId="10" hidden="1">#REF!</definedName>
    <definedName name="LESY" localSheetId="64" hidden="1">#REF!</definedName>
    <definedName name="LESY" localSheetId="31" hidden="1">#REF!</definedName>
    <definedName name="LESY" localSheetId="57" hidden="1">#REF!</definedName>
    <definedName name="LESY" localSheetId="46" hidden="1">#REF!</definedName>
    <definedName name="LESY" localSheetId="73" hidden="1">#REF!</definedName>
    <definedName name="LESY" localSheetId="85" hidden="1">#REF!</definedName>
    <definedName name="LESY" localSheetId="33" hidden="1">#REF!</definedName>
    <definedName name="LESY" localSheetId="86" hidden="1">#REF!</definedName>
    <definedName name="LESY" localSheetId="18" hidden="1">#REF!</definedName>
    <definedName name="LESY" localSheetId="69" hidden="1">#REF!</definedName>
    <definedName name="LESY" localSheetId="24" hidden="1">#REF!</definedName>
    <definedName name="LESY" hidden="1">#REF!</definedName>
    <definedName name="partt">#N/A</definedName>
    <definedName name="PRINT_TITLES_MI">#N/A</definedName>
    <definedName name="project">#N/A</definedName>
    <definedName name="qqq">#N/A</definedName>
    <definedName name="Record3">#N/A</definedName>
    <definedName name="Record4">#N/A</definedName>
    <definedName name="solver_eng" localSheetId="8" hidden="1">1</definedName>
    <definedName name="solver_neg" localSheetId="8" hidden="1">1</definedName>
    <definedName name="solver_num" localSheetId="8" hidden="1">0</definedName>
    <definedName name="solver_opt" localSheetId="8" hidden="1">'Summary sales'!$Q$17</definedName>
    <definedName name="solver_typ" localSheetId="8" hidden="1">1</definedName>
    <definedName name="solver_val" localSheetId="8" hidden="1">0</definedName>
    <definedName name="solver_ver" localSheetId="8" hidden="1">3</definedName>
    <definedName name="SORTPEMB">#N/A</definedName>
    <definedName name="sumAugst">#N/A</definedName>
    <definedName name="TaxTV">10%</definedName>
    <definedName name="TaxXL">5%</definedName>
    <definedName name="test31">#N/A</definedName>
    <definedName name="test32">#N/A</definedName>
    <definedName name="test33">#N/A</definedName>
    <definedName name="test34">#N/A</definedName>
    <definedName name="test35">#N/A</definedName>
    <definedName name="test36">#N/A</definedName>
    <definedName name="test37">#N/A</definedName>
    <definedName name="test41">#N/A</definedName>
    <definedName name="test42">#N/A</definedName>
    <definedName name="test43">#N/A</definedName>
    <definedName name="test44">#N/A</definedName>
    <definedName name="test45">#N/A</definedName>
    <definedName name="test46">#N/A</definedName>
    <definedName name="test47">#N/A</definedName>
    <definedName name="zz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5" i="9" l="1"/>
  <c r="B64" i="9"/>
  <c r="A64" i="9"/>
  <c r="A65" i="9" s="1"/>
  <c r="B20" i="9"/>
  <c r="H37" i="91"/>
  <c r="K41" i="20"/>
  <c r="K42" i="20"/>
  <c r="K43" i="20"/>
  <c r="K44" i="20"/>
  <c r="K45" i="20"/>
  <c r="K46" i="20"/>
  <c r="K47" i="20"/>
  <c r="K48" i="20"/>
  <c r="H37" i="21"/>
  <c r="H37" i="46"/>
  <c r="H37" i="22"/>
  <c r="H37" i="64"/>
  <c r="H37" i="14"/>
  <c r="H37" i="119"/>
  <c r="H37" i="88"/>
  <c r="H37" i="128"/>
  <c r="H37" i="124"/>
  <c r="H37" i="112"/>
  <c r="H37" i="75"/>
  <c r="H37" i="77"/>
  <c r="H37" i="19"/>
  <c r="H37" i="104"/>
  <c r="H37" i="107"/>
  <c r="H37" i="38"/>
  <c r="H37" i="16"/>
  <c r="H37" i="17"/>
  <c r="H37" i="125"/>
  <c r="H37" i="48"/>
  <c r="H37" i="67"/>
  <c r="H38" i="66"/>
  <c r="H37" i="8"/>
  <c r="H37" i="53"/>
  <c r="H37" i="80"/>
  <c r="H37" i="44"/>
  <c r="H38" i="50"/>
  <c r="H37" i="61"/>
  <c r="H37" i="95"/>
  <c r="H37" i="94"/>
  <c r="H37" i="11"/>
  <c r="H37" i="85"/>
  <c r="H38" i="43"/>
  <c r="H37" i="57"/>
  <c r="H37" i="24"/>
  <c r="H37" i="111"/>
  <c r="H37" i="109"/>
  <c r="H37" i="117"/>
  <c r="H37" i="121"/>
  <c r="H37" i="23"/>
  <c r="O60" i="78"/>
  <c r="P60" i="78" s="1"/>
  <c r="O59" i="78"/>
  <c r="P59" i="78" s="1"/>
  <c r="H36" i="92" l="1"/>
  <c r="H36" i="91"/>
  <c r="J37" i="21"/>
  <c r="K37" i="21" s="1"/>
  <c r="H36" i="21"/>
  <c r="H36" i="46"/>
  <c r="H36" i="22"/>
  <c r="H36" i="64"/>
  <c r="H36" i="14"/>
  <c r="J37" i="119"/>
  <c r="K37" i="119" s="1"/>
  <c r="H36" i="119"/>
  <c r="H36" i="88"/>
  <c r="H36" i="128"/>
  <c r="H36" i="124"/>
  <c r="H36" i="112"/>
  <c r="H36" i="75"/>
  <c r="H36" i="77"/>
  <c r="H37" i="50"/>
  <c r="J38" i="50"/>
  <c r="K38" i="50" s="1"/>
  <c r="H36" i="19"/>
  <c r="H36" i="104"/>
  <c r="H36" i="107"/>
  <c r="H36" i="38"/>
  <c r="H36" i="16"/>
  <c r="H36" i="61"/>
  <c r="H36" i="17"/>
  <c r="H36" i="125"/>
  <c r="H36" i="48"/>
  <c r="J37" i="48"/>
  <c r="K37" i="48" s="1"/>
  <c r="H36" i="67"/>
  <c r="J37" i="67"/>
  <c r="K37" i="67" s="1"/>
  <c r="H37" i="66"/>
  <c r="H36" i="8"/>
  <c r="H36" i="53"/>
  <c r="H36" i="80"/>
  <c r="H36" i="44"/>
  <c r="H35" i="44"/>
  <c r="J37" i="124"/>
  <c r="K37" i="124" s="1"/>
  <c r="J37" i="112"/>
  <c r="K37" i="112" s="1"/>
  <c r="J37" i="77"/>
  <c r="K37" i="77" s="1"/>
  <c r="J37" i="107"/>
  <c r="K37" i="107" s="1"/>
  <c r="J37" i="38"/>
  <c r="K37" i="38" s="1"/>
  <c r="H36" i="95"/>
  <c r="H36" i="94"/>
  <c r="H36" i="11"/>
  <c r="H36" i="85"/>
  <c r="H37" i="43"/>
  <c r="H36" i="57"/>
  <c r="H36" i="24"/>
  <c r="H36" i="111"/>
  <c r="H36" i="109"/>
  <c r="H36" i="117"/>
  <c r="H36" i="121"/>
  <c r="H36" i="23"/>
  <c r="J37" i="23"/>
  <c r="K37" i="23" s="1"/>
  <c r="H35" i="92" l="1"/>
  <c r="H35" i="91"/>
  <c r="H35" i="21"/>
  <c r="H35" i="46"/>
  <c r="H35" i="22"/>
  <c r="H34" i="22"/>
  <c r="H35" i="64"/>
  <c r="H35" i="14"/>
  <c r="H35" i="119"/>
  <c r="H35" i="88"/>
  <c r="H35" i="128"/>
  <c r="H35" i="124"/>
  <c r="H35" i="112"/>
  <c r="H35" i="75"/>
  <c r="H35" i="77"/>
  <c r="H36" i="50"/>
  <c r="H35" i="19"/>
  <c r="H35" i="104"/>
  <c r="H35" i="107"/>
  <c r="H35" i="38"/>
  <c r="H35" i="16"/>
  <c r="H35" i="17"/>
  <c r="H35" i="125"/>
  <c r="H35" i="48" l="1"/>
  <c r="B63" i="9"/>
  <c r="B62" i="9"/>
  <c r="H35" i="67"/>
  <c r="H36" i="66"/>
  <c r="H35" i="8"/>
  <c r="H35" i="53"/>
  <c r="H35" i="80"/>
  <c r="H35" i="61"/>
  <c r="H35" i="95"/>
  <c r="H35" i="94"/>
  <c r="H35" i="11"/>
  <c r="H35" i="85"/>
  <c r="H36" i="43"/>
  <c r="H35" i="57"/>
  <c r="H35" i="24"/>
  <c r="H35" i="111"/>
  <c r="H35" i="109"/>
  <c r="H35" i="117"/>
  <c r="H35" i="121"/>
  <c r="H35" i="23"/>
  <c r="O56" i="78"/>
  <c r="P56" i="78" s="1"/>
  <c r="C36" i="27" l="1"/>
  <c r="C37" i="27"/>
  <c r="C38" i="27"/>
  <c r="H34" i="48"/>
  <c r="H34" i="92"/>
  <c r="H34" i="91"/>
  <c r="H34" i="21"/>
  <c r="H34" i="44"/>
  <c r="H34" i="46"/>
  <c r="H34" i="64"/>
  <c r="H34" i="14"/>
  <c r="H34" i="119"/>
  <c r="J36" i="119"/>
  <c r="K36" i="119" s="1"/>
  <c r="J35" i="119"/>
  <c r="K35" i="119" s="1"/>
  <c r="H34" i="88"/>
  <c r="J37" i="88"/>
  <c r="K37" i="88" s="1"/>
  <c r="J36" i="88"/>
  <c r="K36" i="88" s="1"/>
  <c r="J35" i="88"/>
  <c r="K35" i="88" s="1"/>
  <c r="H34" i="128"/>
  <c r="H34" i="124"/>
  <c r="J36" i="124"/>
  <c r="K36" i="124" s="1"/>
  <c r="J35" i="124"/>
  <c r="K35" i="124" s="1"/>
  <c r="H34" i="112"/>
  <c r="J36" i="112"/>
  <c r="K36" i="112" s="1"/>
  <c r="J35" i="112"/>
  <c r="K35" i="112" s="1"/>
  <c r="H34" i="75"/>
  <c r="H34" i="77"/>
  <c r="J36" i="77"/>
  <c r="K36" i="77" s="1"/>
  <c r="J35" i="77"/>
  <c r="K35" i="77" s="1"/>
  <c r="H35" i="50"/>
  <c r="J37" i="50"/>
  <c r="K37" i="50" s="1"/>
  <c r="J36" i="50"/>
  <c r="K36" i="50" s="1"/>
  <c r="H34" i="19"/>
  <c r="J37" i="19"/>
  <c r="K37" i="19" s="1"/>
  <c r="J36" i="19"/>
  <c r="K36" i="19" s="1"/>
  <c r="J35" i="19"/>
  <c r="K35" i="19" s="1"/>
  <c r="H34" i="104"/>
  <c r="H34" i="107"/>
  <c r="J36" i="107"/>
  <c r="K36" i="107" s="1"/>
  <c r="J35" i="107"/>
  <c r="K35" i="107" s="1"/>
  <c r="H34" i="38"/>
  <c r="J36" i="38"/>
  <c r="K36" i="38" s="1"/>
  <c r="J35" i="38"/>
  <c r="K35" i="38" s="1"/>
  <c r="H34" i="16"/>
  <c r="H34" i="17"/>
  <c r="N42" i="20"/>
  <c r="M42" i="20"/>
  <c r="O42" i="20" s="1"/>
  <c r="B61" i="9"/>
  <c r="B60" i="9"/>
  <c r="B59" i="9"/>
  <c r="H34" i="67"/>
  <c r="H35" i="66"/>
  <c r="H34" i="8"/>
  <c r="H34" i="53"/>
  <c r="H34" i="80"/>
  <c r="J37" i="80"/>
  <c r="K37" i="80" s="1"/>
  <c r="J36" i="80"/>
  <c r="K36" i="80" s="1"/>
  <c r="J35" i="80"/>
  <c r="K35" i="80" s="1"/>
  <c r="J37" i="16"/>
  <c r="K37" i="16" s="1"/>
  <c r="J36" i="16"/>
  <c r="K36" i="16" s="1"/>
  <c r="J35" i="16"/>
  <c r="K35" i="16" s="1"/>
  <c r="H34" i="61"/>
  <c r="H34" i="95"/>
  <c r="H34" i="94"/>
  <c r="J37" i="94"/>
  <c r="K37" i="94" s="1"/>
  <c r="J36" i="94"/>
  <c r="K36" i="94" s="1"/>
  <c r="J35" i="94"/>
  <c r="K35" i="94" s="1"/>
  <c r="H34" i="11"/>
  <c r="H34" i="85"/>
  <c r="J37" i="85"/>
  <c r="K37" i="85" s="1"/>
  <c r="J36" i="85"/>
  <c r="K36" i="85" s="1"/>
  <c r="J35" i="85"/>
  <c r="K35" i="85" s="1"/>
  <c r="J37" i="17"/>
  <c r="K37" i="17" s="1"/>
  <c r="J36" i="17"/>
  <c r="K36" i="17" s="1"/>
  <c r="J35" i="17"/>
  <c r="K35" i="17" s="1"/>
  <c r="H35" i="43"/>
  <c r="J38" i="43"/>
  <c r="K38" i="43" s="1"/>
  <c r="J37" i="43"/>
  <c r="K37" i="43" s="1"/>
  <c r="J36" i="43"/>
  <c r="K36" i="43" s="1"/>
  <c r="H34" i="57"/>
  <c r="J37" i="57"/>
  <c r="K37" i="57" s="1"/>
  <c r="J36" i="57"/>
  <c r="K36" i="57" s="1"/>
  <c r="J35" i="57"/>
  <c r="K35" i="57" s="1"/>
  <c r="H34" i="24"/>
  <c r="J37" i="24"/>
  <c r="K37" i="24" s="1"/>
  <c r="J36" i="24"/>
  <c r="K36" i="24" s="1"/>
  <c r="J35" i="24"/>
  <c r="K35" i="24" s="1"/>
  <c r="H34" i="111"/>
  <c r="J37" i="111"/>
  <c r="K37" i="111" s="1"/>
  <c r="J36" i="111"/>
  <c r="K36" i="111" s="1"/>
  <c r="J35" i="111"/>
  <c r="K35" i="111" s="1"/>
  <c r="H34" i="23"/>
  <c r="H34" i="109"/>
  <c r="J37" i="109"/>
  <c r="K37" i="109" s="1"/>
  <c r="J36" i="109"/>
  <c r="K36" i="109" s="1"/>
  <c r="J35" i="109"/>
  <c r="K35" i="109" s="1"/>
  <c r="H34" i="117"/>
  <c r="J37" i="117"/>
  <c r="K37" i="117" s="1"/>
  <c r="J36" i="117"/>
  <c r="K36" i="117" s="1"/>
  <c r="J35" i="117"/>
  <c r="K35" i="117" s="1"/>
  <c r="J34" i="117"/>
  <c r="K34" i="117" s="1"/>
  <c r="H34" i="121"/>
  <c r="J34" i="121" s="1"/>
  <c r="K34" i="121" s="1"/>
  <c r="J37" i="121"/>
  <c r="K37" i="121" s="1"/>
  <c r="J36" i="121"/>
  <c r="K36" i="121" s="1"/>
  <c r="J35" i="121"/>
  <c r="K35" i="121" s="1"/>
  <c r="H34" i="125"/>
  <c r="J34" i="125" s="1"/>
  <c r="K34" i="125" s="1"/>
  <c r="J36" i="125"/>
  <c r="K36" i="125" s="1"/>
  <c r="J35" i="125"/>
  <c r="K35" i="125" s="1"/>
  <c r="O61" i="78"/>
  <c r="P61" i="78" s="1"/>
  <c r="B61" i="78"/>
  <c r="B60" i="78"/>
  <c r="B59" i="78"/>
  <c r="O58" i="78"/>
  <c r="P58" i="78" s="1"/>
  <c r="B58" i="78"/>
  <c r="O57" i="78"/>
  <c r="P57" i="78" s="1"/>
  <c r="B57" i="78"/>
  <c r="B99" i="127"/>
  <c r="B98" i="127"/>
  <c r="B97" i="127"/>
  <c r="B96" i="127"/>
  <c r="B95" i="127"/>
  <c r="B94" i="127"/>
  <c r="H33" i="38" l="1"/>
  <c r="H32" i="38"/>
  <c r="H31" i="38"/>
  <c r="H30" i="38"/>
  <c r="H29" i="38"/>
  <c r="H28" i="38"/>
  <c r="H27" i="38"/>
  <c r="H26" i="38"/>
  <c r="H25" i="38"/>
  <c r="H24" i="38"/>
  <c r="H23" i="38"/>
  <c r="H22" i="38"/>
  <c r="H21" i="38"/>
  <c r="H20" i="38"/>
  <c r="H19" i="38"/>
  <c r="H18" i="38"/>
  <c r="H17" i="38"/>
  <c r="H16" i="38"/>
  <c r="H15" i="38"/>
  <c r="H14" i="38"/>
  <c r="H13" i="38"/>
  <c r="H12" i="38"/>
  <c r="H11" i="38"/>
  <c r="H10" i="38"/>
  <c r="H9" i="38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33" i="61"/>
  <c r="H32" i="61"/>
  <c r="H31" i="61"/>
  <c r="H30" i="61"/>
  <c r="H29" i="61"/>
  <c r="H28" i="61"/>
  <c r="H27" i="61"/>
  <c r="H26" i="61"/>
  <c r="H25" i="61"/>
  <c r="H24" i="61"/>
  <c r="H23" i="61"/>
  <c r="H22" i="61"/>
  <c r="H21" i="61"/>
  <c r="H20" i="61"/>
  <c r="H19" i="61"/>
  <c r="H18" i="61"/>
  <c r="H17" i="61"/>
  <c r="H16" i="61"/>
  <c r="H15" i="61"/>
  <c r="H14" i="61"/>
  <c r="H13" i="61"/>
  <c r="H12" i="61"/>
  <c r="H11" i="61"/>
  <c r="H10" i="61"/>
  <c r="H9" i="61"/>
  <c r="H33" i="95"/>
  <c r="H32" i="95"/>
  <c r="H31" i="95"/>
  <c r="H30" i="95"/>
  <c r="H29" i="95"/>
  <c r="H28" i="95"/>
  <c r="H27" i="95"/>
  <c r="H26" i="95"/>
  <c r="H25" i="95"/>
  <c r="H24" i="95"/>
  <c r="H23" i="95"/>
  <c r="H22" i="95"/>
  <c r="H21" i="95"/>
  <c r="H20" i="95"/>
  <c r="H19" i="95"/>
  <c r="H18" i="95"/>
  <c r="H17" i="95"/>
  <c r="H16" i="95"/>
  <c r="H15" i="95"/>
  <c r="H14" i="95"/>
  <c r="H13" i="95"/>
  <c r="H12" i="95"/>
  <c r="H11" i="95"/>
  <c r="H10" i="95"/>
  <c r="H9" i="95"/>
  <c r="H33" i="94"/>
  <c r="H32" i="94"/>
  <c r="H31" i="94"/>
  <c r="H30" i="94"/>
  <c r="H29" i="94"/>
  <c r="H28" i="94"/>
  <c r="H27" i="94"/>
  <c r="H26" i="94"/>
  <c r="H25" i="94"/>
  <c r="H24" i="94"/>
  <c r="H23" i="94"/>
  <c r="H22" i="94"/>
  <c r="H21" i="94"/>
  <c r="H20" i="94"/>
  <c r="H19" i="94"/>
  <c r="H18" i="94"/>
  <c r="H17" i="94"/>
  <c r="H16" i="94"/>
  <c r="H15" i="94"/>
  <c r="H14" i="94"/>
  <c r="H13" i="94"/>
  <c r="H12" i="94"/>
  <c r="H11" i="94"/>
  <c r="H10" i="94"/>
  <c r="H9" i="94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33" i="85"/>
  <c r="H32" i="85"/>
  <c r="H31" i="85"/>
  <c r="H30" i="85"/>
  <c r="H29" i="85"/>
  <c r="H28" i="85"/>
  <c r="H27" i="85"/>
  <c r="H26" i="85"/>
  <c r="H25" i="85"/>
  <c r="H24" i="85"/>
  <c r="H23" i="85"/>
  <c r="H22" i="85"/>
  <c r="H21" i="85"/>
  <c r="H20" i="85"/>
  <c r="H19" i="85"/>
  <c r="H18" i="85"/>
  <c r="H17" i="85"/>
  <c r="H16" i="85"/>
  <c r="H15" i="85"/>
  <c r="H14" i="85"/>
  <c r="H13" i="85"/>
  <c r="H12" i="85"/>
  <c r="H11" i="85"/>
  <c r="H10" i="85"/>
  <c r="H9" i="85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34" i="43"/>
  <c r="H33" i="43"/>
  <c r="H32" i="43"/>
  <c r="H31" i="43"/>
  <c r="H30" i="43"/>
  <c r="H29" i="43"/>
  <c r="H28" i="43"/>
  <c r="H27" i="43"/>
  <c r="H26" i="43"/>
  <c r="H25" i="43"/>
  <c r="H24" i="43"/>
  <c r="H23" i="43"/>
  <c r="H22" i="43"/>
  <c r="H21" i="43"/>
  <c r="H20" i="43"/>
  <c r="H19" i="43"/>
  <c r="H18" i="43"/>
  <c r="H17" i="43"/>
  <c r="H16" i="43"/>
  <c r="H15" i="43"/>
  <c r="H14" i="43"/>
  <c r="H13" i="43"/>
  <c r="H12" i="43"/>
  <c r="H11" i="43"/>
  <c r="H10" i="43"/>
  <c r="H33" i="57"/>
  <c r="H32" i="57"/>
  <c r="H31" i="57"/>
  <c r="H30" i="57"/>
  <c r="H29" i="57"/>
  <c r="H28" i="57"/>
  <c r="H27" i="57"/>
  <c r="H26" i="57"/>
  <c r="H25" i="57"/>
  <c r="H24" i="57"/>
  <c r="H23" i="57"/>
  <c r="H22" i="57"/>
  <c r="H21" i="57"/>
  <c r="H20" i="57"/>
  <c r="H19" i="57"/>
  <c r="H18" i="57"/>
  <c r="H17" i="57"/>
  <c r="H16" i="57"/>
  <c r="H15" i="57"/>
  <c r="H14" i="57"/>
  <c r="H13" i="57"/>
  <c r="H12" i="57"/>
  <c r="H11" i="57"/>
  <c r="H10" i="57"/>
  <c r="H9" i="57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33" i="111"/>
  <c r="H32" i="111"/>
  <c r="H31" i="111"/>
  <c r="H30" i="111"/>
  <c r="H29" i="111"/>
  <c r="H28" i="111"/>
  <c r="H27" i="111"/>
  <c r="H26" i="111"/>
  <c r="H25" i="111"/>
  <c r="H24" i="111"/>
  <c r="H23" i="111"/>
  <c r="H22" i="111"/>
  <c r="H21" i="111"/>
  <c r="H20" i="111"/>
  <c r="H19" i="111"/>
  <c r="H18" i="111"/>
  <c r="H17" i="111"/>
  <c r="H16" i="111"/>
  <c r="H15" i="111"/>
  <c r="H14" i="111"/>
  <c r="H13" i="111"/>
  <c r="H12" i="111"/>
  <c r="H11" i="111"/>
  <c r="H10" i="111"/>
  <c r="H9" i="111"/>
  <c r="H33" i="109"/>
  <c r="H32" i="109"/>
  <c r="H31" i="109"/>
  <c r="H30" i="109"/>
  <c r="H29" i="109"/>
  <c r="H28" i="109"/>
  <c r="H27" i="109"/>
  <c r="H26" i="109"/>
  <c r="H25" i="109"/>
  <c r="H24" i="109"/>
  <c r="H23" i="109"/>
  <c r="H22" i="109"/>
  <c r="H21" i="109"/>
  <c r="H20" i="109"/>
  <c r="H19" i="109"/>
  <c r="H18" i="109"/>
  <c r="H17" i="109"/>
  <c r="H16" i="109"/>
  <c r="H15" i="109"/>
  <c r="H14" i="109"/>
  <c r="H13" i="109"/>
  <c r="H12" i="109"/>
  <c r="H11" i="109"/>
  <c r="H10" i="109"/>
  <c r="H9" i="109"/>
  <c r="M52" i="78"/>
  <c r="M51" i="78"/>
  <c r="M50" i="78"/>
  <c r="M49" i="78"/>
  <c r="M48" i="78"/>
  <c r="M47" i="78"/>
  <c r="M46" i="78"/>
  <c r="M45" i="78"/>
  <c r="M44" i="78"/>
  <c r="M43" i="78"/>
  <c r="M42" i="78"/>
  <c r="M41" i="78"/>
  <c r="M40" i="78"/>
  <c r="M39" i="78"/>
  <c r="M38" i="78"/>
  <c r="M37" i="78"/>
  <c r="M36" i="78"/>
  <c r="M35" i="78"/>
  <c r="M34" i="78"/>
  <c r="M32" i="78"/>
  <c r="M31" i="78"/>
  <c r="M30" i="78"/>
  <c r="M29" i="78"/>
  <c r="M28" i="78"/>
  <c r="M27" i="78"/>
  <c r="M26" i="78"/>
  <c r="M25" i="78"/>
  <c r="M24" i="78"/>
  <c r="M23" i="78"/>
  <c r="M22" i="78"/>
  <c r="M21" i="78"/>
  <c r="M20" i="78"/>
  <c r="M19" i="78"/>
  <c r="M18" i="78"/>
  <c r="M17" i="78"/>
  <c r="M16" i="78"/>
  <c r="M15" i="78"/>
  <c r="M14" i="78"/>
  <c r="M13" i="78"/>
  <c r="M12" i="78"/>
  <c r="M11" i="78"/>
  <c r="M10" i="78"/>
  <c r="M9" i="78"/>
  <c r="J36" i="48" l="1"/>
  <c r="J35" i="48"/>
  <c r="K35" i="48" s="1"/>
  <c r="H33" i="92"/>
  <c r="J36" i="92"/>
  <c r="K36" i="92" s="1"/>
  <c r="J35" i="92"/>
  <c r="K35" i="92" s="1"/>
  <c r="H33" i="91"/>
  <c r="J36" i="21"/>
  <c r="K36" i="21" s="1"/>
  <c r="J35" i="21"/>
  <c r="K35" i="21" s="1"/>
  <c r="J36" i="67"/>
  <c r="K36" i="67" s="1"/>
  <c r="J35" i="67"/>
  <c r="K35" i="67" s="1"/>
  <c r="H33" i="46"/>
  <c r="H33" i="22"/>
  <c r="H33" i="64"/>
  <c r="H33" i="14"/>
  <c r="H33" i="119"/>
  <c r="H33" i="88"/>
  <c r="H33" i="128"/>
  <c r="H33" i="124"/>
  <c r="H33" i="112"/>
  <c r="H33" i="75"/>
  <c r="H33" i="77"/>
  <c r="H33" i="104"/>
  <c r="H33" i="23"/>
  <c r="H33" i="48"/>
  <c r="H33" i="21"/>
  <c r="H34" i="50"/>
  <c r="H33" i="19"/>
  <c r="H33" i="107"/>
  <c r="K36" i="48" l="1"/>
  <c r="N41" i="20" l="1"/>
  <c r="N40" i="20"/>
  <c r="N39" i="20"/>
  <c r="M41" i="20"/>
  <c r="O41" i="20" s="1"/>
  <c r="K40" i="20"/>
  <c r="M40" i="20" s="1"/>
  <c r="O40" i="20" s="1"/>
  <c r="K39" i="20"/>
  <c r="M39" i="20" s="1"/>
  <c r="O39" i="20" s="1"/>
  <c r="B58" i="9"/>
  <c r="H33" i="67"/>
  <c r="H34" i="66"/>
  <c r="H33" i="8"/>
  <c r="H33" i="53"/>
  <c r="H33" i="80"/>
  <c r="H33" i="44"/>
  <c r="H33" i="117"/>
  <c r="H33" i="121"/>
  <c r="H33" i="125"/>
  <c r="M53" i="78"/>
  <c r="H32" i="46" l="1"/>
  <c r="H32" i="22"/>
  <c r="H32" i="64"/>
  <c r="H32" i="14"/>
  <c r="H32" i="119"/>
  <c r="H32" i="88"/>
  <c r="H32" i="128"/>
  <c r="H32" i="124"/>
  <c r="H32" i="112"/>
  <c r="H32" i="75"/>
  <c r="H32" i="77"/>
  <c r="H32" i="104"/>
  <c r="H32" i="107"/>
  <c r="H32" i="23"/>
  <c r="H32" i="48" l="1"/>
  <c r="H32" i="92"/>
  <c r="H32" i="91"/>
  <c r="H32" i="21"/>
  <c r="H32" i="67"/>
  <c r="H33" i="66"/>
  <c r="H32" i="8"/>
  <c r="J32" i="8" s="1"/>
  <c r="K32" i="8" s="1"/>
  <c r="H32" i="53"/>
  <c r="H32" i="80"/>
  <c r="J32" i="80" s="1"/>
  <c r="K32" i="80" s="1"/>
  <c r="H32" i="44"/>
  <c r="J32" i="44" s="1"/>
  <c r="K32" i="44" s="1"/>
  <c r="H33" i="50"/>
  <c r="H32" i="19"/>
  <c r="J32" i="16"/>
  <c r="K32" i="16" s="1"/>
  <c r="J32" i="85"/>
  <c r="K32" i="85" s="1"/>
  <c r="H32" i="117"/>
  <c r="H32" i="121"/>
  <c r="H32" i="125"/>
  <c r="H31" i="92" l="1"/>
  <c r="H31" i="91"/>
  <c r="H31" i="21"/>
  <c r="H31" i="46"/>
  <c r="H31" i="22"/>
  <c r="H31" i="64"/>
  <c r="H31" i="14"/>
  <c r="H31" i="128"/>
  <c r="H31" i="124"/>
  <c r="H31" i="75"/>
  <c r="H31" i="77"/>
  <c r="H31" i="19"/>
  <c r="H31" i="104"/>
  <c r="H31" i="48" l="1"/>
  <c r="H32" i="50"/>
  <c r="H31" i="67" l="1"/>
  <c r="H32" i="66"/>
  <c r="H31" i="8"/>
  <c r="H31" i="53"/>
  <c r="H31" i="80"/>
  <c r="H31" i="44"/>
  <c r="H31" i="119"/>
  <c r="H31" i="88"/>
  <c r="H31" i="112"/>
  <c r="J31" i="112" s="1"/>
  <c r="K31" i="112" s="1"/>
  <c r="H31" i="107"/>
  <c r="H31" i="117"/>
  <c r="H31" i="121"/>
  <c r="H31" i="23"/>
  <c r="H31" i="125"/>
  <c r="B93" i="127"/>
  <c r="B92" i="127"/>
  <c r="H30" i="92" l="1"/>
  <c r="H30" i="91"/>
  <c r="H30" i="46"/>
  <c r="H30" i="22"/>
  <c r="H30" i="64"/>
  <c r="H30" i="14"/>
  <c r="H30" i="119"/>
  <c r="H30" i="128"/>
  <c r="H30" i="124"/>
  <c r="H30" i="75"/>
  <c r="H30" i="77"/>
  <c r="H30" i="19"/>
  <c r="H30" i="104"/>
  <c r="H30" i="107" l="1"/>
  <c r="H31" i="50"/>
  <c r="H30" i="21"/>
  <c r="H30" i="88"/>
  <c r="H30" i="48"/>
  <c r="K38" i="20" l="1"/>
  <c r="K37" i="20"/>
  <c r="K36" i="20"/>
  <c r="K35" i="20"/>
  <c r="K34" i="20"/>
  <c r="K33" i="20"/>
  <c r="K32" i="20"/>
  <c r="K31" i="20"/>
  <c r="K30" i="20"/>
  <c r="K29" i="20"/>
  <c r="H30" i="67" l="1"/>
  <c r="H31" i="66"/>
  <c r="H30" i="66"/>
  <c r="H29" i="66"/>
  <c r="H30" i="8"/>
  <c r="H30" i="53"/>
  <c r="H30" i="80"/>
  <c r="H30" i="44"/>
  <c r="H30" i="112"/>
  <c r="H30" i="117"/>
  <c r="H30" i="121"/>
  <c r="H30" i="23"/>
  <c r="H30" i="125"/>
  <c r="O55" i="78"/>
  <c r="P55" i="78" s="1"/>
  <c r="O54" i="78"/>
  <c r="P54" i="78" s="1"/>
  <c r="O53" i="78"/>
  <c r="P53" i="78" s="1"/>
  <c r="O52" i="78"/>
  <c r="P52" i="78" s="1"/>
  <c r="O51" i="78"/>
  <c r="P51" i="78" s="1"/>
  <c r="O50" i="78"/>
  <c r="P50" i="78" s="1"/>
  <c r="O49" i="78"/>
  <c r="P49" i="78" s="1"/>
  <c r="O48" i="78"/>
  <c r="P48" i="78" s="1"/>
  <c r="B56" i="78"/>
  <c r="B55" i="78"/>
  <c r="O47" i="78"/>
  <c r="P47" i="78" s="1"/>
  <c r="O46" i="78"/>
  <c r="P46" i="78" s="1"/>
  <c r="O45" i="78"/>
  <c r="P45" i="78" s="1"/>
  <c r="O44" i="78"/>
  <c r="P44" i="78" s="1"/>
  <c r="O43" i="78"/>
  <c r="P43" i="78" s="1"/>
  <c r="O42" i="78"/>
  <c r="P42" i="78" s="1"/>
  <c r="O41" i="78"/>
  <c r="P41" i="78" s="1"/>
  <c r="O40" i="78"/>
  <c r="P40" i="78" s="1"/>
  <c r="B54" i="78"/>
  <c r="B53" i="78"/>
  <c r="B52" i="78"/>
  <c r="B51" i="78"/>
  <c r="B50" i="78"/>
  <c r="B49" i="78"/>
  <c r="B48" i="78"/>
  <c r="B91" i="127"/>
  <c r="B90" i="127"/>
  <c r="B89" i="127"/>
  <c r="B88" i="127"/>
  <c r="B87" i="127"/>
  <c r="H29" i="125" l="1"/>
  <c r="H29" i="92"/>
  <c r="M36" i="20"/>
  <c r="N37" i="20" l="1"/>
  <c r="M37" i="20"/>
  <c r="O37" i="20" s="1"/>
  <c r="N36" i="20"/>
  <c r="O36" i="20"/>
  <c r="H29" i="21"/>
  <c r="H29" i="46"/>
  <c r="H29" i="22"/>
  <c r="H29" i="64"/>
  <c r="H29" i="14"/>
  <c r="H29" i="119"/>
  <c r="H29" i="88"/>
  <c r="H29" i="128"/>
  <c r="H29" i="124"/>
  <c r="H29" i="112"/>
  <c r="H29" i="75"/>
  <c r="H29" i="77"/>
  <c r="H29" i="19"/>
  <c r="H29" i="104"/>
  <c r="H29" i="107"/>
  <c r="H29" i="48"/>
  <c r="H29" i="67"/>
  <c r="H29" i="8"/>
  <c r="H29" i="53"/>
  <c r="H29" i="80"/>
  <c r="H29" i="44"/>
  <c r="H30" i="50"/>
  <c r="H29" i="117"/>
  <c r="H29" i="121"/>
  <c r="H29" i="23"/>
  <c r="B47" i="78"/>
  <c r="B46" i="78"/>
  <c r="H28" i="48" l="1"/>
  <c r="H28" i="92"/>
  <c r="H28" i="21"/>
  <c r="H28" i="46"/>
  <c r="H28" i="22"/>
  <c r="H28" i="64"/>
  <c r="H28" i="14"/>
  <c r="H28" i="119"/>
  <c r="H28" i="88"/>
  <c r="H28" i="128"/>
  <c r="H28" i="124"/>
  <c r="H28" i="112"/>
  <c r="H28" i="75"/>
  <c r="H28" i="77"/>
  <c r="H29" i="50"/>
  <c r="H28" i="19"/>
  <c r="H28" i="104"/>
  <c r="H28" i="107"/>
  <c r="H28" i="67" l="1"/>
  <c r="H28" i="8"/>
  <c r="H28" i="53"/>
  <c r="H28" i="80"/>
  <c r="H28" i="44"/>
  <c r="H28" i="117"/>
  <c r="H28" i="121"/>
  <c r="H28" i="23"/>
  <c r="H28" i="125"/>
  <c r="H27" i="80"/>
  <c r="H25" i="80"/>
  <c r="H22" i="80"/>
  <c r="E12" i="80"/>
  <c r="E13" i="80" s="1"/>
  <c r="E14" i="80" s="1"/>
  <c r="E15" i="80" s="1"/>
  <c r="E16" i="80" l="1"/>
  <c r="E17" i="80" s="1"/>
  <c r="E18" i="80" s="1"/>
  <c r="E19" i="80" s="1"/>
  <c r="E20" i="80" s="1"/>
  <c r="E21" i="80" s="1"/>
  <c r="E22" i="80" s="1"/>
  <c r="E23" i="80" s="1"/>
  <c r="E24" i="80" s="1"/>
  <c r="E25" i="80" s="1"/>
  <c r="E26" i="80" s="1"/>
  <c r="E27" i="80" s="1"/>
  <c r="E28" i="80" s="1"/>
  <c r="E29" i="80" s="1"/>
  <c r="E30" i="80" s="1"/>
  <c r="E31" i="80" s="1"/>
  <c r="E32" i="80" s="1"/>
  <c r="E33" i="80" s="1"/>
  <c r="E34" i="80" s="1"/>
  <c r="E35" i="80" s="1"/>
  <c r="H27" i="48"/>
  <c r="H27" i="92"/>
  <c r="H27" i="44"/>
  <c r="H27" i="46"/>
  <c r="H27" i="22"/>
  <c r="H27" i="64"/>
  <c r="H27" i="14"/>
  <c r="H27" i="119"/>
  <c r="H27" i="88"/>
  <c r="H27" i="128"/>
  <c r="H27" i="124"/>
  <c r="H27" i="112"/>
  <c r="H27" i="75"/>
  <c r="H27" i="77"/>
  <c r="H28" i="50"/>
  <c r="H27" i="19"/>
  <c r="H27" i="104"/>
  <c r="H27" i="107"/>
  <c r="H26" i="125"/>
  <c r="H27" i="125"/>
  <c r="E36" i="80" l="1"/>
  <c r="H27" i="21"/>
  <c r="H27" i="67"/>
  <c r="H28" i="66"/>
  <c r="H27" i="8"/>
  <c r="H27" i="53"/>
  <c r="H26" i="80"/>
  <c r="H27" i="117"/>
  <c r="H27" i="121"/>
  <c r="H27" i="23"/>
  <c r="E37" i="80" l="1"/>
  <c r="H26" i="48"/>
  <c r="H26" i="92"/>
  <c r="H26" i="91"/>
  <c r="H26" i="21"/>
  <c r="H26" i="46"/>
  <c r="H26" i="22"/>
  <c r="H26" i="64"/>
  <c r="H26" i="14"/>
  <c r="H26" i="119"/>
  <c r="H26" i="88"/>
  <c r="H26" i="128"/>
  <c r="H26" i="124"/>
  <c r="H26" i="112"/>
  <c r="H26" i="75"/>
  <c r="H26" i="77"/>
  <c r="H27" i="50"/>
  <c r="H26" i="19"/>
  <c r="H26" i="104"/>
  <c r="H26" i="107"/>
  <c r="B86" i="127"/>
  <c r="B85" i="127"/>
  <c r="B84" i="127"/>
  <c r="B83" i="127"/>
  <c r="B82" i="127"/>
  <c r="B81" i="127"/>
  <c r="B80" i="127"/>
  <c r="B79" i="127"/>
  <c r="B78" i="127"/>
  <c r="B77" i="127"/>
  <c r="B76" i="127"/>
  <c r="H26" i="67" l="1"/>
  <c r="H27" i="66"/>
  <c r="H26" i="8"/>
  <c r="H26" i="53"/>
  <c r="J25" i="80"/>
  <c r="K25" i="80" s="1"/>
  <c r="H26" i="44"/>
  <c r="H26" i="117"/>
  <c r="H26" i="121"/>
  <c r="H26" i="23"/>
  <c r="H25" i="48"/>
  <c r="H25" i="92"/>
  <c r="J25" i="92" s="1"/>
  <c r="K25" i="92" s="1"/>
  <c r="H24" i="92"/>
  <c r="H25" i="91"/>
  <c r="N31" i="20"/>
  <c r="M31" i="20"/>
  <c r="O31" i="20" s="1"/>
  <c r="N32" i="20"/>
  <c r="M32" i="20"/>
  <c r="O32" i="20" s="1"/>
  <c r="H25" i="21"/>
  <c r="J26" i="44"/>
  <c r="K26" i="44" s="1"/>
  <c r="H25" i="46"/>
  <c r="H25" i="22"/>
  <c r="H25" i="64"/>
  <c r="H25" i="14"/>
  <c r="H25" i="119"/>
  <c r="H25" i="88"/>
  <c r="H25" i="128"/>
  <c r="H25" i="124"/>
  <c r="H25" i="112"/>
  <c r="J25" i="112" s="1"/>
  <c r="K25" i="112" s="1"/>
  <c r="H25" i="75"/>
  <c r="H25" i="77"/>
  <c r="H26" i="50"/>
  <c r="H25" i="19"/>
  <c r="H25" i="104"/>
  <c r="H25" i="107"/>
  <c r="H25" i="23"/>
  <c r="H25" i="125"/>
  <c r="H25" i="67" l="1"/>
  <c r="H26" i="66"/>
  <c r="H25" i="8"/>
  <c r="J25" i="8" s="1"/>
  <c r="K25" i="8" s="1"/>
  <c r="H25" i="53"/>
  <c r="J25" i="53"/>
  <c r="K25" i="53"/>
  <c r="J26" i="53"/>
  <c r="K26" i="53" s="1"/>
  <c r="J27" i="53"/>
  <c r="K27" i="53" s="1"/>
  <c r="J28" i="53"/>
  <c r="K28" i="53" s="1"/>
  <c r="J29" i="53"/>
  <c r="K29" i="53" s="1"/>
  <c r="J30" i="53"/>
  <c r="K30" i="53" s="1"/>
  <c r="J31" i="53"/>
  <c r="K31" i="53" s="1"/>
  <c r="J32" i="53"/>
  <c r="K32" i="53" s="1"/>
  <c r="J33" i="53"/>
  <c r="K33" i="53" s="1"/>
  <c r="J34" i="53"/>
  <c r="K34" i="53" s="1"/>
  <c r="J35" i="53"/>
  <c r="K35" i="53" s="1"/>
  <c r="J36" i="53"/>
  <c r="K36" i="53" s="1"/>
  <c r="J37" i="53"/>
  <c r="K37" i="53" s="1"/>
  <c r="J26" i="43"/>
  <c r="H25" i="117"/>
  <c r="H25" i="121"/>
  <c r="H24" i="48"/>
  <c r="J24" i="92"/>
  <c r="K24" i="92" s="1"/>
  <c r="H24" i="91"/>
  <c r="K28" i="20"/>
  <c r="K27" i="20"/>
  <c r="J24" i="80"/>
  <c r="K24" i="80" s="1"/>
  <c r="J23" i="80"/>
  <c r="K23" i="80" s="1"/>
  <c r="H21" i="80"/>
  <c r="J21" i="80" s="1"/>
  <c r="K21" i="80" s="1"/>
  <c r="H20" i="80"/>
  <c r="J34" i="80"/>
  <c r="K34" i="80" s="1"/>
  <c r="J33" i="80"/>
  <c r="K33" i="80" s="1"/>
  <c r="J31" i="80"/>
  <c r="K31" i="80" s="1"/>
  <c r="J30" i="80"/>
  <c r="K30" i="80" s="1"/>
  <c r="J29" i="80"/>
  <c r="K29" i="80" s="1"/>
  <c r="J28" i="80"/>
  <c r="K28" i="80" s="1"/>
  <c r="J27" i="80"/>
  <c r="K27" i="80" s="1"/>
  <c r="J26" i="80"/>
  <c r="K26" i="80" s="1"/>
  <c r="J22" i="80"/>
  <c r="K22" i="80" s="1"/>
  <c r="H25" i="44"/>
  <c r="J25" i="44" s="1"/>
  <c r="K25" i="44" s="1"/>
  <c r="H24" i="46"/>
  <c r="H24" i="22"/>
  <c r="H24" i="64"/>
  <c r="H24" i="14"/>
  <c r="H24" i="119"/>
  <c r="H24" i="88"/>
  <c r="H24" i="128"/>
  <c r="H24" i="124"/>
  <c r="H24" i="112"/>
  <c r="H24" i="75"/>
  <c r="H24" i="77"/>
  <c r="J24" i="77" s="1"/>
  <c r="K24" i="77" s="1"/>
  <c r="H25" i="50"/>
  <c r="H24" i="19"/>
  <c r="H24" i="104"/>
  <c r="H24" i="107"/>
  <c r="H24" i="23"/>
  <c r="H24" i="125"/>
  <c r="O39" i="78"/>
  <c r="P39" i="78" s="1"/>
  <c r="O38" i="78"/>
  <c r="P38" i="78" s="1"/>
  <c r="B45" i="78"/>
  <c r="B44" i="78"/>
  <c r="B43" i="78"/>
  <c r="B42" i="78"/>
  <c r="H24" i="21" l="1"/>
  <c r="H24" i="67"/>
  <c r="H23" i="67"/>
  <c r="H25" i="66"/>
  <c r="H24" i="8"/>
  <c r="H24" i="53"/>
  <c r="H19" i="80"/>
  <c r="H24" i="44"/>
  <c r="J35" i="61"/>
  <c r="K35" i="61" s="1"/>
  <c r="J36" i="61"/>
  <c r="K36" i="61" s="1"/>
  <c r="J37" i="61"/>
  <c r="K37" i="61" s="1"/>
  <c r="H24" i="117"/>
  <c r="H24" i="121"/>
  <c r="H23" i="48" l="1"/>
  <c r="H23" i="92"/>
  <c r="J23" i="92" s="1"/>
  <c r="K23" i="92" s="1"/>
  <c r="H23" i="91"/>
  <c r="K26" i="20"/>
  <c r="H23" i="21"/>
  <c r="H22" i="67"/>
  <c r="H24" i="66"/>
  <c r="H23" i="8"/>
  <c r="H23" i="53"/>
  <c r="H23" i="44"/>
  <c r="H23" i="46"/>
  <c r="H23" i="22"/>
  <c r="H23" i="64"/>
  <c r="H23" i="14"/>
  <c r="H23" i="119"/>
  <c r="H23" i="88"/>
  <c r="H23" i="128"/>
  <c r="H23" i="124"/>
  <c r="H23" i="112"/>
  <c r="H23" i="75"/>
  <c r="H23" i="77"/>
  <c r="J23" i="77" s="1"/>
  <c r="K23" i="77" s="1"/>
  <c r="H24" i="50"/>
  <c r="H23" i="19"/>
  <c r="H23" i="104"/>
  <c r="H23" i="107"/>
  <c r="H23" i="117"/>
  <c r="H23" i="121"/>
  <c r="H23" i="23"/>
  <c r="H23" i="125"/>
  <c r="N32" i="78"/>
  <c r="M33" i="78" s="1"/>
  <c r="O37" i="78" l="1"/>
  <c r="P37" i="78" s="1"/>
  <c r="O36" i="78"/>
  <c r="P36" i="78" s="1"/>
  <c r="O35" i="78"/>
  <c r="P35" i="78" s="1"/>
  <c r="O34" i="78"/>
  <c r="P34" i="78" s="1"/>
  <c r="O33" i="78"/>
  <c r="P33" i="78" s="1"/>
  <c r="O32" i="78"/>
  <c r="P32" i="78" s="1"/>
  <c r="O31" i="78"/>
  <c r="P31" i="78" s="1"/>
  <c r="O30" i="78"/>
  <c r="P30" i="78" s="1"/>
  <c r="B41" i="78"/>
  <c r="B40" i="78"/>
  <c r="B39" i="78"/>
  <c r="B38" i="78"/>
  <c r="H22" i="92" l="1"/>
  <c r="J22" i="92" s="1"/>
  <c r="K22" i="92" s="1"/>
  <c r="H22" i="91"/>
  <c r="K25" i="20"/>
  <c r="K24" i="20"/>
  <c r="H22" i="21"/>
  <c r="H22" i="46"/>
  <c r="H22" i="22"/>
  <c r="H22" i="64"/>
  <c r="H22" i="14"/>
  <c r="H22" i="119"/>
  <c r="H22" i="88"/>
  <c r="H22" i="128"/>
  <c r="H22" i="124"/>
  <c r="H22" i="112"/>
  <c r="H22" i="75"/>
  <c r="H22" i="77"/>
  <c r="H22" i="19"/>
  <c r="H22" i="104"/>
  <c r="H22" i="107"/>
  <c r="H22" i="125"/>
  <c r="H22" i="48"/>
  <c r="H23" i="66"/>
  <c r="H22" i="8"/>
  <c r="H22" i="53"/>
  <c r="H22" i="44"/>
  <c r="H23" i="50"/>
  <c r="H22" i="117"/>
  <c r="H22" i="121"/>
  <c r="H22" i="23"/>
  <c r="H21" i="92" l="1"/>
  <c r="J21" i="92" s="1"/>
  <c r="K21" i="92" s="1"/>
  <c r="H21" i="91"/>
  <c r="K23" i="20"/>
  <c r="H21" i="21"/>
  <c r="H21" i="46"/>
  <c r="H21" i="22"/>
  <c r="H21" i="64"/>
  <c r="H21" i="14"/>
  <c r="H21" i="119"/>
  <c r="H21" i="88"/>
  <c r="H21" i="128"/>
  <c r="H21" i="124"/>
  <c r="H21" i="112"/>
  <c r="H21" i="75"/>
  <c r="H21" i="77"/>
  <c r="H21" i="19"/>
  <c r="H21" i="104"/>
  <c r="H21" i="107"/>
  <c r="H21" i="125"/>
  <c r="H21" i="48" l="1"/>
  <c r="H21" i="67"/>
  <c r="H22" i="66"/>
  <c r="H21" i="8"/>
  <c r="H21" i="53"/>
  <c r="H21" i="44"/>
  <c r="H22" i="50"/>
  <c r="H21" i="117"/>
  <c r="H21" i="121"/>
  <c r="H21" i="23"/>
  <c r="H20" i="125" l="1"/>
  <c r="H20" i="92"/>
  <c r="J20" i="92" s="1"/>
  <c r="K20" i="92" s="1"/>
  <c r="H20" i="91"/>
  <c r="H20" i="21"/>
  <c r="J37" i="46"/>
  <c r="K37" i="46" s="1"/>
  <c r="H20" i="46"/>
  <c r="H20" i="22"/>
  <c r="H20" i="64"/>
  <c r="H20" i="14"/>
  <c r="H20" i="119"/>
  <c r="H20" i="88"/>
  <c r="H20" i="128"/>
  <c r="H20" i="124"/>
  <c r="H20" i="112"/>
  <c r="H20" i="75"/>
  <c r="H20" i="77"/>
  <c r="H20" i="19"/>
  <c r="H20" i="104"/>
  <c r="H20" i="107"/>
  <c r="J35" i="95"/>
  <c r="K35" i="95" s="1"/>
  <c r="J36" i="95"/>
  <c r="K36" i="95" s="1"/>
  <c r="J37" i="95"/>
  <c r="K37" i="95" s="1"/>
  <c r="H20" i="48" l="1"/>
  <c r="N27" i="20"/>
  <c r="M27" i="20"/>
  <c r="O27" i="20" s="1"/>
  <c r="N26" i="20"/>
  <c r="M26" i="20"/>
  <c r="O26" i="20" s="1"/>
  <c r="H20" i="67"/>
  <c r="H21" i="66"/>
  <c r="H20" i="8"/>
  <c r="H20" i="53"/>
  <c r="H20" i="44"/>
  <c r="H21" i="50"/>
  <c r="H20" i="117"/>
  <c r="H20" i="121"/>
  <c r="H20" i="23"/>
  <c r="H19" i="92" l="1"/>
  <c r="H19" i="91"/>
  <c r="H19" i="21"/>
  <c r="J33" i="8"/>
  <c r="K33" i="8" s="1"/>
  <c r="J34" i="8"/>
  <c r="K34" i="8" s="1"/>
  <c r="J35" i="8"/>
  <c r="K35" i="8" s="1"/>
  <c r="J36" i="8"/>
  <c r="K36" i="8" s="1"/>
  <c r="J37" i="8"/>
  <c r="K37" i="8" s="1"/>
  <c r="J21" i="14"/>
  <c r="K21" i="14" s="1"/>
  <c r="J22" i="14"/>
  <c r="K22" i="14" s="1"/>
  <c r="J23" i="14"/>
  <c r="K23" i="14" s="1"/>
  <c r="J24" i="14"/>
  <c r="K24" i="14" s="1"/>
  <c r="J25" i="14"/>
  <c r="K25" i="14" s="1"/>
  <c r="J26" i="14"/>
  <c r="K26" i="14" s="1"/>
  <c r="J27" i="14"/>
  <c r="K27" i="14" s="1"/>
  <c r="J28" i="14"/>
  <c r="K28" i="14" s="1"/>
  <c r="J29" i="14"/>
  <c r="K29" i="14" s="1"/>
  <c r="J30" i="14"/>
  <c r="K30" i="14" s="1"/>
  <c r="J31" i="14"/>
  <c r="K31" i="14" s="1"/>
  <c r="J32" i="14"/>
  <c r="K32" i="14" s="1"/>
  <c r="J33" i="14"/>
  <c r="K33" i="14" s="1"/>
  <c r="J34" i="14"/>
  <c r="K34" i="14" s="1"/>
  <c r="J35" i="14"/>
  <c r="K35" i="14" s="1"/>
  <c r="J36" i="14"/>
  <c r="K36" i="14" s="1"/>
  <c r="J37" i="14"/>
  <c r="K37" i="14" s="1"/>
  <c r="O29" i="78"/>
  <c r="P29" i="78" s="1"/>
  <c r="H19" i="46"/>
  <c r="H19" i="22"/>
  <c r="H19" i="64"/>
  <c r="H19" i="14"/>
  <c r="H19" i="119"/>
  <c r="H19" i="88"/>
  <c r="H19" i="128"/>
  <c r="H19" i="124"/>
  <c r="H19" i="112"/>
  <c r="H19" i="75"/>
  <c r="H19" i="77"/>
  <c r="H20" i="50"/>
  <c r="H19" i="19"/>
  <c r="H19" i="104"/>
  <c r="H19" i="107"/>
  <c r="H19" i="48" l="1"/>
  <c r="K22" i="20"/>
  <c r="K21" i="20"/>
  <c r="K20" i="20"/>
  <c r="K19" i="20"/>
  <c r="K18" i="20"/>
  <c r="K17" i="20"/>
  <c r="K16" i="20"/>
  <c r="K15" i="20"/>
  <c r="K14" i="20"/>
  <c r="K13" i="20"/>
  <c r="K12" i="20"/>
  <c r="K11" i="20"/>
  <c r="H19" i="67"/>
  <c r="H20" i="66"/>
  <c r="H19" i="8"/>
  <c r="H19" i="53"/>
  <c r="H19" i="44"/>
  <c r="H19" i="117"/>
  <c r="H19" i="121"/>
  <c r="H19" i="23"/>
  <c r="H19" i="125"/>
  <c r="H18" i="92" l="1"/>
  <c r="J18" i="92" s="1"/>
  <c r="K18" i="92" s="1"/>
  <c r="J35" i="91"/>
  <c r="K35" i="91" s="1"/>
  <c r="J36" i="91"/>
  <c r="K36" i="91" s="1"/>
  <c r="J37" i="91"/>
  <c r="K37" i="91" s="1"/>
  <c r="H18" i="91"/>
  <c r="H18" i="21"/>
  <c r="H18" i="46"/>
  <c r="J31" i="22"/>
  <c r="K31" i="22" s="1"/>
  <c r="J32" i="22"/>
  <c r="K32" i="22" s="1"/>
  <c r="J33" i="22"/>
  <c r="K33" i="22" s="1"/>
  <c r="J34" i="22"/>
  <c r="K34" i="22" s="1"/>
  <c r="J35" i="22"/>
  <c r="K35" i="22" s="1"/>
  <c r="J36" i="22"/>
  <c r="K36" i="22" s="1"/>
  <c r="J37" i="22"/>
  <c r="K37" i="22" s="1"/>
  <c r="H18" i="22"/>
  <c r="J21" i="64"/>
  <c r="K21" i="64" s="1"/>
  <c r="J22" i="64"/>
  <c r="K22" i="64" s="1"/>
  <c r="J23" i="64"/>
  <c r="K23" i="64" s="1"/>
  <c r="J24" i="64"/>
  <c r="K24" i="64" s="1"/>
  <c r="J25" i="64"/>
  <c r="K25" i="64" s="1"/>
  <c r="J26" i="64"/>
  <c r="K26" i="64" s="1"/>
  <c r="J27" i="64"/>
  <c r="K27" i="64" s="1"/>
  <c r="J28" i="64"/>
  <c r="K28" i="64" s="1"/>
  <c r="J29" i="64"/>
  <c r="K29" i="64" s="1"/>
  <c r="J30" i="64"/>
  <c r="K30" i="64" s="1"/>
  <c r="J31" i="64"/>
  <c r="K31" i="64" s="1"/>
  <c r="J32" i="64"/>
  <c r="K32" i="64" s="1"/>
  <c r="J33" i="64"/>
  <c r="K33" i="64" s="1"/>
  <c r="J34" i="64"/>
  <c r="K34" i="64" s="1"/>
  <c r="J35" i="64"/>
  <c r="K35" i="64" s="1"/>
  <c r="J36" i="64"/>
  <c r="K36" i="64" s="1"/>
  <c r="J37" i="64"/>
  <c r="K37" i="64" s="1"/>
  <c r="H18" i="64"/>
  <c r="H18" i="14"/>
  <c r="H18" i="119"/>
  <c r="H18" i="88"/>
  <c r="H18" i="128"/>
  <c r="H18" i="124"/>
  <c r="H18" i="112"/>
  <c r="H18" i="75"/>
  <c r="H18" i="77"/>
  <c r="H18" i="19"/>
  <c r="H18" i="104"/>
  <c r="H18" i="107"/>
  <c r="J35" i="11"/>
  <c r="K35" i="11" s="1"/>
  <c r="J36" i="11"/>
  <c r="K36" i="11" s="1"/>
  <c r="J37" i="11"/>
  <c r="K37" i="11" s="1"/>
  <c r="H18" i="48" l="1"/>
  <c r="H18" i="67"/>
  <c r="H19" i="66"/>
  <c r="H18" i="8"/>
  <c r="H18" i="53"/>
  <c r="H18" i="80"/>
  <c r="H18" i="44"/>
  <c r="O28" i="78"/>
  <c r="P28" i="78" s="1"/>
  <c r="O27" i="78"/>
  <c r="P27" i="78" s="1"/>
  <c r="H19" i="50"/>
  <c r="F8" i="1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D8" i="1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F8" i="117"/>
  <c r="F9" i="117" s="1"/>
  <c r="F10" i="117" s="1"/>
  <c r="F11" i="117" s="1"/>
  <c r="F12" i="117" s="1"/>
  <c r="F13" i="117" s="1"/>
  <c r="F14" i="117" s="1"/>
  <c r="F15" i="117" s="1"/>
  <c r="F16" i="117" s="1"/>
  <c r="F17" i="117" s="1"/>
  <c r="F18" i="117" s="1"/>
  <c r="F19" i="117" s="1"/>
  <c r="F20" i="117" s="1"/>
  <c r="F21" i="117" s="1"/>
  <c r="F22" i="117" s="1"/>
  <c r="F23" i="117" s="1"/>
  <c r="F24" i="117" s="1"/>
  <c r="F25" i="117" s="1"/>
  <c r="F26" i="117" s="1"/>
  <c r="F27" i="117" s="1"/>
  <c r="F28" i="117" s="1"/>
  <c r="F29" i="117" s="1"/>
  <c r="F30" i="117" s="1"/>
  <c r="F31" i="117" s="1"/>
  <c r="F32" i="117" s="1"/>
  <c r="F33" i="117" s="1"/>
  <c r="F34" i="117" s="1"/>
  <c r="F35" i="117" s="1"/>
  <c r="F36" i="117" s="1"/>
  <c r="F37" i="117" s="1"/>
  <c r="D8" i="117"/>
  <c r="D9" i="117" s="1"/>
  <c r="D10" i="117" s="1"/>
  <c r="D11" i="117" s="1"/>
  <c r="D12" i="117" s="1"/>
  <c r="D13" i="117" s="1"/>
  <c r="D14" i="117" s="1"/>
  <c r="D15" i="117" s="1"/>
  <c r="D16" i="117" s="1"/>
  <c r="D17" i="117" s="1"/>
  <c r="D18" i="117" s="1"/>
  <c r="D19" i="117" s="1"/>
  <c r="D20" i="117" s="1"/>
  <c r="D21" i="117" s="1"/>
  <c r="D22" i="117" s="1"/>
  <c r="D23" i="117" s="1"/>
  <c r="D24" i="117" s="1"/>
  <c r="D25" i="117" s="1"/>
  <c r="D26" i="117" s="1"/>
  <c r="D27" i="117" s="1"/>
  <c r="D28" i="117" s="1"/>
  <c r="D29" i="117" s="1"/>
  <c r="D30" i="117" s="1"/>
  <c r="D31" i="117" s="1"/>
  <c r="D32" i="117" s="1"/>
  <c r="D33" i="117" s="1"/>
  <c r="D34" i="117" s="1"/>
  <c r="D35" i="117" s="1"/>
  <c r="D36" i="117" s="1"/>
  <c r="D37" i="117" s="1"/>
  <c r="H18" i="117"/>
  <c r="H18" i="121"/>
  <c r="H18" i="23"/>
  <c r="H18" i="125"/>
  <c r="H17" i="92" l="1"/>
  <c r="H17" i="91"/>
  <c r="H17" i="21"/>
  <c r="J35" i="46"/>
  <c r="K35" i="46" s="1"/>
  <c r="J36" i="46"/>
  <c r="K36" i="46" s="1"/>
  <c r="H17" i="46"/>
  <c r="H17" i="22"/>
  <c r="H17" i="64"/>
  <c r="H17" i="14"/>
  <c r="H17" i="119"/>
  <c r="H17" i="88"/>
  <c r="H17" i="128"/>
  <c r="H17" i="124"/>
  <c r="H17" i="112"/>
  <c r="H17" i="75"/>
  <c r="H17" i="77"/>
  <c r="H17" i="19"/>
  <c r="H17" i="104"/>
  <c r="H17" i="107"/>
  <c r="H17" i="23"/>
  <c r="J35" i="23"/>
  <c r="K35" i="23" s="1"/>
  <c r="J36" i="23"/>
  <c r="K36" i="23" s="1"/>
  <c r="H17" i="48" l="1"/>
  <c r="H17" i="67"/>
  <c r="H18" i="66"/>
  <c r="H17" i="8"/>
  <c r="H17" i="53"/>
  <c r="H17" i="80"/>
  <c r="H17" i="44"/>
  <c r="O26" i="78"/>
  <c r="P26" i="78" s="1"/>
  <c r="O25" i="78"/>
  <c r="P25" i="78" s="1"/>
  <c r="H18" i="50"/>
  <c r="H17" i="117"/>
  <c r="H17" i="121"/>
  <c r="H17" i="125"/>
  <c r="H16" i="92" l="1"/>
  <c r="H16" i="91"/>
  <c r="H16" i="21"/>
  <c r="H16" i="80"/>
  <c r="H16" i="46"/>
  <c r="H16" i="22"/>
  <c r="H16" i="64"/>
  <c r="H16" i="14"/>
  <c r="H16" i="119"/>
  <c r="H16" i="88"/>
  <c r="H16" i="128"/>
  <c r="H16" i="124"/>
  <c r="H16" i="112"/>
  <c r="J35" i="75"/>
  <c r="K35" i="75" s="1"/>
  <c r="J36" i="75"/>
  <c r="K36" i="75" s="1"/>
  <c r="J37" i="75"/>
  <c r="K37" i="75" s="1"/>
  <c r="H16" i="75"/>
  <c r="H16" i="77"/>
  <c r="H16" i="19"/>
  <c r="H16" i="104"/>
  <c r="H16" i="107"/>
  <c r="H16" i="48" l="1"/>
  <c r="H16" i="67"/>
  <c r="H17" i="66"/>
  <c r="H16" i="8"/>
  <c r="H16" i="53"/>
  <c r="H15" i="80"/>
  <c r="H16" i="44"/>
  <c r="O24" i="78"/>
  <c r="P24" i="78" s="1"/>
  <c r="O23" i="78"/>
  <c r="P23" i="78" s="1"/>
  <c r="B37" i="78"/>
  <c r="B36" i="78"/>
  <c r="B35" i="78"/>
  <c r="B34" i="78"/>
  <c r="B33" i="78"/>
  <c r="B32" i="78"/>
  <c r="B31" i="78"/>
  <c r="B30" i="78"/>
  <c r="B29" i="78"/>
  <c r="B28" i="78"/>
  <c r="B27" i="78"/>
  <c r="H17" i="50"/>
  <c r="F8" i="104"/>
  <c r="F9" i="104" s="1"/>
  <c r="F10" i="104" s="1"/>
  <c r="F11" i="104" s="1"/>
  <c r="F12" i="104" s="1"/>
  <c r="F13" i="104" s="1"/>
  <c r="F14" i="104" s="1"/>
  <c r="F15" i="104" s="1"/>
  <c r="F16" i="104" s="1"/>
  <c r="F17" i="104" s="1"/>
  <c r="F18" i="104" s="1"/>
  <c r="F19" i="104" s="1"/>
  <c r="F20" i="104" s="1"/>
  <c r="F21" i="104" s="1"/>
  <c r="F22" i="104" s="1"/>
  <c r="F23" i="104" s="1"/>
  <c r="F24" i="104" s="1"/>
  <c r="F25" i="104" s="1"/>
  <c r="F26" i="104" s="1"/>
  <c r="F27" i="104" s="1"/>
  <c r="F28" i="104" s="1"/>
  <c r="F29" i="104" s="1"/>
  <c r="F30" i="104" s="1"/>
  <c r="F31" i="104" s="1"/>
  <c r="F32" i="104" s="1"/>
  <c r="F33" i="104" s="1"/>
  <c r="F34" i="104" s="1"/>
  <c r="F35" i="104" s="1"/>
  <c r="F36" i="104" s="1"/>
  <c r="F37" i="104" s="1"/>
  <c r="D8" i="104"/>
  <c r="D9" i="104" s="1"/>
  <c r="D10" i="104" s="1"/>
  <c r="D11" i="104" s="1"/>
  <c r="D12" i="104" s="1"/>
  <c r="D13" i="104" s="1"/>
  <c r="D14" i="104" s="1"/>
  <c r="D15" i="104" s="1"/>
  <c r="D16" i="104" s="1"/>
  <c r="D17" i="104" s="1"/>
  <c r="D18" i="104" s="1"/>
  <c r="D19" i="104" s="1"/>
  <c r="D20" i="104" s="1"/>
  <c r="D21" i="104" s="1"/>
  <c r="D22" i="104" s="1"/>
  <c r="D23" i="104" s="1"/>
  <c r="D24" i="104" s="1"/>
  <c r="D25" i="104" s="1"/>
  <c r="D26" i="104" s="1"/>
  <c r="D27" i="104" s="1"/>
  <c r="D28" i="104" s="1"/>
  <c r="D29" i="104" s="1"/>
  <c r="D30" i="104" s="1"/>
  <c r="D31" i="104" s="1"/>
  <c r="D32" i="104" s="1"/>
  <c r="D33" i="104" s="1"/>
  <c r="D34" i="104" s="1"/>
  <c r="D35" i="104" s="1"/>
  <c r="D36" i="104" s="1"/>
  <c r="D37" i="104" s="1"/>
  <c r="F8" i="95"/>
  <c r="F9" i="95" s="1"/>
  <c r="F10" i="95" s="1"/>
  <c r="F11" i="95" s="1"/>
  <c r="F12" i="95" s="1"/>
  <c r="F13" i="95" s="1"/>
  <c r="F14" i="95" s="1"/>
  <c r="F15" i="95" s="1"/>
  <c r="F16" i="95" s="1"/>
  <c r="F17" i="95" s="1"/>
  <c r="F18" i="95" s="1"/>
  <c r="F19" i="95" s="1"/>
  <c r="F20" i="95" s="1"/>
  <c r="F21" i="95" s="1"/>
  <c r="F22" i="95" s="1"/>
  <c r="F23" i="95" s="1"/>
  <c r="F24" i="95" s="1"/>
  <c r="F25" i="95" s="1"/>
  <c r="F26" i="95" s="1"/>
  <c r="F27" i="95" s="1"/>
  <c r="F28" i="95" s="1"/>
  <c r="F29" i="95" s="1"/>
  <c r="F30" i="95" s="1"/>
  <c r="F31" i="95" s="1"/>
  <c r="F32" i="95" s="1"/>
  <c r="F33" i="95" s="1"/>
  <c r="F34" i="95" s="1"/>
  <c r="F35" i="95" s="1"/>
  <c r="F36" i="95" s="1"/>
  <c r="F37" i="95" s="1"/>
  <c r="H16" i="117"/>
  <c r="H16" i="121"/>
  <c r="H16" i="23"/>
  <c r="H16" i="125"/>
  <c r="H15" i="92" l="1"/>
  <c r="J15" i="92" s="1"/>
  <c r="H15" i="91"/>
  <c r="H15" i="46"/>
  <c r="H14" i="46"/>
  <c r="H15" i="22"/>
  <c r="H15" i="64"/>
  <c r="H15" i="14"/>
  <c r="H15" i="119"/>
  <c r="H15" i="88"/>
  <c r="H15" i="128"/>
  <c r="H15" i="124"/>
  <c r="H15" i="112"/>
  <c r="H15" i="75"/>
  <c r="H15" i="77"/>
  <c r="H15" i="104"/>
  <c r="H15" i="48" l="1"/>
  <c r="H15" i="21"/>
  <c r="H15" i="67"/>
  <c r="H16" i="66"/>
  <c r="H15" i="8"/>
  <c r="H15" i="53"/>
  <c r="H15" i="44"/>
  <c r="O22" i="78"/>
  <c r="P22" i="78" s="1"/>
  <c r="H16" i="50"/>
  <c r="H15" i="19"/>
  <c r="H15" i="107"/>
  <c r="H15" i="117"/>
  <c r="H15" i="121"/>
  <c r="H15" i="23"/>
  <c r="H15" i="125"/>
  <c r="H14" i="92" l="1"/>
  <c r="J14" i="92" s="1"/>
  <c r="K14" i="92" s="1"/>
  <c r="H14" i="91"/>
  <c r="H14" i="21"/>
  <c r="O21" i="78"/>
  <c r="P21" i="78" s="1"/>
  <c r="O20" i="78"/>
  <c r="P20" i="78" s="1"/>
  <c r="H14" i="22"/>
  <c r="H14" i="64"/>
  <c r="H14" i="14"/>
  <c r="H14" i="119"/>
  <c r="H14" i="88"/>
  <c r="H14" i="128"/>
  <c r="H14" i="124"/>
  <c r="H14" i="112"/>
  <c r="H14" i="75"/>
  <c r="H14" i="77"/>
  <c r="H14" i="19"/>
  <c r="H14" i="104"/>
  <c r="H14" i="107"/>
  <c r="H14" i="48" l="1"/>
  <c r="N17" i="20"/>
  <c r="M17" i="20"/>
  <c r="O17" i="20" s="1"/>
  <c r="H14" i="67"/>
  <c r="H15" i="66"/>
  <c r="H14" i="8"/>
  <c r="H14" i="53"/>
  <c r="H14" i="80"/>
  <c r="H14" i="44"/>
  <c r="H15" i="50"/>
  <c r="H14" i="117"/>
  <c r="H14" i="121"/>
  <c r="H14" i="23"/>
  <c r="H14" i="125"/>
  <c r="H13" i="92" l="1"/>
  <c r="J13" i="92" s="1"/>
  <c r="K13" i="92" s="1"/>
  <c r="H13" i="91"/>
  <c r="H13" i="21"/>
  <c r="O19" i="78"/>
  <c r="P19" i="78" s="1"/>
  <c r="O18" i="78"/>
  <c r="P18" i="78" s="1"/>
  <c r="H13" i="46"/>
  <c r="H13" i="22"/>
  <c r="H13" i="64"/>
  <c r="H13" i="14"/>
  <c r="H13" i="119"/>
  <c r="H13" i="88"/>
  <c r="H13" i="128"/>
  <c r="H13" i="124"/>
  <c r="H13" i="112"/>
  <c r="H13" i="75"/>
  <c r="H13" i="77"/>
  <c r="H14" i="50"/>
  <c r="H13" i="19"/>
  <c r="H12" i="104"/>
  <c r="H13" i="104"/>
  <c r="H13" i="107" l="1"/>
  <c r="H13" i="48" l="1"/>
  <c r="N16" i="20" l="1"/>
  <c r="M16" i="20"/>
  <c r="O16" i="20" s="1"/>
  <c r="N15" i="20"/>
  <c r="M15" i="20"/>
  <c r="O15" i="20" s="1"/>
  <c r="H13" i="67"/>
  <c r="H14" i="66"/>
  <c r="H13" i="8"/>
  <c r="H13" i="53"/>
  <c r="H13" i="80"/>
  <c r="H13" i="44"/>
  <c r="H13" i="117"/>
  <c r="H13" i="121"/>
  <c r="H13" i="23"/>
  <c r="H13" i="125"/>
  <c r="O17" i="78" l="1"/>
  <c r="P17" i="78" s="1"/>
  <c r="B32" i="127" l="1"/>
  <c r="B31" i="127"/>
  <c r="B30" i="127"/>
  <c r="B29" i="127"/>
  <c r="B28" i="127"/>
  <c r="B27" i="127"/>
  <c r="B26" i="127"/>
  <c r="B25" i="127"/>
  <c r="B24" i="127"/>
  <c r="B23" i="127"/>
  <c r="B22" i="127"/>
  <c r="B21" i="127"/>
  <c r="B20" i="127"/>
  <c r="B19" i="127"/>
  <c r="B18" i="127"/>
  <c r="B17" i="127"/>
  <c r="B16" i="127"/>
  <c r="B15" i="127"/>
  <c r="B14" i="127"/>
  <c r="B13" i="127"/>
  <c r="B12" i="127"/>
  <c r="B11" i="127"/>
  <c r="B10" i="127"/>
  <c r="H12" i="80" l="1"/>
  <c r="J12" i="80" s="1"/>
  <c r="K12" i="80" s="1"/>
  <c r="H12" i="92" l="1"/>
  <c r="J12" i="92" s="1"/>
  <c r="K12" i="92" s="1"/>
  <c r="H12" i="91"/>
  <c r="H12" i="21"/>
  <c r="H12" i="44"/>
  <c r="H12" i="46"/>
  <c r="H12" i="22"/>
  <c r="H12" i="64"/>
  <c r="H12" i="14"/>
  <c r="H12" i="119"/>
  <c r="H12" i="88"/>
  <c r="H12" i="128"/>
  <c r="H12" i="124"/>
  <c r="H12" i="112"/>
  <c r="H12" i="75"/>
  <c r="H12" i="77"/>
  <c r="H13" i="50"/>
  <c r="H12" i="19"/>
  <c r="H12" i="107"/>
  <c r="H12" i="125"/>
  <c r="H12" i="48" l="1"/>
  <c r="N14" i="20" l="1"/>
  <c r="M14" i="20"/>
  <c r="O14" i="20" s="1"/>
  <c r="N13" i="20"/>
  <c r="M13" i="20"/>
  <c r="O13" i="20" s="1"/>
  <c r="H12" i="67"/>
  <c r="H13" i="66"/>
  <c r="H12" i="8"/>
  <c r="H12" i="53"/>
  <c r="H11" i="80"/>
  <c r="H11" i="44"/>
  <c r="H12" i="117"/>
  <c r="H12" i="121"/>
  <c r="H12" i="23"/>
  <c r="H11" i="92" l="1"/>
  <c r="H11" i="91"/>
  <c r="H11" i="21"/>
  <c r="H11" i="46"/>
  <c r="H11" i="22"/>
  <c r="H11" i="64"/>
  <c r="H11" i="14"/>
  <c r="H11" i="119"/>
  <c r="H11" i="88"/>
  <c r="H11" i="128"/>
  <c r="H11" i="124"/>
  <c r="H11" i="112"/>
  <c r="H11" i="75"/>
  <c r="H11" i="77"/>
  <c r="H12" i="50"/>
  <c r="H11" i="19"/>
  <c r="H11" i="104"/>
  <c r="H11" i="107"/>
  <c r="H11" i="48" l="1"/>
  <c r="H11" i="67"/>
  <c r="H12" i="66"/>
  <c r="H11" i="8"/>
  <c r="J11" i="8" s="1"/>
  <c r="K11" i="8" s="1"/>
  <c r="H11" i="53"/>
  <c r="J11" i="85"/>
  <c r="K11" i="85" s="1"/>
  <c r="H11" i="117"/>
  <c r="H11" i="121"/>
  <c r="H11" i="23"/>
  <c r="H11" i="125"/>
  <c r="H10" i="46" l="1"/>
  <c r="H10" i="22"/>
  <c r="H10" i="64"/>
  <c r="H10" i="92"/>
  <c r="H10" i="91"/>
  <c r="H10" i="21"/>
  <c r="H10" i="44"/>
  <c r="H10" i="14"/>
  <c r="H10" i="119"/>
  <c r="H10" i="128"/>
  <c r="H10" i="112"/>
  <c r="H10" i="75"/>
  <c r="H10" i="77"/>
  <c r="H11" i="50"/>
  <c r="H10" i="19"/>
  <c r="H10" i="104"/>
  <c r="H10" i="48" l="1"/>
  <c r="H10" i="124"/>
  <c r="H10" i="67"/>
  <c r="H11" i="66"/>
  <c r="H10" i="8"/>
  <c r="H10" i="53"/>
  <c r="H10" i="80"/>
  <c r="J10" i="80" s="1"/>
  <c r="K10" i="80" s="1"/>
  <c r="J11" i="88"/>
  <c r="K11" i="88" s="1"/>
  <c r="H10" i="88"/>
  <c r="J10" i="88" s="1"/>
  <c r="K10" i="88" s="1"/>
  <c r="H9" i="88"/>
  <c r="J9" i="88" s="1"/>
  <c r="K9" i="88" s="1"/>
  <c r="J12" i="88"/>
  <c r="K12" i="88" s="1"/>
  <c r="H10" i="107"/>
  <c r="J10" i="85"/>
  <c r="K10" i="85" s="1"/>
  <c r="H10" i="117"/>
  <c r="H10" i="121"/>
  <c r="H10" i="23"/>
  <c r="H10" i="125"/>
  <c r="H9" i="46" l="1"/>
  <c r="H9" i="22"/>
  <c r="H9" i="64"/>
  <c r="H9" i="92"/>
  <c r="H9" i="91"/>
  <c r="H9" i="21"/>
  <c r="H9" i="44"/>
  <c r="H9" i="14"/>
  <c r="H9" i="119"/>
  <c r="H9" i="128"/>
  <c r="H9" i="124"/>
  <c r="H9" i="112"/>
  <c r="H9" i="75"/>
  <c r="H9" i="77"/>
  <c r="H10" i="50"/>
  <c r="H9" i="19"/>
  <c r="H9" i="104"/>
  <c r="H9" i="107"/>
  <c r="H9" i="23"/>
  <c r="H9" i="48" l="1"/>
  <c r="J9" i="23"/>
  <c r="K9" i="23" s="1"/>
  <c r="N12" i="20"/>
  <c r="M12" i="20"/>
  <c r="O12" i="20" s="1"/>
  <c r="N11" i="20"/>
  <c r="M11" i="20"/>
  <c r="O11" i="20" s="1"/>
  <c r="N10" i="20"/>
  <c r="K10" i="20"/>
  <c r="M10" i="20" s="1"/>
  <c r="O10" i="20" s="1"/>
  <c r="K9" i="20"/>
  <c r="H9" i="67"/>
  <c r="H10" i="66"/>
  <c r="H9" i="8"/>
  <c r="H9" i="53"/>
  <c r="H9" i="80"/>
  <c r="H9" i="117"/>
  <c r="H9" i="121"/>
  <c r="H9" i="125"/>
  <c r="H8" i="48" l="1"/>
  <c r="H8" i="92"/>
  <c r="H8" i="91"/>
  <c r="H8" i="21" l="1"/>
  <c r="H8" i="46"/>
  <c r="H8" i="22"/>
  <c r="H8" i="64"/>
  <c r="H8" i="14"/>
  <c r="H8" i="119"/>
  <c r="H8" i="88"/>
  <c r="H8" i="128"/>
  <c r="H8" i="124"/>
  <c r="H8" i="112"/>
  <c r="H8" i="75"/>
  <c r="H8" i="77"/>
  <c r="H9" i="50"/>
  <c r="H8" i="19"/>
  <c r="H8" i="107"/>
  <c r="H8" i="94"/>
  <c r="H8" i="104"/>
  <c r="J8" i="104" s="1"/>
  <c r="K8" i="104" s="1"/>
  <c r="J10" i="104"/>
  <c r="K10" i="104" s="1"/>
  <c r="J9" i="104"/>
  <c r="K9" i="104" s="1"/>
  <c r="J7" i="104"/>
  <c r="K7" i="104" s="1"/>
  <c r="H8" i="67" l="1"/>
  <c r="J34" i="66"/>
  <c r="K34" i="66" s="1"/>
  <c r="J35" i="66"/>
  <c r="K35" i="66" s="1"/>
  <c r="J36" i="66"/>
  <c r="K36" i="66" s="1"/>
  <c r="J37" i="66"/>
  <c r="K37" i="66" s="1"/>
  <c r="J38" i="66"/>
  <c r="K38" i="66" s="1"/>
  <c r="H9" i="66"/>
  <c r="H8" i="8"/>
  <c r="H8" i="53"/>
  <c r="H8" i="44"/>
  <c r="J35" i="44"/>
  <c r="K35" i="44" s="1"/>
  <c r="J36" i="44"/>
  <c r="K36" i="44" s="1"/>
  <c r="J37" i="44"/>
  <c r="K37" i="44" s="1"/>
  <c r="H8" i="38"/>
  <c r="H8" i="16"/>
  <c r="H8" i="61"/>
  <c r="H8" i="95"/>
  <c r="H8" i="11"/>
  <c r="H8" i="85"/>
  <c r="H8" i="80"/>
  <c r="H8" i="17"/>
  <c r="H9" i="43"/>
  <c r="H8" i="57"/>
  <c r="H8" i="24"/>
  <c r="H8" i="111"/>
  <c r="H8" i="109"/>
  <c r="H8" i="117"/>
  <c r="H8" i="121"/>
  <c r="H8" i="23"/>
  <c r="H8" i="125"/>
  <c r="N9" i="20" l="1"/>
  <c r="M9" i="20"/>
  <c r="O9" i="20" s="1"/>
  <c r="BC48" i="40" l="1"/>
  <c r="BB48" i="40"/>
  <c r="BA48" i="40"/>
  <c r="AZ48" i="40"/>
  <c r="AY48" i="40"/>
  <c r="AX48" i="40"/>
  <c r="AW48" i="40"/>
  <c r="AV48" i="40"/>
  <c r="AU48" i="40"/>
  <c r="AR48" i="40"/>
  <c r="AQ48" i="40"/>
  <c r="AP48" i="40"/>
  <c r="AO48" i="40"/>
  <c r="AN48" i="40"/>
  <c r="AM48" i="40"/>
  <c r="AL48" i="40"/>
  <c r="AK48" i="40"/>
  <c r="AJ48" i="40"/>
  <c r="AI48" i="40"/>
  <c r="AH48" i="40"/>
  <c r="AG48" i="40"/>
  <c r="AF48" i="40"/>
  <c r="AE48" i="40"/>
  <c r="AD48" i="40"/>
  <c r="AC48" i="40"/>
  <c r="AB48" i="40"/>
  <c r="AA48" i="40"/>
  <c r="Z48" i="40"/>
  <c r="Y48" i="40"/>
  <c r="X48" i="40"/>
  <c r="W48" i="40"/>
  <c r="V48" i="40"/>
  <c r="U48" i="40"/>
  <c r="T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BC45" i="40" l="1"/>
  <c r="BC38" i="40"/>
  <c r="BC29" i="40"/>
  <c r="BC20" i="40"/>
  <c r="BC11" i="40"/>
  <c r="BB45" i="40"/>
  <c r="BB38" i="40"/>
  <c r="BB29" i="40"/>
  <c r="BB20" i="40"/>
  <c r="BB11" i="40"/>
  <c r="BA45" i="40"/>
  <c r="AZ45" i="40"/>
  <c r="AY45" i="40"/>
  <c r="BA38" i="40"/>
  <c r="AZ38" i="40"/>
  <c r="AY38" i="40"/>
  <c r="BA29" i="40"/>
  <c r="AZ29" i="40"/>
  <c r="AY29" i="40"/>
  <c r="BA20" i="40"/>
  <c r="AZ20" i="40"/>
  <c r="AY20" i="40"/>
  <c r="BA11" i="40"/>
  <c r="AZ11" i="40"/>
  <c r="AY11" i="40"/>
  <c r="AX45" i="40"/>
  <c r="AW45" i="40"/>
  <c r="AV45" i="40"/>
  <c r="AU45" i="40"/>
  <c r="AX38" i="40"/>
  <c r="AW38" i="40"/>
  <c r="AV38" i="40"/>
  <c r="AU38" i="40"/>
  <c r="AX29" i="40"/>
  <c r="AW29" i="40"/>
  <c r="AV29" i="40"/>
  <c r="AU29" i="40"/>
  <c r="AX20" i="40"/>
  <c r="AW20" i="40"/>
  <c r="AV20" i="40"/>
  <c r="AU20" i="40"/>
  <c r="AX11" i="40"/>
  <c r="AW11" i="40"/>
  <c r="AV11" i="40"/>
  <c r="AU11" i="40"/>
  <c r="AR45" i="40"/>
  <c r="AQ45" i="40"/>
  <c r="AP45" i="40"/>
  <c r="AO45" i="40"/>
  <c r="AN45" i="40"/>
  <c r="AM45" i="40"/>
  <c r="AL45" i="40"/>
  <c r="AK45" i="40"/>
  <c r="AJ45" i="40"/>
  <c r="AI45" i="40"/>
  <c r="AH45" i="40"/>
  <c r="AG45" i="40"/>
  <c r="AR38" i="40"/>
  <c r="AQ38" i="40"/>
  <c r="AP38" i="40"/>
  <c r="AO38" i="40"/>
  <c r="AN38" i="40"/>
  <c r="AM38" i="40"/>
  <c r="AL38" i="40"/>
  <c r="AK38" i="40"/>
  <c r="AJ38" i="40"/>
  <c r="AI38" i="40"/>
  <c r="AH38" i="40"/>
  <c r="AG38" i="40"/>
  <c r="AR29" i="40"/>
  <c r="AQ29" i="40"/>
  <c r="AP29" i="40"/>
  <c r="AO29" i="40"/>
  <c r="AN29" i="40"/>
  <c r="AM29" i="40"/>
  <c r="AL29" i="40"/>
  <c r="AK29" i="40"/>
  <c r="AJ29" i="40"/>
  <c r="AI29" i="40"/>
  <c r="AH29" i="40"/>
  <c r="AG29" i="40"/>
  <c r="AR20" i="40"/>
  <c r="AQ20" i="40"/>
  <c r="AP20" i="40"/>
  <c r="AO20" i="40"/>
  <c r="AN20" i="40"/>
  <c r="AM20" i="40"/>
  <c r="AL20" i="40"/>
  <c r="AK20" i="40"/>
  <c r="AJ20" i="40"/>
  <c r="AI20" i="40"/>
  <c r="AH20" i="40"/>
  <c r="AG20" i="40"/>
  <c r="AR11" i="40"/>
  <c r="AQ11" i="40"/>
  <c r="AP11" i="40"/>
  <c r="AO11" i="40"/>
  <c r="AN11" i="40"/>
  <c r="AM11" i="40"/>
  <c r="AL11" i="40"/>
  <c r="AK11" i="40"/>
  <c r="AJ11" i="40"/>
  <c r="AI11" i="40"/>
  <c r="AH11" i="40"/>
  <c r="AG11" i="40"/>
  <c r="AF45" i="40"/>
  <c r="AF38" i="40"/>
  <c r="AF29" i="40"/>
  <c r="AF20" i="40"/>
  <c r="AF11" i="40"/>
  <c r="AE45" i="40"/>
  <c r="AE38" i="40"/>
  <c r="AE29" i="40"/>
  <c r="AE20" i="40"/>
  <c r="AE11" i="40"/>
  <c r="AD45" i="40"/>
  <c r="AD38" i="40"/>
  <c r="AD29" i="40"/>
  <c r="AD20" i="40"/>
  <c r="AD11" i="40"/>
  <c r="AC45" i="40"/>
  <c r="AC38" i="40"/>
  <c r="AC29" i="40"/>
  <c r="AC20" i="40"/>
  <c r="AC11" i="40"/>
  <c r="AB11" i="40"/>
  <c r="AB38" i="40"/>
  <c r="AB45" i="40"/>
  <c r="AA45" i="40"/>
  <c r="AA38" i="40"/>
  <c r="AA11" i="40"/>
  <c r="Z45" i="40"/>
  <c r="Y45" i="40"/>
  <c r="Z38" i="40"/>
  <c r="Y38" i="40"/>
  <c r="Z29" i="40"/>
  <c r="Y29" i="40"/>
  <c r="Z20" i="40"/>
  <c r="Y20" i="40"/>
  <c r="Z11" i="40"/>
  <c r="Y11" i="40"/>
  <c r="X45" i="40"/>
  <c r="W45" i="40"/>
  <c r="V45" i="40"/>
  <c r="U45" i="40"/>
  <c r="X38" i="40"/>
  <c r="W38" i="40"/>
  <c r="V38" i="40"/>
  <c r="U38" i="40"/>
  <c r="X29" i="40"/>
  <c r="W29" i="40"/>
  <c r="V29" i="40"/>
  <c r="U29" i="40"/>
  <c r="X20" i="40"/>
  <c r="W20" i="40"/>
  <c r="V20" i="40"/>
  <c r="U20" i="40"/>
  <c r="X11" i="40"/>
  <c r="W11" i="40"/>
  <c r="V11" i="40"/>
  <c r="U11" i="40"/>
  <c r="T45" i="40"/>
  <c r="T38" i="40"/>
  <c r="T29" i="40"/>
  <c r="T20" i="40"/>
  <c r="T11" i="40"/>
  <c r="S45" i="40"/>
  <c r="S37" i="40"/>
  <c r="S28" i="40"/>
  <c r="S29" i="40" s="1"/>
  <c r="S19" i="40"/>
  <c r="S20" i="40" s="1"/>
  <c r="S10" i="40"/>
  <c r="S11" i="40" s="1"/>
  <c r="R45" i="40"/>
  <c r="R38" i="40"/>
  <c r="R29" i="40"/>
  <c r="R20" i="40"/>
  <c r="R11" i="40"/>
  <c r="Q45" i="40"/>
  <c r="P45" i="40"/>
  <c r="Q38" i="40"/>
  <c r="P38" i="40"/>
  <c r="Q29" i="40"/>
  <c r="P29" i="40"/>
  <c r="Q20" i="40"/>
  <c r="P20" i="40"/>
  <c r="Q11" i="40"/>
  <c r="P11" i="40"/>
  <c r="O45" i="40"/>
  <c r="N45" i="40"/>
  <c r="O38" i="40"/>
  <c r="N38" i="40"/>
  <c r="O29" i="40"/>
  <c r="N29" i="40"/>
  <c r="O20" i="40"/>
  <c r="N20" i="40"/>
  <c r="O11" i="40"/>
  <c r="N11" i="40"/>
  <c r="M45" i="40"/>
  <c r="L45" i="40"/>
  <c r="M38" i="40"/>
  <c r="L38" i="40"/>
  <c r="M29" i="40"/>
  <c r="L29" i="40"/>
  <c r="M20" i="40"/>
  <c r="L20" i="40"/>
  <c r="M11" i="40"/>
  <c r="L11" i="40"/>
  <c r="K45" i="40"/>
  <c r="J45" i="40"/>
  <c r="K38" i="40"/>
  <c r="J38" i="40"/>
  <c r="K29" i="40"/>
  <c r="J29" i="40"/>
  <c r="K20" i="40"/>
  <c r="J20" i="40"/>
  <c r="K11" i="40"/>
  <c r="J11" i="40"/>
  <c r="I45" i="40"/>
  <c r="I38" i="40"/>
  <c r="I29" i="40"/>
  <c r="I20" i="40"/>
  <c r="I11" i="40"/>
  <c r="H45" i="40"/>
  <c r="G45" i="40"/>
  <c r="F45" i="40"/>
  <c r="E45" i="40"/>
  <c r="H38" i="40"/>
  <c r="G38" i="40"/>
  <c r="F38" i="40"/>
  <c r="E38" i="40"/>
  <c r="H29" i="40"/>
  <c r="G29" i="40"/>
  <c r="F29" i="40"/>
  <c r="E29" i="40"/>
  <c r="H20" i="40"/>
  <c r="G20" i="40"/>
  <c r="F20" i="40"/>
  <c r="E20" i="40"/>
  <c r="H11" i="40"/>
  <c r="G11" i="40"/>
  <c r="F11" i="40"/>
  <c r="E11" i="40"/>
  <c r="E48" i="40"/>
  <c r="D41" i="40"/>
  <c r="D42" i="40"/>
  <c r="D43" i="40"/>
  <c r="E44" i="126"/>
  <c r="D24" i="40"/>
  <c r="AT45" i="40"/>
  <c r="AS45" i="40"/>
  <c r="AT11" i="40"/>
  <c r="AT14" i="40" s="1"/>
  <c r="AS11" i="40"/>
  <c r="AS14" i="40" s="1"/>
  <c r="D36" i="40"/>
  <c r="E35" i="126"/>
  <c r="D35" i="40"/>
  <c r="D34" i="40"/>
  <c r="D33" i="40"/>
  <c r="AT32" i="40"/>
  <c r="AT38" i="40" s="1"/>
  <c r="AS32" i="40"/>
  <c r="D32" i="40" s="1"/>
  <c r="D31" i="40"/>
  <c r="D27" i="40"/>
  <c r="D26" i="40"/>
  <c r="D25" i="40"/>
  <c r="AT23" i="40"/>
  <c r="AS23" i="40"/>
  <c r="D22" i="40"/>
  <c r="D18" i="40"/>
  <c r="D17" i="40"/>
  <c r="D16" i="40"/>
  <c r="D15" i="40"/>
  <c r="D13" i="40"/>
  <c r="D9" i="40"/>
  <c r="D8" i="40"/>
  <c r="D7" i="40"/>
  <c r="D6" i="40"/>
  <c r="B6" i="40"/>
  <c r="L43" i="126"/>
  <c r="F44" i="126"/>
  <c r="G44" i="126"/>
  <c r="L44" i="126"/>
  <c r="F42" i="126"/>
  <c r="G42" i="126"/>
  <c r="L42" i="126"/>
  <c r="L37" i="126"/>
  <c r="G37" i="126"/>
  <c r="F37" i="126"/>
  <c r="L36" i="126"/>
  <c r="G36" i="126"/>
  <c r="F36" i="126"/>
  <c r="L35" i="126"/>
  <c r="G35" i="126"/>
  <c r="F35" i="126"/>
  <c r="L34" i="126"/>
  <c r="G34" i="126"/>
  <c r="L33" i="126"/>
  <c r="G33" i="126"/>
  <c r="F33" i="126"/>
  <c r="L32" i="126"/>
  <c r="G32" i="126"/>
  <c r="F32" i="126"/>
  <c r="L31" i="126"/>
  <c r="G31" i="126"/>
  <c r="F31" i="126"/>
  <c r="L28" i="126"/>
  <c r="G28" i="126"/>
  <c r="F28" i="126"/>
  <c r="L27" i="126"/>
  <c r="G27" i="126"/>
  <c r="F27" i="126"/>
  <c r="L26" i="126"/>
  <c r="G26" i="126"/>
  <c r="F26" i="126"/>
  <c r="E26" i="126"/>
  <c r="L25" i="126"/>
  <c r="G25" i="126"/>
  <c r="L24" i="126"/>
  <c r="G24" i="126"/>
  <c r="F24" i="126"/>
  <c r="L23" i="126"/>
  <c r="G23" i="126"/>
  <c r="F23" i="126"/>
  <c r="L22" i="126"/>
  <c r="G22" i="126"/>
  <c r="F22" i="126"/>
  <c r="L19" i="126"/>
  <c r="G19" i="126"/>
  <c r="F19" i="126"/>
  <c r="L18" i="126"/>
  <c r="G18" i="126"/>
  <c r="F18" i="126"/>
  <c r="L17" i="126"/>
  <c r="G17" i="126"/>
  <c r="F17" i="126"/>
  <c r="E17" i="126"/>
  <c r="L16" i="126"/>
  <c r="G16" i="126"/>
  <c r="L15" i="126"/>
  <c r="G15" i="126"/>
  <c r="F15" i="126"/>
  <c r="L14" i="126"/>
  <c r="G14" i="126"/>
  <c r="F14" i="126"/>
  <c r="L13" i="126"/>
  <c r="G13" i="126"/>
  <c r="F13" i="126"/>
  <c r="L10" i="126"/>
  <c r="G10" i="126"/>
  <c r="F10" i="126"/>
  <c r="L9" i="126"/>
  <c r="G9" i="126"/>
  <c r="F9" i="126"/>
  <c r="L8" i="126"/>
  <c r="G8" i="126"/>
  <c r="F8" i="126"/>
  <c r="E8" i="126"/>
  <c r="L7" i="126"/>
  <c r="G7" i="126"/>
  <c r="L6" i="126"/>
  <c r="G6" i="126"/>
  <c r="F6" i="126"/>
  <c r="H50" i="87"/>
  <c r="H11" i="87"/>
  <c r="H45" i="87"/>
  <c r="L44" i="87"/>
  <c r="K44" i="87"/>
  <c r="O44" i="126" s="1"/>
  <c r="J44" i="87"/>
  <c r="N44" i="126" s="1"/>
  <c r="I44" i="87"/>
  <c r="M44" i="126" s="1"/>
  <c r="G44" i="87"/>
  <c r="K44" i="126" s="1"/>
  <c r="F44" i="87"/>
  <c r="J44" i="126" s="1"/>
  <c r="E44" i="87"/>
  <c r="I44" i="126" s="1"/>
  <c r="L43" i="87"/>
  <c r="P43" i="126" s="1"/>
  <c r="K43" i="87"/>
  <c r="O43" i="126" s="1"/>
  <c r="G43" i="87"/>
  <c r="K43" i="126" s="1"/>
  <c r="F43" i="87"/>
  <c r="J43" i="126" s="1"/>
  <c r="E43" i="87"/>
  <c r="I43" i="126" s="1"/>
  <c r="L42" i="87"/>
  <c r="P42" i="126" s="1"/>
  <c r="K42" i="87"/>
  <c r="O42" i="126" s="1"/>
  <c r="J42" i="87"/>
  <c r="N42" i="126" s="1"/>
  <c r="I42" i="87"/>
  <c r="G42" i="87"/>
  <c r="K42" i="126" s="1"/>
  <c r="F42" i="87"/>
  <c r="J42" i="126" s="1"/>
  <c r="E42" i="87"/>
  <c r="I42" i="126" s="1"/>
  <c r="L41" i="87"/>
  <c r="K41" i="87"/>
  <c r="J41" i="87"/>
  <c r="I41" i="87"/>
  <c r="G41" i="87"/>
  <c r="F41" i="87"/>
  <c r="E41" i="87"/>
  <c r="L40" i="87"/>
  <c r="K40" i="87"/>
  <c r="J40" i="87"/>
  <c r="I40" i="87"/>
  <c r="G40" i="87"/>
  <c r="F40" i="87"/>
  <c r="E40" i="87"/>
  <c r="H38" i="87"/>
  <c r="L37" i="87"/>
  <c r="P37" i="126" s="1"/>
  <c r="K37" i="87"/>
  <c r="O37" i="126" s="1"/>
  <c r="J37" i="87"/>
  <c r="N37" i="126" s="1"/>
  <c r="I37" i="87"/>
  <c r="M37" i="126" s="1"/>
  <c r="G37" i="87"/>
  <c r="K37" i="126" s="1"/>
  <c r="F37" i="87"/>
  <c r="J37" i="126" s="1"/>
  <c r="E37" i="87"/>
  <c r="I37" i="126" s="1"/>
  <c r="J36" i="87"/>
  <c r="I36" i="87"/>
  <c r="M36" i="126" s="1"/>
  <c r="G36" i="87"/>
  <c r="K36" i="126" s="1"/>
  <c r="F36" i="87"/>
  <c r="J36" i="126" s="1"/>
  <c r="E36" i="87"/>
  <c r="I36" i="126" s="1"/>
  <c r="L35" i="87"/>
  <c r="P35" i="126" s="1"/>
  <c r="K35" i="87"/>
  <c r="O35" i="126" s="1"/>
  <c r="J35" i="87"/>
  <c r="N35" i="126" s="1"/>
  <c r="I35" i="87"/>
  <c r="G35" i="87"/>
  <c r="K35" i="126" s="1"/>
  <c r="F35" i="87"/>
  <c r="J35" i="126" s="1"/>
  <c r="E35" i="87"/>
  <c r="I35" i="126" s="1"/>
  <c r="L34" i="87"/>
  <c r="P34" i="126" s="1"/>
  <c r="K34" i="87"/>
  <c r="O34" i="126" s="1"/>
  <c r="J34" i="87"/>
  <c r="N34" i="126" s="1"/>
  <c r="I34" i="87"/>
  <c r="M34" i="126" s="1"/>
  <c r="G34" i="87"/>
  <c r="K34" i="126" s="1"/>
  <c r="F34" i="87"/>
  <c r="J34" i="126" s="1"/>
  <c r="E34" i="87"/>
  <c r="I34" i="126" s="1"/>
  <c r="L33" i="87"/>
  <c r="P33" i="126" s="1"/>
  <c r="K33" i="87"/>
  <c r="O33" i="126" s="1"/>
  <c r="J33" i="87"/>
  <c r="N33" i="126" s="1"/>
  <c r="I33" i="87"/>
  <c r="M33" i="126" s="1"/>
  <c r="G33" i="87"/>
  <c r="K33" i="126" s="1"/>
  <c r="F33" i="87"/>
  <c r="J33" i="126" s="1"/>
  <c r="E33" i="87"/>
  <c r="I33" i="126" s="1"/>
  <c r="L32" i="87"/>
  <c r="P32" i="126" s="1"/>
  <c r="K32" i="87"/>
  <c r="O32" i="126" s="1"/>
  <c r="J32" i="87"/>
  <c r="N32" i="126" s="1"/>
  <c r="I32" i="87"/>
  <c r="M32" i="126" s="1"/>
  <c r="G32" i="87"/>
  <c r="K32" i="126" s="1"/>
  <c r="F32" i="87"/>
  <c r="J32" i="126" s="1"/>
  <c r="E32" i="87"/>
  <c r="I32" i="126" s="1"/>
  <c r="L31" i="87"/>
  <c r="P31" i="126" s="1"/>
  <c r="K31" i="87"/>
  <c r="O31" i="126" s="1"/>
  <c r="J31" i="87"/>
  <c r="N31" i="126" s="1"/>
  <c r="I31" i="87"/>
  <c r="M31" i="126" s="1"/>
  <c r="G31" i="87"/>
  <c r="K31" i="126" s="1"/>
  <c r="F31" i="87"/>
  <c r="J31" i="126" s="1"/>
  <c r="E31" i="87"/>
  <c r="I31" i="126" s="1"/>
  <c r="H29" i="87"/>
  <c r="L28" i="87"/>
  <c r="P28" i="126" s="1"/>
  <c r="K28" i="87"/>
  <c r="O28" i="126" s="1"/>
  <c r="J28" i="87"/>
  <c r="N28" i="126" s="1"/>
  <c r="I28" i="87"/>
  <c r="M28" i="126" s="1"/>
  <c r="G28" i="87"/>
  <c r="K28" i="126" s="1"/>
  <c r="F28" i="87"/>
  <c r="J28" i="126" s="1"/>
  <c r="E28" i="87"/>
  <c r="I28" i="126" s="1"/>
  <c r="L27" i="87"/>
  <c r="P27" i="126" s="1"/>
  <c r="K27" i="87"/>
  <c r="O27" i="126" s="1"/>
  <c r="J27" i="87"/>
  <c r="N27" i="126" s="1"/>
  <c r="I27" i="87"/>
  <c r="M27" i="126" s="1"/>
  <c r="G27" i="87"/>
  <c r="K27" i="126" s="1"/>
  <c r="F27" i="87"/>
  <c r="J27" i="126" s="1"/>
  <c r="E27" i="87"/>
  <c r="I27" i="126" s="1"/>
  <c r="L26" i="87"/>
  <c r="P26" i="126" s="1"/>
  <c r="K26" i="87"/>
  <c r="O26" i="126" s="1"/>
  <c r="J26" i="87"/>
  <c r="N26" i="126" s="1"/>
  <c r="I26" i="87"/>
  <c r="G26" i="87"/>
  <c r="K26" i="126" s="1"/>
  <c r="F26" i="87"/>
  <c r="J26" i="126" s="1"/>
  <c r="E26" i="87"/>
  <c r="I26" i="126" s="1"/>
  <c r="L25" i="87"/>
  <c r="P25" i="126" s="1"/>
  <c r="K25" i="87"/>
  <c r="O25" i="126" s="1"/>
  <c r="J25" i="87"/>
  <c r="N25" i="126" s="1"/>
  <c r="I25" i="87"/>
  <c r="M25" i="126" s="1"/>
  <c r="G25" i="87"/>
  <c r="K25" i="126" s="1"/>
  <c r="F25" i="87"/>
  <c r="J25" i="126" s="1"/>
  <c r="E25" i="87"/>
  <c r="I25" i="126" s="1"/>
  <c r="L24" i="87"/>
  <c r="P24" i="126" s="1"/>
  <c r="K24" i="87"/>
  <c r="O24" i="126" s="1"/>
  <c r="J24" i="87"/>
  <c r="N24" i="126" s="1"/>
  <c r="I24" i="87"/>
  <c r="M24" i="126" s="1"/>
  <c r="G24" i="87"/>
  <c r="K24" i="126" s="1"/>
  <c r="F24" i="87"/>
  <c r="J24" i="126" s="1"/>
  <c r="E24" i="87"/>
  <c r="L23" i="87"/>
  <c r="P23" i="126" s="1"/>
  <c r="K23" i="87"/>
  <c r="O23" i="126" s="1"/>
  <c r="J23" i="87"/>
  <c r="N23" i="126" s="1"/>
  <c r="I23" i="87"/>
  <c r="M23" i="126" s="1"/>
  <c r="G23" i="87"/>
  <c r="F23" i="87"/>
  <c r="J23" i="126" s="1"/>
  <c r="E23" i="87"/>
  <c r="I23" i="126" s="1"/>
  <c r="L22" i="87"/>
  <c r="P22" i="126" s="1"/>
  <c r="K22" i="87"/>
  <c r="O22" i="126" s="1"/>
  <c r="J22" i="87"/>
  <c r="N22" i="126" s="1"/>
  <c r="I22" i="87"/>
  <c r="M22" i="126" s="1"/>
  <c r="G22" i="87"/>
  <c r="K22" i="126" s="1"/>
  <c r="F22" i="87"/>
  <c r="J22" i="126" s="1"/>
  <c r="E22" i="87"/>
  <c r="I22" i="126" s="1"/>
  <c r="H20" i="87"/>
  <c r="L19" i="87"/>
  <c r="P19" i="126" s="1"/>
  <c r="K19" i="87"/>
  <c r="O19" i="126" s="1"/>
  <c r="J19" i="87"/>
  <c r="N19" i="126" s="1"/>
  <c r="I19" i="87"/>
  <c r="M19" i="126" s="1"/>
  <c r="G19" i="87"/>
  <c r="K19" i="126" s="1"/>
  <c r="F19" i="87"/>
  <c r="J19" i="126" s="1"/>
  <c r="E19" i="87"/>
  <c r="I19" i="126" s="1"/>
  <c r="L18" i="87"/>
  <c r="P18" i="126" s="1"/>
  <c r="K18" i="87"/>
  <c r="O18" i="126" s="1"/>
  <c r="J18" i="87"/>
  <c r="I18" i="87"/>
  <c r="M18" i="126" s="1"/>
  <c r="G18" i="87"/>
  <c r="K18" i="126" s="1"/>
  <c r="F18" i="87"/>
  <c r="J18" i="126" s="1"/>
  <c r="E18" i="87"/>
  <c r="I18" i="126" s="1"/>
  <c r="L17" i="87"/>
  <c r="P17" i="126" s="1"/>
  <c r="K17" i="87"/>
  <c r="O17" i="126" s="1"/>
  <c r="J17" i="87"/>
  <c r="N17" i="126" s="1"/>
  <c r="I17" i="87"/>
  <c r="M17" i="126" s="1"/>
  <c r="G17" i="87"/>
  <c r="K17" i="126" s="1"/>
  <c r="F17" i="87"/>
  <c r="J17" i="126" s="1"/>
  <c r="E17" i="87"/>
  <c r="I17" i="126" s="1"/>
  <c r="L16" i="87"/>
  <c r="P16" i="126" s="1"/>
  <c r="K16" i="87"/>
  <c r="O16" i="126" s="1"/>
  <c r="J16" i="87"/>
  <c r="N16" i="126" s="1"/>
  <c r="I16" i="87"/>
  <c r="G16" i="87"/>
  <c r="K16" i="126" s="1"/>
  <c r="F16" i="87"/>
  <c r="J16" i="126" s="1"/>
  <c r="E16" i="87"/>
  <c r="I16" i="126" s="1"/>
  <c r="L15" i="87"/>
  <c r="P15" i="126" s="1"/>
  <c r="K15" i="87"/>
  <c r="O15" i="126" s="1"/>
  <c r="J15" i="87"/>
  <c r="N15" i="126" s="1"/>
  <c r="I15" i="87"/>
  <c r="M15" i="126" s="1"/>
  <c r="G15" i="87"/>
  <c r="F15" i="87"/>
  <c r="E15" i="87"/>
  <c r="I15" i="126" s="1"/>
  <c r="L14" i="87"/>
  <c r="P14" i="126" s="1"/>
  <c r="K14" i="87"/>
  <c r="O14" i="126" s="1"/>
  <c r="J14" i="87"/>
  <c r="N14" i="126" s="1"/>
  <c r="I14" i="87"/>
  <c r="M14" i="126" s="1"/>
  <c r="G14" i="87"/>
  <c r="K14" i="126" s="1"/>
  <c r="F14" i="87"/>
  <c r="J14" i="126" s="1"/>
  <c r="E14" i="87"/>
  <c r="I14" i="126" s="1"/>
  <c r="L13" i="87"/>
  <c r="P13" i="126" s="1"/>
  <c r="K13" i="87"/>
  <c r="O13" i="126" s="1"/>
  <c r="J13" i="87"/>
  <c r="N13" i="126" s="1"/>
  <c r="I13" i="87"/>
  <c r="G13" i="87"/>
  <c r="K13" i="126" s="1"/>
  <c r="F13" i="87"/>
  <c r="J13" i="126" s="1"/>
  <c r="E13" i="87"/>
  <c r="I13" i="126" s="1"/>
  <c r="L10" i="87"/>
  <c r="P10" i="126" s="1"/>
  <c r="K10" i="87"/>
  <c r="O10" i="126" s="1"/>
  <c r="J10" i="87"/>
  <c r="N10" i="126" s="1"/>
  <c r="I10" i="87"/>
  <c r="M10" i="126" s="1"/>
  <c r="G10" i="87"/>
  <c r="K10" i="126" s="1"/>
  <c r="F10" i="87"/>
  <c r="J10" i="126" s="1"/>
  <c r="E10" i="87"/>
  <c r="I10" i="126" s="1"/>
  <c r="L9" i="87"/>
  <c r="P9" i="126" s="1"/>
  <c r="K9" i="87"/>
  <c r="O9" i="126" s="1"/>
  <c r="J9" i="87"/>
  <c r="N9" i="126" s="1"/>
  <c r="I9" i="87"/>
  <c r="G9" i="87"/>
  <c r="K9" i="126" s="1"/>
  <c r="F9" i="87"/>
  <c r="J9" i="126" s="1"/>
  <c r="E9" i="87"/>
  <c r="I9" i="126" s="1"/>
  <c r="L8" i="87"/>
  <c r="P8" i="126" s="1"/>
  <c r="K8" i="87"/>
  <c r="O8" i="126" s="1"/>
  <c r="J8" i="87"/>
  <c r="N8" i="126" s="1"/>
  <c r="I8" i="87"/>
  <c r="M8" i="126" s="1"/>
  <c r="G8" i="87"/>
  <c r="K8" i="126" s="1"/>
  <c r="F8" i="87"/>
  <c r="J8" i="126" s="1"/>
  <c r="E8" i="87"/>
  <c r="I8" i="126" s="1"/>
  <c r="L7" i="87"/>
  <c r="P7" i="126" s="1"/>
  <c r="K7" i="87"/>
  <c r="O7" i="126" s="1"/>
  <c r="J7" i="87"/>
  <c r="N7" i="126" s="1"/>
  <c r="I7" i="87"/>
  <c r="M7" i="126" s="1"/>
  <c r="G7" i="87"/>
  <c r="K7" i="126" s="1"/>
  <c r="F7" i="87"/>
  <c r="J7" i="126" s="1"/>
  <c r="E7" i="87"/>
  <c r="I7" i="126" s="1"/>
  <c r="L6" i="87"/>
  <c r="K6" i="87"/>
  <c r="O6" i="126" s="1"/>
  <c r="J6" i="87"/>
  <c r="N6" i="126" s="1"/>
  <c r="I6" i="87"/>
  <c r="M6" i="126" s="1"/>
  <c r="G6" i="87"/>
  <c r="F6" i="87"/>
  <c r="E6" i="87"/>
  <c r="B5" i="41"/>
  <c r="F45" i="87" l="1"/>
  <c r="G50" i="87"/>
  <c r="L11" i="87"/>
  <c r="AB47" i="40"/>
  <c r="L11" i="126"/>
  <c r="E45" i="87"/>
  <c r="AE47" i="40"/>
  <c r="L29" i="87"/>
  <c r="G45" i="87"/>
  <c r="D23" i="40"/>
  <c r="F50" i="87"/>
  <c r="K45" i="87"/>
  <c r="E29" i="87"/>
  <c r="E11" i="87"/>
  <c r="F47" i="40"/>
  <c r="AT47" i="40"/>
  <c r="H49" i="87"/>
  <c r="F11" i="87"/>
  <c r="G47" i="40"/>
  <c r="W47" i="40"/>
  <c r="E50" i="87"/>
  <c r="AS38" i="40"/>
  <c r="G11" i="87"/>
  <c r="H47" i="40"/>
  <c r="X47" i="40"/>
  <c r="L45" i="87"/>
  <c r="K29" i="87"/>
  <c r="I6" i="126"/>
  <c r="I11" i="126" s="1"/>
  <c r="I24" i="126"/>
  <c r="Q24" i="126" s="1"/>
  <c r="J6" i="126"/>
  <c r="J11" i="126" s="1"/>
  <c r="P44" i="126"/>
  <c r="Q44" i="126" s="1"/>
  <c r="L47" i="40"/>
  <c r="P47" i="40"/>
  <c r="BC47" i="40"/>
  <c r="E38" i="87"/>
  <c r="K6" i="126"/>
  <c r="K11" i="126" s="1"/>
  <c r="I47" i="40"/>
  <c r="M47" i="40"/>
  <c r="Q47" i="40"/>
  <c r="AG47" i="40"/>
  <c r="F38" i="87"/>
  <c r="AD47" i="40"/>
  <c r="AH47" i="40"/>
  <c r="G38" i="87"/>
  <c r="P6" i="126"/>
  <c r="P11" i="126" s="1"/>
  <c r="AS47" i="40"/>
  <c r="AI47" i="40"/>
  <c r="J29" i="126"/>
  <c r="D35" i="87"/>
  <c r="Y47" i="40"/>
  <c r="AK47" i="40"/>
  <c r="AY47" i="40"/>
  <c r="AJ47" i="40"/>
  <c r="R47" i="40"/>
  <c r="Z47" i="40"/>
  <c r="AL47" i="40"/>
  <c r="AZ47" i="40"/>
  <c r="AM47" i="40"/>
  <c r="AN47" i="40"/>
  <c r="D26" i="87"/>
  <c r="E20" i="87"/>
  <c r="G20" i="87"/>
  <c r="K15" i="126"/>
  <c r="J47" i="40"/>
  <c r="N47" i="40"/>
  <c r="S38" i="40"/>
  <c r="S48" i="40"/>
  <c r="AP47" i="40"/>
  <c r="AV47" i="40"/>
  <c r="T47" i="40"/>
  <c r="L20" i="126"/>
  <c r="BA47" i="40"/>
  <c r="AO47" i="40"/>
  <c r="K47" i="40"/>
  <c r="O47" i="40"/>
  <c r="S47" i="40"/>
  <c r="AQ47" i="40"/>
  <c r="AW47" i="40"/>
  <c r="AA47" i="40"/>
  <c r="AU47" i="40"/>
  <c r="AS48" i="40"/>
  <c r="AF47" i="40"/>
  <c r="AR47" i="40"/>
  <c r="AX47" i="40"/>
  <c r="AC47" i="40"/>
  <c r="F20" i="87"/>
  <c r="J15" i="126"/>
  <c r="J20" i="126" s="1"/>
  <c r="G29" i="87"/>
  <c r="K23" i="126"/>
  <c r="K29" i="126" s="1"/>
  <c r="AT48" i="40"/>
  <c r="U47" i="40"/>
  <c r="D16" i="87"/>
  <c r="K20" i="87"/>
  <c r="D13" i="87"/>
  <c r="D9" i="87"/>
  <c r="K11" i="87"/>
  <c r="O11" i="126"/>
  <c r="V47" i="40"/>
  <c r="BB47" i="40"/>
  <c r="D41" i="87"/>
  <c r="M35" i="126"/>
  <c r="M38" i="126" s="1"/>
  <c r="D28" i="40"/>
  <c r="D10" i="40"/>
  <c r="D11" i="40" s="1"/>
  <c r="M13" i="126"/>
  <c r="Q13" i="126" s="1"/>
  <c r="D44" i="87"/>
  <c r="D17" i="87"/>
  <c r="D42" i="87"/>
  <c r="D22" i="87"/>
  <c r="D7" i="87"/>
  <c r="E47" i="40"/>
  <c r="D14" i="40"/>
  <c r="D18" i="87"/>
  <c r="Q28" i="126"/>
  <c r="D27" i="87"/>
  <c r="D10" i="87"/>
  <c r="D15" i="87"/>
  <c r="D28" i="87"/>
  <c r="D19" i="40"/>
  <c r="H44" i="126"/>
  <c r="D37" i="40"/>
  <c r="D38" i="40" s="1"/>
  <c r="D44" i="40"/>
  <c r="D34" i="87"/>
  <c r="D24" i="87"/>
  <c r="D37" i="87"/>
  <c r="N18" i="126"/>
  <c r="N20" i="126" s="1"/>
  <c r="J11" i="87"/>
  <c r="D8" i="87"/>
  <c r="I11" i="87"/>
  <c r="D33" i="87"/>
  <c r="N11" i="126"/>
  <c r="G11" i="126"/>
  <c r="Q17" i="126"/>
  <c r="M26" i="126"/>
  <c r="Q26" i="126" s="1"/>
  <c r="D25" i="87"/>
  <c r="M16" i="126"/>
  <c r="Q16" i="126" s="1"/>
  <c r="J38" i="87"/>
  <c r="M9" i="126"/>
  <c r="M11" i="126" s="1"/>
  <c r="D14" i="87"/>
  <c r="I38" i="87"/>
  <c r="I20" i="87"/>
  <c r="D40" i="87"/>
  <c r="Q10" i="126"/>
  <c r="J20" i="87"/>
  <c r="D23" i="87"/>
  <c r="Q27" i="126"/>
  <c r="D19" i="87"/>
  <c r="I29" i="87"/>
  <c r="N36" i="126"/>
  <c r="M42" i="126"/>
  <c r="Q42" i="126" s="1"/>
  <c r="J29" i="87"/>
  <c r="Q33" i="126"/>
  <c r="A6" i="40"/>
  <c r="C6" i="40"/>
  <c r="B7" i="40"/>
  <c r="P20" i="126"/>
  <c r="G38" i="126"/>
  <c r="Q37" i="126"/>
  <c r="G20" i="126"/>
  <c r="Q32" i="126"/>
  <c r="Q14" i="126"/>
  <c r="J38" i="126"/>
  <c r="Q25" i="126"/>
  <c r="K38" i="126"/>
  <c r="K20" i="126"/>
  <c r="L38" i="126"/>
  <c r="O29" i="126"/>
  <c r="O20" i="126"/>
  <c r="G29" i="126"/>
  <c r="P29" i="126"/>
  <c r="Q34" i="126"/>
  <c r="Q7" i="126"/>
  <c r="I29" i="126"/>
  <c r="I38" i="126"/>
  <c r="H8" i="126"/>
  <c r="Q19" i="126"/>
  <c r="N29" i="126"/>
  <c r="H26" i="126"/>
  <c r="H17" i="126"/>
  <c r="H35" i="126"/>
  <c r="Q8" i="126"/>
  <c r="L29" i="126"/>
  <c r="I20" i="126"/>
  <c r="Q22" i="126"/>
  <c r="Q31" i="126"/>
  <c r="L20" i="87"/>
  <c r="F29" i="87"/>
  <c r="D31" i="87"/>
  <c r="D6" i="87"/>
  <c r="D32" i="87"/>
  <c r="B6" i="41"/>
  <c r="A5" i="41"/>
  <c r="C5" i="41"/>
  <c r="M29" i="126" l="1"/>
  <c r="G49" i="87"/>
  <c r="Q15" i="126"/>
  <c r="D29" i="40"/>
  <c r="Q23" i="126"/>
  <c r="Q29" i="126" s="1"/>
  <c r="E49" i="87"/>
  <c r="F49" i="87"/>
  <c r="Q6" i="126"/>
  <c r="Q35" i="126"/>
  <c r="D35" i="126" s="1"/>
  <c r="M20" i="126"/>
  <c r="D20" i="40"/>
  <c r="D11" i="87"/>
  <c r="Q18" i="126"/>
  <c r="Q20" i="126" s="1"/>
  <c r="D44" i="126"/>
  <c r="D8" i="126"/>
  <c r="D29" i="87"/>
  <c r="D26" i="126"/>
  <c r="D20" i="87"/>
  <c r="Q9" i="126"/>
  <c r="Q11" i="126" s="1"/>
  <c r="D17" i="126"/>
  <c r="N38" i="126"/>
  <c r="B8" i="40"/>
  <c r="C7" i="40"/>
  <c r="B7" i="41"/>
  <c r="C6" i="41"/>
  <c r="B8" i="41" l="1"/>
  <c r="C8" i="40"/>
  <c r="B9" i="40"/>
  <c r="C7" i="41"/>
  <c r="B9" i="41"/>
  <c r="C8" i="41"/>
  <c r="C9" i="40" l="1"/>
  <c r="B10" i="40"/>
  <c r="B12" i="41"/>
  <c r="C9" i="41"/>
  <c r="C10" i="40" l="1"/>
  <c r="B13" i="40"/>
  <c r="B13" i="41"/>
  <c r="C12" i="41"/>
  <c r="A12" i="41"/>
  <c r="A13" i="40" l="1"/>
  <c r="B14" i="40"/>
  <c r="C13" i="40"/>
  <c r="B14" i="41"/>
  <c r="C13" i="41"/>
  <c r="C14" i="40" l="1"/>
  <c r="B15" i="40"/>
  <c r="C14" i="41"/>
  <c r="B15" i="41"/>
  <c r="C15" i="40" l="1"/>
  <c r="B16" i="40"/>
  <c r="B16" i="41"/>
  <c r="C15" i="41"/>
  <c r="B17" i="40" l="1"/>
  <c r="C16" i="40"/>
  <c r="B17" i="41"/>
  <c r="C16" i="41"/>
  <c r="B18" i="40" l="1"/>
  <c r="C17" i="40"/>
  <c r="C17" i="41"/>
  <c r="B18" i="41"/>
  <c r="C18" i="40" l="1"/>
  <c r="B19" i="40"/>
  <c r="B22" i="40" s="1"/>
  <c r="C18" i="41"/>
  <c r="B21" i="41"/>
  <c r="B23" i="40" l="1"/>
  <c r="C22" i="40"/>
  <c r="C19" i="40"/>
  <c r="A21" i="41"/>
  <c r="B22" i="41"/>
  <c r="C21" i="41"/>
  <c r="B24" i="40" l="1"/>
  <c r="C23" i="40"/>
  <c r="A22" i="40"/>
  <c r="B23" i="41"/>
  <c r="C22" i="41"/>
  <c r="B25" i="40" l="1"/>
  <c r="C24" i="40"/>
  <c r="B24" i="41"/>
  <c r="C23" i="41"/>
  <c r="B26" i="40" l="1"/>
  <c r="C25" i="40"/>
  <c r="B25" i="41"/>
  <c r="C24" i="41"/>
  <c r="C26" i="40" l="1"/>
  <c r="B27" i="40"/>
  <c r="B26" i="41"/>
  <c r="C25" i="41"/>
  <c r="B28" i="40" l="1"/>
  <c r="C27" i="40"/>
  <c r="B27" i="41"/>
  <c r="C26" i="41"/>
  <c r="C28" i="40" l="1"/>
  <c r="B31" i="40"/>
  <c r="C27" i="41"/>
  <c r="B30" i="41"/>
  <c r="B32" i="40" l="1"/>
  <c r="C31" i="40"/>
  <c r="A30" i="41"/>
  <c r="C30" i="41"/>
  <c r="B31" i="41"/>
  <c r="C32" i="40" l="1"/>
  <c r="B33" i="40"/>
  <c r="A31" i="40"/>
  <c r="B32" i="41"/>
  <c r="C31" i="41"/>
  <c r="B34" i="40" l="1"/>
  <c r="C33" i="40"/>
  <c r="B33" i="41"/>
  <c r="C32" i="41"/>
  <c r="B35" i="40" l="1"/>
  <c r="C34" i="40"/>
  <c r="B34" i="41"/>
  <c r="C33" i="41"/>
  <c r="B36" i="40" l="1"/>
  <c r="C35" i="40"/>
  <c r="C34" i="41"/>
  <c r="B35" i="41"/>
  <c r="B37" i="40" l="1"/>
  <c r="C36" i="40"/>
  <c r="B36" i="41"/>
  <c r="C35" i="41"/>
  <c r="C37" i="40" l="1"/>
  <c r="B40" i="40"/>
  <c r="B39" i="41"/>
  <c r="C36" i="41"/>
  <c r="B41" i="40" l="1"/>
  <c r="C40" i="40"/>
  <c r="B40" i="41"/>
  <c r="C39" i="41"/>
  <c r="A39" i="41"/>
  <c r="B42" i="40" l="1"/>
  <c r="C41" i="40"/>
  <c r="A40" i="40"/>
  <c r="B41" i="41"/>
  <c r="C40" i="41"/>
  <c r="C42" i="40" l="1"/>
  <c r="B43" i="40"/>
  <c r="C41" i="41"/>
  <c r="B42" i="41"/>
  <c r="B44" i="40" l="1"/>
  <c r="C44" i="40" s="1"/>
  <c r="C43" i="40"/>
  <c r="B43" i="41"/>
  <c r="C42" i="41"/>
  <c r="C43" i="41" l="1"/>
  <c r="J37" i="128" l="1"/>
  <c r="K37" i="128" s="1"/>
  <c r="J36" i="128"/>
  <c r="K36" i="128" s="1"/>
  <c r="J35" i="128"/>
  <c r="K35" i="128" s="1"/>
  <c r="J34" i="128"/>
  <c r="K34" i="128" s="1"/>
  <c r="J33" i="128"/>
  <c r="K33" i="128" s="1"/>
  <c r="J32" i="128"/>
  <c r="K32" i="128" s="1"/>
  <c r="J31" i="128"/>
  <c r="K31" i="128" s="1"/>
  <c r="J30" i="128"/>
  <c r="K30" i="128" s="1"/>
  <c r="J29" i="128"/>
  <c r="K29" i="128" s="1"/>
  <c r="J28" i="128"/>
  <c r="K28" i="128" s="1"/>
  <c r="J27" i="128"/>
  <c r="K27" i="128" s="1"/>
  <c r="J26" i="128"/>
  <c r="K26" i="128" s="1"/>
  <c r="J25" i="128"/>
  <c r="K25" i="128" s="1"/>
  <c r="J24" i="128"/>
  <c r="K24" i="128" s="1"/>
  <c r="J23" i="128"/>
  <c r="K23" i="128" s="1"/>
  <c r="J22" i="128"/>
  <c r="K22" i="128" s="1"/>
  <c r="J21" i="128"/>
  <c r="J20" i="128"/>
  <c r="J19" i="128"/>
  <c r="J18" i="128"/>
  <c r="J17" i="128"/>
  <c r="J16" i="128"/>
  <c r="J15" i="128"/>
  <c r="J14" i="128"/>
  <c r="J13" i="128"/>
  <c r="J12" i="128"/>
  <c r="J11" i="128"/>
  <c r="J10" i="128"/>
  <c r="J9" i="128"/>
  <c r="J8" i="128"/>
  <c r="F8" i="128"/>
  <c r="F9" i="128" s="1"/>
  <c r="D8" i="128"/>
  <c r="A8" i="128"/>
  <c r="A9" i="128" s="1"/>
  <c r="A10" i="128" s="1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A29" i="128" s="1"/>
  <c r="A30" i="128" s="1"/>
  <c r="A31" i="128" s="1"/>
  <c r="A32" i="128" s="1"/>
  <c r="A33" i="128" s="1"/>
  <c r="A34" i="128" s="1"/>
  <c r="A35" i="128" s="1"/>
  <c r="A36" i="128" s="1"/>
  <c r="A37" i="128" s="1"/>
  <c r="J7" i="128"/>
  <c r="L4" i="128"/>
  <c r="B33" i="127"/>
  <c r="B34" i="127"/>
  <c r="B35" i="127"/>
  <c r="B36" i="127"/>
  <c r="B37" i="127"/>
  <c r="B38" i="127"/>
  <c r="B39" i="127"/>
  <c r="B40" i="127"/>
  <c r="B41" i="127"/>
  <c r="B42" i="127"/>
  <c r="B43" i="127"/>
  <c r="B44" i="127"/>
  <c r="B45" i="127"/>
  <c r="B46" i="127"/>
  <c r="B47" i="127"/>
  <c r="B48" i="127"/>
  <c r="B49" i="127"/>
  <c r="B50" i="127"/>
  <c r="B51" i="127"/>
  <c r="B52" i="127"/>
  <c r="B53" i="127"/>
  <c r="B54" i="127"/>
  <c r="B55" i="127"/>
  <c r="B56" i="127"/>
  <c r="B57" i="127"/>
  <c r="B58" i="127"/>
  <c r="B59" i="127"/>
  <c r="B60" i="127"/>
  <c r="B61" i="127"/>
  <c r="B62" i="127"/>
  <c r="B63" i="127"/>
  <c r="B64" i="127"/>
  <c r="B65" i="127"/>
  <c r="B66" i="127"/>
  <c r="B67" i="127"/>
  <c r="B68" i="127"/>
  <c r="B69" i="127"/>
  <c r="B70" i="127"/>
  <c r="B71" i="127"/>
  <c r="O103" i="127"/>
  <c r="B75" i="127"/>
  <c r="B74" i="127"/>
  <c r="B73" i="127"/>
  <c r="B72" i="127"/>
  <c r="A10" i="127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K21" i="128" l="1"/>
  <c r="K20" i="128"/>
  <c r="K19" i="128"/>
  <c r="K18" i="128"/>
  <c r="K17" i="128"/>
  <c r="K16" i="128"/>
  <c r="K15" i="128"/>
  <c r="K14" i="128"/>
  <c r="K13" i="128"/>
  <c r="K12" i="128"/>
  <c r="K11" i="128"/>
  <c r="K10" i="128"/>
  <c r="K9" i="128"/>
  <c r="K8" i="128"/>
  <c r="J39" i="128"/>
  <c r="D10" i="128"/>
  <c r="F10" i="128"/>
  <c r="D9" i="128"/>
  <c r="K7" i="128"/>
  <c r="A29" i="127"/>
  <c r="A44" i="127"/>
  <c r="A60" i="127" s="1"/>
  <c r="A76" i="127" s="1"/>
  <c r="A92" i="127" l="1"/>
  <c r="A99" i="127"/>
  <c r="K39" i="128"/>
  <c r="K40" i="128" s="1"/>
  <c r="D11" i="128"/>
  <c r="F11" i="128"/>
  <c r="A45" i="127"/>
  <c r="A61" i="127" s="1"/>
  <c r="A77" i="127" s="1"/>
  <c r="A30" i="127"/>
  <c r="A93" i="127" l="1"/>
  <c r="F12" i="128"/>
  <c r="D12" i="128"/>
  <c r="A31" i="127"/>
  <c r="A46" i="127"/>
  <c r="A62" i="127" s="1"/>
  <c r="A78" i="127" s="1"/>
  <c r="F13" i="128" l="1"/>
  <c r="D13" i="128"/>
  <c r="A47" i="127"/>
  <c r="A63" i="127" s="1"/>
  <c r="A79" i="127" s="1"/>
  <c r="A32" i="127"/>
  <c r="F14" i="128" l="1"/>
  <c r="D14" i="128"/>
  <c r="A33" i="127"/>
  <c r="A48" i="127"/>
  <c r="A64" i="127" s="1"/>
  <c r="A80" i="127" s="1"/>
  <c r="F15" i="128" l="1"/>
  <c r="D15" i="128"/>
  <c r="A34" i="127"/>
  <c r="A49" i="127"/>
  <c r="A65" i="127" s="1"/>
  <c r="A81" i="127" s="1"/>
  <c r="F16" i="128" l="1"/>
  <c r="D16" i="128"/>
  <c r="A35" i="127"/>
  <c r="A50" i="127"/>
  <c r="A66" i="127" s="1"/>
  <c r="A82" i="127" s="1"/>
  <c r="D17" i="128" l="1"/>
  <c r="F17" i="128"/>
  <c r="A51" i="127"/>
  <c r="A67" i="127" s="1"/>
  <c r="A83" i="127" s="1"/>
  <c r="A36" i="127"/>
  <c r="D18" i="128" l="1"/>
  <c r="F18" i="128"/>
  <c r="A37" i="127"/>
  <c r="A52" i="127"/>
  <c r="A68" i="127" s="1"/>
  <c r="A84" i="127" s="1"/>
  <c r="D19" i="128" l="1"/>
  <c r="F19" i="128"/>
  <c r="A53" i="127"/>
  <c r="A69" i="127" s="1"/>
  <c r="A85" i="127" s="1"/>
  <c r="A38" i="127"/>
  <c r="D20" i="128" l="1"/>
  <c r="F20" i="128"/>
  <c r="A54" i="127"/>
  <c r="A70" i="127" s="1"/>
  <c r="A86" i="127" s="1"/>
  <c r="A39" i="127"/>
  <c r="D21" i="128" l="1"/>
  <c r="F21" i="128"/>
  <c r="A55" i="127"/>
  <c r="A71" i="127" s="1"/>
  <c r="A40" i="127"/>
  <c r="A87" i="127" l="1"/>
  <c r="A94" i="127"/>
  <c r="F22" i="128"/>
  <c r="D22" i="128"/>
  <c r="A41" i="127"/>
  <c r="A56" i="127"/>
  <c r="A72" i="127" s="1"/>
  <c r="A88" i="127" l="1"/>
  <c r="A95" i="127"/>
  <c r="D23" i="128"/>
  <c r="F23" i="128"/>
  <c r="A57" i="127"/>
  <c r="A73" i="127" s="1"/>
  <c r="A42" i="127"/>
  <c r="A89" i="127" l="1"/>
  <c r="A96" i="127"/>
  <c r="D24" i="128"/>
  <c r="F24" i="128"/>
  <c r="A43" i="127"/>
  <c r="A59" i="127" s="1"/>
  <c r="A75" i="127" s="1"/>
  <c r="A58" i="127"/>
  <c r="A74" i="127" s="1"/>
  <c r="A90" i="127" l="1"/>
  <c r="A97" i="127"/>
  <c r="A91" i="127"/>
  <c r="A98" i="127"/>
  <c r="F25" i="128"/>
  <c r="D25" i="128"/>
  <c r="F26" i="128" l="1"/>
  <c r="D26" i="128"/>
  <c r="D27" i="128" l="1"/>
  <c r="F27" i="128"/>
  <c r="D28" i="128" l="1"/>
  <c r="F28" i="128"/>
  <c r="D29" i="128" l="1"/>
  <c r="F29" i="128"/>
  <c r="F30" i="128" l="1"/>
  <c r="D30" i="128"/>
  <c r="F31" i="128" l="1"/>
  <c r="D31" i="128"/>
  <c r="D32" i="128" l="1"/>
  <c r="F32" i="128"/>
  <c r="F33" i="128" l="1"/>
  <c r="D33" i="128"/>
  <c r="F34" i="128" l="1"/>
  <c r="D34" i="128"/>
  <c r="F35" i="128" l="1"/>
  <c r="D35" i="128"/>
  <c r="D36" i="128" l="1"/>
  <c r="F36" i="128"/>
  <c r="F37" i="128" l="1"/>
  <c r="D37" i="128"/>
  <c r="R51" i="63" l="1"/>
  <c r="Q51" i="63"/>
  <c r="P51" i="63"/>
  <c r="O51" i="63"/>
  <c r="N51" i="63"/>
  <c r="M51" i="63"/>
  <c r="L51" i="63"/>
  <c r="K51" i="63"/>
  <c r="J51" i="63"/>
  <c r="I51" i="63"/>
  <c r="H51" i="63"/>
  <c r="G51" i="63"/>
  <c r="F51" i="63"/>
  <c r="E51" i="63"/>
  <c r="C35" i="27"/>
  <c r="J43" i="87"/>
  <c r="D47" i="63"/>
  <c r="D46" i="63"/>
  <c r="R44" i="63"/>
  <c r="R48" i="63" s="1"/>
  <c r="Q44" i="63"/>
  <c r="Q48" i="63" s="1"/>
  <c r="P44" i="63"/>
  <c r="P48" i="63" s="1"/>
  <c r="O44" i="63"/>
  <c r="O48" i="63" s="1"/>
  <c r="N44" i="63"/>
  <c r="N48" i="63" s="1"/>
  <c r="M44" i="63"/>
  <c r="M48" i="63" s="1"/>
  <c r="L44" i="63"/>
  <c r="L48" i="63" s="1"/>
  <c r="K44" i="63"/>
  <c r="K48" i="63" s="1"/>
  <c r="J44" i="63"/>
  <c r="J48" i="63" s="1"/>
  <c r="I44" i="63"/>
  <c r="I48" i="63" s="1"/>
  <c r="H44" i="63"/>
  <c r="H48" i="63" s="1"/>
  <c r="G44" i="63"/>
  <c r="G48" i="63" s="1"/>
  <c r="F44" i="63"/>
  <c r="F48" i="63" s="1"/>
  <c r="E44" i="63"/>
  <c r="E48" i="63" s="1"/>
  <c r="B7" i="63"/>
  <c r="B10" i="63" s="1"/>
  <c r="B11" i="63" s="1"/>
  <c r="B12" i="63" s="1"/>
  <c r="B13" i="63" s="1"/>
  <c r="B14" i="63" s="1"/>
  <c r="B15" i="63" s="1"/>
  <c r="B16" i="63" s="1"/>
  <c r="B19" i="63" s="1"/>
  <c r="B20" i="63" s="1"/>
  <c r="B21" i="63" s="1"/>
  <c r="B22" i="63" s="1"/>
  <c r="B23" i="63" s="1"/>
  <c r="B24" i="63" s="1"/>
  <c r="B25" i="63" s="1"/>
  <c r="B28" i="63" s="1"/>
  <c r="B29" i="63" s="1"/>
  <c r="B30" i="63" s="1"/>
  <c r="B31" i="63" s="1"/>
  <c r="B32" i="63" s="1"/>
  <c r="B33" i="63" s="1"/>
  <c r="B34" i="63" s="1"/>
  <c r="B37" i="63" s="1"/>
  <c r="B38" i="63" s="1"/>
  <c r="B39" i="63" s="1"/>
  <c r="B40" i="63" s="1"/>
  <c r="B41" i="63" s="1"/>
  <c r="B42" i="63" s="1"/>
  <c r="B43" i="63" s="1"/>
  <c r="B46" i="63" s="1"/>
  <c r="B47" i="63" s="1"/>
  <c r="A46" i="63" l="1"/>
  <c r="N43" i="126"/>
  <c r="J50" i="87"/>
  <c r="J45" i="87"/>
  <c r="J49" i="87" s="1"/>
  <c r="F43" i="126"/>
  <c r="E42" i="126"/>
  <c r="H42" i="126" s="1"/>
  <c r="D42" i="126" s="1"/>
  <c r="I43" i="87"/>
  <c r="G43" i="126"/>
  <c r="D43" i="63"/>
  <c r="D42" i="63"/>
  <c r="D41" i="63"/>
  <c r="D40" i="63"/>
  <c r="D39" i="63"/>
  <c r="D38" i="63"/>
  <c r="D37" i="63"/>
  <c r="R35" i="63"/>
  <c r="Q35" i="63"/>
  <c r="P35" i="63"/>
  <c r="O35" i="63"/>
  <c r="N35" i="63"/>
  <c r="M35" i="63"/>
  <c r="L35" i="63"/>
  <c r="K35" i="63"/>
  <c r="J35" i="63"/>
  <c r="I35" i="63"/>
  <c r="H35" i="63"/>
  <c r="G35" i="63"/>
  <c r="F35" i="63"/>
  <c r="E35" i="63"/>
  <c r="D34" i="63"/>
  <c r="D33" i="63"/>
  <c r="D32" i="63"/>
  <c r="D31" i="63"/>
  <c r="D30" i="63"/>
  <c r="D29" i="63"/>
  <c r="D28" i="63"/>
  <c r="R26" i="63"/>
  <c r="Q26" i="63"/>
  <c r="P26" i="63"/>
  <c r="O26" i="63"/>
  <c r="N26" i="63"/>
  <c r="M26" i="63"/>
  <c r="L26" i="63"/>
  <c r="K26" i="63"/>
  <c r="J26" i="63"/>
  <c r="I26" i="63"/>
  <c r="H26" i="63"/>
  <c r="G26" i="63"/>
  <c r="F26" i="63"/>
  <c r="E26" i="63"/>
  <c r="D25" i="63"/>
  <c r="D24" i="63"/>
  <c r="D23" i="63"/>
  <c r="D22" i="63"/>
  <c r="D21" i="63"/>
  <c r="D20" i="63"/>
  <c r="D19" i="63"/>
  <c r="R17" i="63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6" i="63"/>
  <c r="D15" i="63"/>
  <c r="D14" i="63"/>
  <c r="D13" i="63"/>
  <c r="D12" i="63"/>
  <c r="D11" i="63"/>
  <c r="D10" i="63"/>
  <c r="A7" i="63"/>
  <c r="L41" i="126"/>
  <c r="K41" i="126"/>
  <c r="J41" i="126"/>
  <c r="I41" i="126"/>
  <c r="G41" i="126"/>
  <c r="F41" i="126"/>
  <c r="L40" i="126"/>
  <c r="K40" i="126"/>
  <c r="K45" i="126" s="1"/>
  <c r="J40" i="126"/>
  <c r="J45" i="126" s="1"/>
  <c r="I40" i="126"/>
  <c r="I45" i="126" s="1"/>
  <c r="G40" i="126"/>
  <c r="F40" i="126"/>
  <c r="O41" i="126"/>
  <c r="P41" i="126"/>
  <c r="N41" i="126"/>
  <c r="M41" i="126"/>
  <c r="N40" i="126"/>
  <c r="N45" i="126" s="1"/>
  <c r="M40" i="126"/>
  <c r="L45" i="126" l="1"/>
  <c r="D44" i="63"/>
  <c r="D48" i="63" s="1"/>
  <c r="D35" i="63"/>
  <c r="M50" i="63"/>
  <c r="F45" i="126"/>
  <c r="G45" i="126"/>
  <c r="M43" i="126"/>
  <c r="Q43" i="126" s="1"/>
  <c r="I50" i="87"/>
  <c r="D43" i="87"/>
  <c r="I45" i="87"/>
  <c r="I49" i="87" s="1"/>
  <c r="P40" i="126"/>
  <c r="P45" i="126" s="1"/>
  <c r="O40" i="126"/>
  <c r="O45" i="126" s="1"/>
  <c r="A10" i="63"/>
  <c r="D17" i="63"/>
  <c r="D26" i="63"/>
  <c r="Q41" i="126"/>
  <c r="R8" i="63"/>
  <c r="R50" i="63" s="1"/>
  <c r="Q8" i="63"/>
  <c r="Q50" i="63" s="1"/>
  <c r="P8" i="63"/>
  <c r="P50" i="63" s="1"/>
  <c r="O8" i="63"/>
  <c r="O50" i="63" s="1"/>
  <c r="N8" i="63"/>
  <c r="N50" i="63" s="1"/>
  <c r="M8" i="63"/>
  <c r="L8" i="63"/>
  <c r="L50" i="63" s="1"/>
  <c r="K8" i="63"/>
  <c r="K50" i="63" s="1"/>
  <c r="J8" i="63"/>
  <c r="J50" i="63" s="1"/>
  <c r="I8" i="63"/>
  <c r="I50" i="63" s="1"/>
  <c r="H8" i="63"/>
  <c r="H50" i="63" s="1"/>
  <c r="G8" i="63"/>
  <c r="G50" i="63" s="1"/>
  <c r="F8" i="63"/>
  <c r="F50" i="63" s="1"/>
  <c r="E8" i="63"/>
  <c r="E50" i="63" s="1"/>
  <c r="D7" i="63"/>
  <c r="D8" i="63" s="1"/>
  <c r="D51" i="63" l="1"/>
  <c r="D50" i="63"/>
  <c r="M45" i="126"/>
  <c r="D45" i="87"/>
  <c r="Q40" i="126"/>
  <c r="Q45" i="126" s="1"/>
  <c r="A19" i="63"/>
  <c r="A28" i="63"/>
  <c r="A37" i="63"/>
  <c r="N8" i="20"/>
  <c r="M8" i="20"/>
  <c r="M9" i="72"/>
  <c r="M8" i="72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J7" i="48"/>
  <c r="J8" i="48"/>
  <c r="J9" i="48"/>
  <c r="J10" i="48"/>
  <c r="J11" i="48"/>
  <c r="J12" i="48"/>
  <c r="J13" i="48"/>
  <c r="J14" i="48"/>
  <c r="J15" i="48"/>
  <c r="J16" i="48"/>
  <c r="J17" i="48"/>
  <c r="J18" i="48"/>
  <c r="J19" i="48"/>
  <c r="J20" i="48"/>
  <c r="J21" i="48"/>
  <c r="J22" i="48"/>
  <c r="J23" i="48"/>
  <c r="J24" i="48"/>
  <c r="J25" i="48"/>
  <c r="J26" i="48"/>
  <c r="J27" i="48"/>
  <c r="J28" i="48"/>
  <c r="J29" i="48"/>
  <c r="J30" i="48"/>
  <c r="J31" i="48"/>
  <c r="J32" i="48"/>
  <c r="J33" i="48"/>
  <c r="J34" i="48"/>
  <c r="F34" i="126"/>
  <c r="F38" i="126" s="1"/>
  <c r="F25" i="126"/>
  <c r="F29" i="126" s="1"/>
  <c r="F16" i="126"/>
  <c r="F20" i="126" s="1"/>
  <c r="F7" i="126"/>
  <c r="F11" i="126" s="1"/>
  <c r="E41" i="126"/>
  <c r="H41" i="126" s="1"/>
  <c r="D41" i="126" s="1"/>
  <c r="E37" i="126"/>
  <c r="H37" i="126" s="1"/>
  <c r="D37" i="126" s="1"/>
  <c r="E33" i="126"/>
  <c r="H33" i="126" s="1"/>
  <c r="D33" i="126" s="1"/>
  <c r="E32" i="126"/>
  <c r="H32" i="126" s="1"/>
  <c r="D32" i="126" s="1"/>
  <c r="E31" i="126"/>
  <c r="E28" i="126"/>
  <c r="H28" i="126" s="1"/>
  <c r="D28" i="126" s="1"/>
  <c r="E24" i="126"/>
  <c r="H24" i="126" s="1"/>
  <c r="D24" i="126" s="1"/>
  <c r="E23" i="126"/>
  <c r="H23" i="126" s="1"/>
  <c r="D23" i="126" s="1"/>
  <c r="E22" i="126"/>
  <c r="E19" i="126"/>
  <c r="H19" i="126" s="1"/>
  <c r="D19" i="126" s="1"/>
  <c r="E18" i="126"/>
  <c r="H18" i="126" s="1"/>
  <c r="D18" i="126" s="1"/>
  <c r="E15" i="126"/>
  <c r="H15" i="126" s="1"/>
  <c r="D15" i="126" s="1"/>
  <c r="E14" i="126"/>
  <c r="H14" i="126" s="1"/>
  <c r="D14" i="126" s="1"/>
  <c r="E13" i="126"/>
  <c r="E10" i="126"/>
  <c r="H10" i="126" s="1"/>
  <c r="D10" i="126" s="1"/>
  <c r="E9" i="126"/>
  <c r="H9" i="126" s="1"/>
  <c r="D9" i="126" s="1"/>
  <c r="E6" i="126" l="1"/>
  <c r="H13" i="126"/>
  <c r="E36" i="126"/>
  <c r="H36" i="126" s="1"/>
  <c r="E43" i="126"/>
  <c r="H22" i="126"/>
  <c r="E27" i="126"/>
  <c r="H27" i="126" s="1"/>
  <c r="D27" i="126" s="1"/>
  <c r="H31" i="126"/>
  <c r="D31" i="126" s="1"/>
  <c r="D40" i="40"/>
  <c r="E40" i="126"/>
  <c r="E45" i="126" s="1"/>
  <c r="E34" i="126"/>
  <c r="H34" i="126" s="1"/>
  <c r="E16" i="126"/>
  <c r="H16" i="126" s="1"/>
  <c r="D16" i="126" s="1"/>
  <c r="E25" i="126"/>
  <c r="H25" i="126" s="1"/>
  <c r="D25" i="126" s="1"/>
  <c r="E7" i="126"/>
  <c r="H7" i="126" s="1"/>
  <c r="D7" i="126" s="1"/>
  <c r="D48" i="40" l="1"/>
  <c r="D45" i="40"/>
  <c r="D47" i="40" s="1"/>
  <c r="E38" i="126"/>
  <c r="E29" i="126"/>
  <c r="E20" i="126"/>
  <c r="H29" i="126"/>
  <c r="D22" i="126"/>
  <c r="D29" i="126" s="1"/>
  <c r="H43" i="126"/>
  <c r="D43" i="126" s="1"/>
  <c r="D13" i="126"/>
  <c r="D20" i="126" s="1"/>
  <c r="H20" i="126"/>
  <c r="H6" i="126"/>
  <c r="E11" i="126"/>
  <c r="H38" i="126"/>
  <c r="D34" i="126"/>
  <c r="H40" i="126"/>
  <c r="H45" i="126" s="1"/>
  <c r="H11" i="126" l="1"/>
  <c r="D6" i="126"/>
  <c r="D11" i="126" s="1"/>
  <c r="D40" i="126"/>
  <c r="D45" i="126" l="1"/>
  <c r="J7" i="95"/>
  <c r="J37" i="51"/>
  <c r="K37" i="51" s="1"/>
  <c r="AN42" i="41" l="1"/>
  <c r="GF42" i="41"/>
  <c r="FT5" i="41"/>
  <c r="DT41" i="41"/>
  <c r="AV43" i="41"/>
  <c r="BX43" i="41"/>
  <c r="EB42" i="41"/>
  <c r="L42" i="41"/>
  <c r="FL41" i="41"/>
  <c r="EV5" i="41"/>
  <c r="GJ43" i="41"/>
  <c r="GJ41" i="41"/>
  <c r="GF43" i="41"/>
  <c r="GR42" i="41"/>
  <c r="BP5" i="41"/>
  <c r="H43" i="41"/>
  <c r="EZ43" i="41"/>
  <c r="EJ41" i="41"/>
  <c r="EN42" i="41"/>
  <c r="AF43" i="41"/>
  <c r="BX5" i="41"/>
  <c r="GB41" i="41"/>
  <c r="EN41" i="41"/>
  <c r="CB5" i="41"/>
  <c r="DP43" i="41"/>
  <c r="GR43" i="41"/>
  <c r="BX42" i="41"/>
  <c r="CR43" i="41"/>
  <c r="BL41" i="41"/>
  <c r="X5" i="41"/>
  <c r="CN41" i="41"/>
  <c r="AJ41" i="41"/>
  <c r="DD5" i="41"/>
  <c r="AB41" i="41"/>
  <c r="DP41" i="41"/>
  <c r="GB42" i="41"/>
  <c r="FH43" i="41"/>
  <c r="T42" i="41"/>
  <c r="EN5" i="41"/>
  <c r="FL43" i="41"/>
  <c r="DD42" i="41"/>
  <c r="AF42" i="41"/>
  <c r="BT43" i="41"/>
  <c r="CV41" i="41"/>
  <c r="EJ43" i="41"/>
  <c r="BH43" i="41"/>
  <c r="GB5" i="41"/>
  <c r="GV42" i="41"/>
  <c r="X41" i="41"/>
  <c r="P42" i="41"/>
  <c r="EB43" i="41"/>
  <c r="GJ5" i="41"/>
  <c r="DL41" i="41"/>
  <c r="DH43" i="41"/>
  <c r="AJ5" i="41"/>
  <c r="CJ41" i="41"/>
  <c r="H42" i="41"/>
  <c r="AZ42" i="41"/>
  <c r="FT43" i="41"/>
  <c r="EV41" i="41"/>
  <c r="GF41" i="41"/>
  <c r="BP43" i="41"/>
  <c r="CN43" i="41"/>
  <c r="CF42" i="41"/>
  <c r="T41" i="41"/>
  <c r="FL5" i="41"/>
  <c r="CB42" i="41"/>
  <c r="DX41" i="41"/>
  <c r="EF43" i="41"/>
  <c r="CR41" i="41"/>
  <c r="DD41" i="41"/>
  <c r="AN5" i="41"/>
  <c r="DX42" i="41"/>
  <c r="FD5" i="41"/>
  <c r="BL42" i="41"/>
  <c r="FP42" i="41"/>
  <c r="GV41" i="41"/>
  <c r="CV42" i="41"/>
  <c r="FH41" i="41"/>
  <c r="CJ5" i="41"/>
  <c r="AZ41" i="41"/>
  <c r="DH42" i="41"/>
  <c r="DL43" i="41"/>
  <c r="FX42" i="41"/>
  <c r="EJ42" i="41"/>
  <c r="BT42" i="41"/>
  <c r="CR42" i="41"/>
  <c r="GR5" i="41"/>
  <c r="CJ42" i="41"/>
  <c r="DH41" i="41"/>
  <c r="CN5" i="41"/>
  <c r="CF5" i="41"/>
  <c r="AZ43" i="41"/>
  <c r="GN43" i="41"/>
  <c r="AR42" i="41"/>
  <c r="CZ43" i="41"/>
  <c r="EZ41" i="41"/>
  <c r="AF5" i="41"/>
  <c r="CV43" i="41"/>
  <c r="EB41" i="41"/>
  <c r="GN42" i="41"/>
  <c r="H41" i="41"/>
  <c r="FL42" i="41"/>
  <c r="AB42" i="41"/>
  <c r="CV5" i="41"/>
  <c r="DX5" i="41"/>
  <c r="AB5" i="41"/>
  <c r="FP43" i="41"/>
  <c r="EV42" i="41"/>
  <c r="ER43" i="41"/>
  <c r="T5" i="41"/>
  <c r="DL5" i="41"/>
  <c r="AR43" i="41"/>
  <c r="DT43" i="41"/>
  <c r="AJ43" i="41"/>
  <c r="FD41" i="41"/>
  <c r="L5" i="41"/>
  <c r="EB5" i="41"/>
  <c r="BT5" i="41"/>
  <c r="CF41" i="41"/>
  <c r="AB43" i="41"/>
  <c r="BD41" i="41"/>
  <c r="X42" i="41"/>
  <c r="DX43" i="41"/>
  <c r="T43" i="41"/>
  <c r="DP42" i="41"/>
  <c r="FD43" i="41"/>
  <c r="EF41" i="41"/>
  <c r="BH41" i="41"/>
  <c r="GN5" i="41"/>
  <c r="BD42" i="41"/>
  <c r="L43" i="41"/>
  <c r="EJ5" i="41"/>
  <c r="FP41" i="41"/>
  <c r="DP5" i="41"/>
  <c r="GB43" i="41"/>
  <c r="CJ43" i="41"/>
  <c r="AN41" i="41"/>
  <c r="BD43" i="41"/>
  <c r="AF41" i="41"/>
  <c r="AV9" i="41"/>
  <c r="CZ41" i="41"/>
  <c r="P5" i="41"/>
  <c r="EZ42" i="41"/>
  <c r="DH5" i="41"/>
  <c r="L41" i="41"/>
  <c r="FP8" i="41"/>
  <c r="GJ42" i="41"/>
  <c r="BL5" i="41"/>
  <c r="P41" i="41"/>
  <c r="ER42" i="41"/>
  <c r="AJ42" i="41"/>
  <c r="FX5" i="41"/>
  <c r="AZ5" i="41"/>
  <c r="FP5" i="41"/>
  <c r="GV5" i="41"/>
  <c r="DD43" i="41"/>
  <c r="EF42" i="41"/>
  <c r="GF5" i="41"/>
  <c r="CZ42" i="41"/>
  <c r="BD5" i="41"/>
  <c r="CF43" i="41"/>
  <c r="EF5" i="41"/>
  <c r="CR5" i="41"/>
  <c r="ER5" i="41"/>
  <c r="AV5" i="41"/>
  <c r="CB43" i="41"/>
  <c r="EV43" i="41"/>
  <c r="AV41" i="41"/>
  <c r="EN43" i="41"/>
  <c r="AR41" i="41"/>
  <c r="DL42" i="41"/>
  <c r="GN7" i="41"/>
  <c r="GR41" i="41"/>
  <c r="FT41" i="41"/>
  <c r="X43" i="41"/>
  <c r="DL6" i="41"/>
  <c r="BX41" i="41"/>
  <c r="EN8" i="41"/>
  <c r="DP6" i="41"/>
  <c r="GV43" i="41"/>
  <c r="BT41" i="41"/>
  <c r="ER41" i="41"/>
  <c r="DT6" i="41"/>
  <c r="FT42" i="41"/>
  <c r="AN43" i="41"/>
  <c r="DT42" i="41"/>
  <c r="AF7" i="41"/>
  <c r="GN41" i="41"/>
  <c r="CB41" i="41"/>
  <c r="BH7" i="41"/>
  <c r="AJ8" i="41"/>
  <c r="FD8" i="41"/>
  <c r="FL7" i="41"/>
  <c r="P43" i="41"/>
  <c r="DD8" i="41"/>
  <c r="GB8" i="41"/>
  <c r="BH5" i="41"/>
  <c r="DX8" i="41"/>
  <c r="BT6" i="41"/>
  <c r="FX41" i="41"/>
  <c r="BT7" i="41"/>
  <c r="GB6" i="41"/>
  <c r="BD7" i="41"/>
  <c r="CF7" i="41"/>
  <c r="FL6" i="41"/>
  <c r="FX43" i="41"/>
  <c r="GV7" i="41"/>
  <c r="CV8" i="41"/>
  <c r="DT7" i="41"/>
  <c r="AV42" i="41"/>
  <c r="DP7" i="41"/>
  <c r="AR5" i="41"/>
  <c r="BP6" i="41"/>
  <c r="GJ7" i="41"/>
  <c r="BL43" i="41"/>
  <c r="GB7" i="41"/>
  <c r="BH42" i="41"/>
  <c r="DX6" i="41"/>
  <c r="CN42" i="41"/>
  <c r="BP42" i="41"/>
  <c r="CV6" i="41"/>
  <c r="CJ7" i="41"/>
  <c r="GJ8" i="41"/>
  <c r="EN6" i="41"/>
  <c r="EF7" i="41"/>
  <c r="CR6" i="41"/>
  <c r="AR8" i="41"/>
  <c r="BX7" i="41"/>
  <c r="EV8" i="41"/>
  <c r="FH6" i="41"/>
  <c r="BH8" i="41"/>
  <c r="DT5" i="41"/>
  <c r="BP41" i="41"/>
  <c r="BL6" i="41"/>
  <c r="CB7" i="41"/>
  <c r="T6" i="41"/>
  <c r="AJ6" i="41"/>
  <c r="EZ5" i="41"/>
  <c r="CN7" i="41"/>
  <c r="EJ8" i="41"/>
  <c r="GV6" i="41"/>
  <c r="AV8" i="41"/>
  <c r="GN8" i="41"/>
  <c r="GJ6" i="41"/>
  <c r="FT7" i="41"/>
  <c r="DD7" i="41"/>
  <c r="CR8" i="41"/>
  <c r="CZ5" i="41"/>
  <c r="L6" i="41"/>
  <c r="GF6" i="41"/>
  <c r="DT8" i="41"/>
  <c r="EB6" i="41"/>
  <c r="BL7" i="41"/>
  <c r="X8" i="41"/>
  <c r="EF6" i="41"/>
  <c r="DL8" i="41"/>
  <c r="FD7" i="41"/>
  <c r="EB8" i="41"/>
  <c r="EJ7" i="41"/>
  <c r="FP7" i="41"/>
  <c r="X6" i="41"/>
  <c r="DL7" i="41"/>
  <c r="CJ8" i="41"/>
  <c r="AB7" i="41"/>
  <c r="BT8" i="41"/>
  <c r="CN6" i="41"/>
  <c r="BP7" i="41"/>
  <c r="GF7" i="41"/>
  <c r="FD6" i="41"/>
  <c r="DX7" i="41"/>
  <c r="AN8" i="41"/>
  <c r="ER7" i="41"/>
  <c r="DH6" i="41"/>
  <c r="EV6" i="41"/>
  <c r="FH5" i="41"/>
  <c r="CF8" i="41"/>
  <c r="FX8" i="41"/>
  <c r="AR6" i="41"/>
  <c r="P8" i="41"/>
  <c r="AZ6" i="41"/>
  <c r="P6" i="41"/>
  <c r="FX6" i="41"/>
  <c r="BX6" i="41"/>
  <c r="EV7" i="41"/>
  <c r="CN8" i="41"/>
  <c r="CZ6" i="41"/>
  <c r="AJ7" i="41"/>
  <c r="BX8" i="41"/>
  <c r="EZ6" i="41"/>
  <c r="EB7" i="41"/>
  <c r="AN6" i="41"/>
  <c r="AR7" i="41"/>
  <c r="AB8" i="41"/>
  <c r="EN7" i="41"/>
  <c r="BD6" i="41"/>
  <c r="EJ6" i="41"/>
  <c r="BD8" i="41"/>
  <c r="CF6" i="41"/>
  <c r="ER6" i="41"/>
  <c r="BH6" i="41"/>
  <c r="GR9" i="41"/>
  <c r="AV6" i="41"/>
  <c r="P7" i="41"/>
  <c r="GR8" i="41"/>
  <c r="EV9" i="41"/>
  <c r="CB12" i="41"/>
  <c r="DH8" i="41"/>
  <c r="CZ8" i="41"/>
  <c r="AB6" i="41"/>
  <c r="BP8" i="41"/>
  <c r="GV9" i="41"/>
  <c r="CF9" i="41"/>
  <c r="T7" i="41"/>
  <c r="T12" i="41"/>
  <c r="AZ7" i="41"/>
  <c r="EV12" i="41"/>
  <c r="BL12" i="41"/>
  <c r="CB6" i="41"/>
  <c r="FD12" i="41"/>
  <c r="FT9" i="41"/>
  <c r="CV7" i="41"/>
  <c r="DX12" i="41"/>
  <c r="GR7" i="41"/>
  <c r="AZ12" i="41"/>
  <c r="T8" i="41"/>
  <c r="EZ8" i="41"/>
  <c r="BH12" i="41"/>
  <c r="L7" i="41"/>
  <c r="CB9" i="41"/>
  <c r="DL12" i="41"/>
  <c r="CZ9" i="41"/>
  <c r="AN7" i="41"/>
  <c r="L12" i="41"/>
  <c r="DH7" i="41"/>
  <c r="GF9" i="41"/>
  <c r="FX7" i="41"/>
  <c r="ER9" i="41"/>
  <c r="FT8" i="41"/>
  <c r="AF9" i="41"/>
  <c r="FP6" i="41"/>
  <c r="L9" i="41"/>
  <c r="FT6" i="41"/>
  <c r="GF8" i="41"/>
  <c r="EN9" i="41"/>
  <c r="BT9" i="41"/>
  <c r="CZ7" i="41"/>
  <c r="GJ12" i="41"/>
  <c r="X9" i="41"/>
  <c r="EF8" i="41"/>
  <c r="L8" i="41"/>
  <c r="EZ7" i="41"/>
  <c r="GR6" i="41"/>
  <c r="CJ6" i="41"/>
  <c r="AF6" i="41"/>
  <c r="ER8" i="41"/>
  <c r="DH12" i="41"/>
  <c r="CV12" i="41"/>
  <c r="DD6" i="41"/>
  <c r="AN9" i="41"/>
  <c r="GR12" i="41"/>
  <c r="CZ12" i="41"/>
  <c r="FH7" i="41"/>
  <c r="GN6" i="41"/>
  <c r="EB12" i="41"/>
  <c r="FH12" i="41"/>
  <c r="AV7" i="41"/>
  <c r="FP12" i="41"/>
  <c r="FL8" i="41"/>
  <c r="P9" i="41"/>
  <c r="DP9" i="41"/>
  <c r="AZ8" i="41"/>
  <c r="EJ12" i="41"/>
  <c r="AF8" i="41"/>
  <c r="CB8" i="41"/>
  <c r="BL8" i="41"/>
  <c r="EF9" i="41"/>
  <c r="FH8" i="41"/>
  <c r="GB9" i="41"/>
  <c r="FX12" i="41"/>
  <c r="T9" i="41"/>
  <c r="GV8" i="41"/>
  <c r="BX9" i="41"/>
  <c r="EZ12" i="41"/>
  <c r="DD9" i="41"/>
  <c r="AJ12" i="41"/>
  <c r="X7" i="41"/>
  <c r="BD9" i="41"/>
  <c r="CJ12" i="41"/>
  <c r="EB9" i="41"/>
  <c r="AJ9" i="41"/>
  <c r="CV9" i="41"/>
  <c r="X12" i="41"/>
  <c r="FT12" i="41"/>
  <c r="GN12" i="41"/>
  <c r="AF12" i="41"/>
  <c r="AZ9" i="41"/>
  <c r="DL9" i="41"/>
  <c r="BP12" i="41"/>
  <c r="BP9" i="41"/>
  <c r="CF12" i="41"/>
  <c r="GV12" i="41"/>
  <c r="CN12" i="41"/>
  <c r="CJ9" i="41"/>
  <c r="DP12" i="41"/>
  <c r="FD9" i="41"/>
  <c r="AR12" i="41"/>
  <c r="DP8" i="41"/>
  <c r="DT12" i="41"/>
  <c r="GJ9" i="41"/>
  <c r="BD12" i="41"/>
  <c r="EZ9" i="41"/>
  <c r="FL12" i="41"/>
  <c r="CR7" i="41"/>
  <c r="AR9" i="41"/>
  <c r="P12" i="41"/>
  <c r="EN12" i="41"/>
  <c r="FX9" i="41"/>
  <c r="AZ13" i="41"/>
  <c r="BT12" i="41"/>
  <c r="X13" i="41"/>
  <c r="CR9" i="41"/>
  <c r="DT9" i="41"/>
  <c r="GN9" i="41"/>
  <c r="GF12" i="41"/>
  <c r="AV12" i="41"/>
  <c r="AF13" i="41"/>
  <c r="BL9" i="41"/>
  <c r="BP13" i="41"/>
  <c r="BX12" i="41"/>
  <c r="FH13" i="41"/>
  <c r="AN12" i="41"/>
  <c r="AB9" i="41"/>
  <c r="EJ9" i="41"/>
  <c r="H13" i="41"/>
  <c r="CR12" i="41"/>
  <c r="FL9" i="41"/>
  <c r="EV13" i="41"/>
  <c r="DD12" i="41"/>
  <c r="DH13" i="41"/>
  <c r="CN9" i="41"/>
  <c r="EF12" i="41"/>
  <c r="FH9" i="41"/>
  <c r="DH9" i="41"/>
  <c r="EZ13" i="41"/>
  <c r="GB12" i="41"/>
  <c r="FP9" i="41"/>
  <c r="CZ13" i="41"/>
  <c r="FT13" i="41"/>
  <c r="DX9" i="41"/>
  <c r="CJ13" i="41"/>
  <c r="BH9" i="41"/>
  <c r="BX13" i="41"/>
  <c r="EJ13" i="41"/>
  <c r="DP13" i="41"/>
  <c r="CF13" i="41"/>
  <c r="CR13" i="41"/>
  <c r="AB13" i="41"/>
  <c r="ER13" i="41"/>
  <c r="P13" i="41"/>
  <c r="BD13" i="41"/>
  <c r="L13" i="41"/>
  <c r="AB12" i="41"/>
  <c r="FD13" i="41"/>
  <c r="AN13" i="41"/>
  <c r="FL13" i="41"/>
  <c r="H12" i="41"/>
  <c r="DD13" i="41"/>
  <c r="GF13" i="41"/>
  <c r="ER12" i="41"/>
  <c r="GR13" i="41"/>
  <c r="GB13" i="41"/>
  <c r="EF13" i="41"/>
  <c r="CV13" i="41"/>
  <c r="FD14" i="41"/>
  <c r="AR13" i="41"/>
  <c r="CV14" i="41"/>
  <c r="AJ14" i="41"/>
  <c r="EJ14" i="41"/>
  <c r="CF14" i="41"/>
  <c r="BT13" i="41"/>
  <c r="EF14" i="41"/>
  <c r="DX13" i="41"/>
  <c r="FH14" i="41"/>
  <c r="BX14" i="41"/>
  <c r="AB14" i="41"/>
  <c r="BP14" i="41"/>
  <c r="BH13" i="41"/>
  <c r="FT14" i="41"/>
  <c r="BL14" i="41"/>
  <c r="EZ14" i="41"/>
  <c r="CZ14" i="41"/>
  <c r="AF14" i="41"/>
  <c r="DL13" i="41"/>
  <c r="T14" i="41"/>
  <c r="FP13" i="41"/>
  <c r="CJ14" i="41"/>
  <c r="AV14" i="41"/>
  <c r="DP14" i="41"/>
  <c r="GN13" i="41"/>
  <c r="T13" i="41"/>
  <c r="CN13" i="41"/>
  <c r="AJ13" i="41"/>
  <c r="EN13" i="41"/>
  <c r="AV13" i="41"/>
  <c r="FX13" i="41"/>
  <c r="FX14" i="41"/>
  <c r="BT14" i="41"/>
  <c r="DT13" i="41"/>
  <c r="GV14" i="41"/>
  <c r="AN14" i="41"/>
  <c r="CB13" i="41"/>
  <c r="GN14" i="41"/>
  <c r="BL13" i="41"/>
  <c r="GV13" i="41"/>
  <c r="EB13" i="41"/>
  <c r="GJ13" i="41"/>
  <c r="EV14" i="41"/>
  <c r="DD14" i="41"/>
  <c r="P14" i="41"/>
  <c r="EB14" i="41"/>
  <c r="DT14" i="41"/>
  <c r="H14" i="41"/>
  <c r="DH14" i="41"/>
  <c r="EN14" i="41"/>
  <c r="FP14" i="41"/>
  <c r="ER14" i="41"/>
  <c r="X14" i="41"/>
  <c r="CR14" i="41"/>
  <c r="GJ14" i="41"/>
  <c r="AZ14" i="41"/>
  <c r="AR14" i="41"/>
  <c r="L14" i="41"/>
  <c r="BD14" i="41"/>
  <c r="CB14" i="41"/>
  <c r="GF14" i="41"/>
  <c r="CN14" i="41"/>
  <c r="DL14" i="41"/>
  <c r="FL14" i="41"/>
  <c r="GB14" i="41"/>
  <c r="GR14" i="41"/>
  <c r="DX14" i="41"/>
  <c r="BH14" i="41"/>
  <c r="AB15" i="41"/>
  <c r="FX15" i="41"/>
  <c r="FD15" i="41"/>
  <c r="GJ15" i="41"/>
  <c r="DT15" i="41"/>
  <c r="BT15" i="41"/>
  <c r="AR15" i="41"/>
  <c r="P15" i="41"/>
  <c r="BH15" i="41"/>
  <c r="GR15" i="41"/>
  <c r="EZ15" i="41"/>
  <c r="EV15" i="41"/>
  <c r="CR15" i="41"/>
  <c r="CN15" i="41"/>
  <c r="DP15" i="41"/>
  <c r="EJ15" i="41"/>
  <c r="DD15" i="41"/>
  <c r="DH15" i="41"/>
  <c r="BX15" i="41"/>
  <c r="CB15" i="41"/>
  <c r="AF15" i="41"/>
  <c r="EF15" i="41"/>
  <c r="EB15" i="41"/>
  <c r="L15" i="41"/>
  <c r="BD15" i="41"/>
  <c r="EN15" i="41"/>
  <c r="FL15" i="41"/>
  <c r="T15" i="41"/>
  <c r="BL15" i="41"/>
  <c r="AV15" i="41"/>
  <c r="BP15" i="41"/>
  <c r="FT15" i="41"/>
  <c r="GN15" i="41"/>
  <c r="H15" i="41"/>
  <c r="AJ15" i="41"/>
  <c r="GV15" i="41"/>
  <c r="AN15" i="41"/>
  <c r="AZ15" i="41"/>
  <c r="CF15" i="41"/>
  <c r="ER15" i="41"/>
  <c r="X15" i="41"/>
  <c r="GF15" i="41"/>
  <c r="DL15" i="41"/>
  <c r="CJ15" i="41"/>
  <c r="CV15" i="41"/>
  <c r="GB15" i="41"/>
  <c r="FH15" i="41"/>
  <c r="CZ15" i="41"/>
  <c r="FP15" i="41"/>
  <c r="DX15" i="41"/>
  <c r="EB16" i="41"/>
  <c r="BX16" i="41"/>
  <c r="AN16" i="41"/>
  <c r="FP16" i="41"/>
  <c r="L16" i="41"/>
  <c r="GN16" i="41"/>
  <c r="GV16" i="41"/>
  <c r="BD16" i="41"/>
  <c r="BH16" i="41"/>
  <c r="GF16" i="41"/>
  <c r="DX16" i="41"/>
  <c r="EF16" i="41"/>
  <c r="DH16" i="41"/>
  <c r="CV16" i="41"/>
  <c r="CN16" i="41"/>
  <c r="CJ16" i="41"/>
  <c r="EN16" i="41"/>
  <c r="P16" i="41"/>
  <c r="AB16" i="41"/>
  <c r="CF16" i="41"/>
  <c r="CR16" i="41"/>
  <c r="AJ16" i="41"/>
  <c r="GB16" i="41"/>
  <c r="FX16" i="41"/>
  <c r="DL16" i="41"/>
  <c r="FT16" i="41"/>
  <c r="AF16" i="41"/>
  <c r="BP16" i="41"/>
  <c r="AZ16" i="41"/>
  <c r="AV16" i="41"/>
  <c r="DD16" i="41"/>
  <c r="AR16" i="41"/>
  <c r="BT16" i="41"/>
  <c r="DP16" i="41"/>
  <c r="EV16" i="41"/>
  <c r="ER16" i="41"/>
  <c r="CZ16" i="41"/>
  <c r="FH16" i="41"/>
  <c r="CB16" i="41"/>
  <c r="X16" i="41"/>
  <c r="DT16" i="41"/>
  <c r="EZ16" i="41"/>
  <c r="FL16" i="41"/>
  <c r="H16" i="41"/>
  <c r="T16" i="41"/>
  <c r="EJ16" i="41"/>
  <c r="GJ16" i="41"/>
  <c r="GR16" i="41"/>
  <c r="BL16" i="41"/>
  <c r="FD16" i="41"/>
  <c r="GN17" i="41"/>
  <c r="AV17" i="41"/>
  <c r="FX17" i="41"/>
  <c r="EZ17" i="41"/>
  <c r="CV17" i="41"/>
  <c r="AZ17" i="41"/>
  <c r="CB17" i="41"/>
  <c r="FH17" i="41"/>
  <c r="P17" i="41"/>
  <c r="EB17" i="41"/>
  <c r="ER17" i="41"/>
  <c r="GB17" i="41"/>
  <c r="CR17" i="41"/>
  <c r="CR2" i="41" s="1"/>
  <c r="AB17" i="41"/>
  <c r="EV17" i="41"/>
  <c r="BT17" i="41"/>
  <c r="DD17" i="41"/>
  <c r="CF17" i="41"/>
  <c r="CN17" i="41"/>
  <c r="AN17" i="41"/>
  <c r="DP17" i="41"/>
  <c r="BD17" i="41"/>
  <c r="L17" i="41"/>
  <c r="GJ17" i="41"/>
  <c r="AJ17" i="41"/>
  <c r="GF17" i="41"/>
  <c r="EN17" i="41"/>
  <c r="BL17" i="41"/>
  <c r="AF17" i="41"/>
  <c r="FL17" i="41"/>
  <c r="BX17" i="41"/>
  <c r="GV17" i="41"/>
  <c r="EF17" i="41"/>
  <c r="H17" i="41"/>
  <c r="DL17" i="41"/>
  <c r="FD17" i="41"/>
  <c r="T17" i="41"/>
  <c r="GR17" i="41"/>
  <c r="FT17" i="41"/>
  <c r="AR17" i="41"/>
  <c r="BP17" i="41"/>
  <c r="X17" i="41"/>
  <c r="DH17" i="41"/>
  <c r="DX17" i="41"/>
  <c r="CZ17" i="41"/>
  <c r="BH17" i="41"/>
  <c r="EJ17" i="41"/>
  <c r="DT17" i="41"/>
  <c r="CJ17" i="41"/>
  <c r="FP17" i="41"/>
  <c r="T23" i="41"/>
  <c r="CV18" i="41"/>
  <c r="GJ18" i="41"/>
  <c r="P18" i="41"/>
  <c r="FT21" i="41"/>
  <c r="BX18" i="41"/>
  <c r="BD18" i="41"/>
  <c r="BL18" i="41"/>
  <c r="GR21" i="41"/>
  <c r="GV18" i="41"/>
  <c r="DD18" i="41"/>
  <c r="FP18" i="41"/>
  <c r="ER18" i="41"/>
  <c r="AN18" i="41"/>
  <c r="CJ18" i="41"/>
  <c r="AR18" i="41"/>
  <c r="DT18" i="41"/>
  <c r="FL18" i="41"/>
  <c r="EN18" i="41"/>
  <c r="GR18" i="41"/>
  <c r="FT18" i="41"/>
  <c r="H21" i="41"/>
  <c r="FD18" i="41"/>
  <c r="EZ18" i="41"/>
  <c r="T18" i="41"/>
  <c r="EB18" i="41"/>
  <c r="GF18" i="41"/>
  <c r="BT18" i="41"/>
  <c r="DD21" i="41"/>
  <c r="EV18" i="41"/>
  <c r="DH18" i="41"/>
  <c r="CJ21" i="41"/>
  <c r="FX18" i="41"/>
  <c r="DL18" i="41"/>
  <c r="CB18" i="41"/>
  <c r="AZ21" i="41"/>
  <c r="BH18" i="41"/>
  <c r="DX18" i="41"/>
  <c r="CN18" i="41"/>
  <c r="FL21" i="41"/>
  <c r="AF18" i="41"/>
  <c r="CF18" i="41"/>
  <c r="X18" i="41"/>
  <c r="CZ18" i="41"/>
  <c r="AZ18" i="41"/>
  <c r="CR18" i="41"/>
  <c r="BP18" i="41"/>
  <c r="EF18" i="41"/>
  <c r="EJ18" i="41"/>
  <c r="GB18" i="41"/>
  <c r="FH18" i="41"/>
  <c r="L18" i="41"/>
  <c r="GN18" i="41"/>
  <c r="DP18" i="41"/>
  <c r="AJ18" i="41"/>
  <c r="AV18" i="41"/>
  <c r="AB18" i="41"/>
  <c r="H18" i="41"/>
  <c r="GN21" i="41"/>
  <c r="FT23" i="41"/>
  <c r="CB21" i="41"/>
  <c r="GV21" i="41"/>
  <c r="ER21" i="41"/>
  <c r="BX21" i="41"/>
  <c r="L21" i="41"/>
  <c r="GJ21" i="41"/>
  <c r="FP21" i="41"/>
  <c r="CR22" i="41"/>
  <c r="FX21" i="41"/>
  <c r="CZ21" i="41"/>
  <c r="BH21" i="41"/>
  <c r="EN21" i="41"/>
  <c r="CR21" i="41"/>
  <c r="FX22" i="41"/>
  <c r="EF21" i="41"/>
  <c r="AR21" i="41"/>
  <c r="EJ21" i="41"/>
  <c r="X21" i="41"/>
  <c r="T21" i="41"/>
  <c r="P21" i="41"/>
  <c r="CV21" i="41"/>
  <c r="AJ21" i="41"/>
  <c r="DP21" i="41"/>
  <c r="EZ21" i="41"/>
  <c r="BT21" i="41"/>
  <c r="DL21" i="41"/>
  <c r="GB21" i="41"/>
  <c r="AV21" i="41"/>
  <c r="DH21" i="41"/>
  <c r="CF21" i="41"/>
  <c r="BP21" i="41"/>
  <c r="BD21" i="41"/>
  <c r="CN21" i="41"/>
  <c r="FH21" i="41"/>
  <c r="DT21" i="41"/>
  <c r="DH23" i="41"/>
  <c r="EB21" i="41"/>
  <c r="AN21" i="41"/>
  <c r="AB21" i="41"/>
  <c r="DX21" i="41"/>
  <c r="AF21" i="41"/>
  <c r="FD21" i="41"/>
  <c r="BL21" i="41"/>
  <c r="GF21" i="41"/>
  <c r="EV21" i="41"/>
  <c r="EZ22" i="41"/>
  <c r="GN22" i="41"/>
  <c r="BT22" i="41"/>
  <c r="DL22" i="41"/>
  <c r="FH22" i="41"/>
  <c r="CV22" i="41"/>
  <c r="DD22" i="41"/>
  <c r="DP22" i="41"/>
  <c r="CB22" i="41"/>
  <c r="BP23" i="41"/>
  <c r="GR22" i="41"/>
  <c r="EV22" i="41"/>
  <c r="EF22" i="41"/>
  <c r="AN22" i="41"/>
  <c r="EJ22" i="41"/>
  <c r="GB22" i="41"/>
  <c r="ER22" i="41"/>
  <c r="GF22" i="41"/>
  <c r="H22" i="41"/>
  <c r="BH22" i="41"/>
  <c r="T22" i="41"/>
  <c r="EZ23" i="41"/>
  <c r="AV22" i="41"/>
  <c r="FL22" i="41"/>
  <c r="DX22" i="41"/>
  <c r="AZ22" i="41"/>
  <c r="BL22" i="41"/>
  <c r="CF22" i="41"/>
  <c r="CJ22" i="41"/>
  <c r="L22" i="41"/>
  <c r="AJ22" i="41"/>
  <c r="FD22" i="41"/>
  <c r="GJ22" i="41"/>
  <c r="BD22" i="41"/>
  <c r="AB22" i="41"/>
  <c r="DT22" i="41"/>
  <c r="P22" i="41"/>
  <c r="EN22" i="41"/>
  <c r="CZ22" i="41"/>
  <c r="BL23" i="41"/>
  <c r="FT22" i="41"/>
  <c r="EF23" i="41"/>
  <c r="BP22" i="41"/>
  <c r="AR22" i="41"/>
  <c r="X22" i="41"/>
  <c r="AF22" i="41"/>
  <c r="EB22" i="41"/>
  <c r="CN22" i="41"/>
  <c r="DH22" i="41"/>
  <c r="FP22" i="41"/>
  <c r="GV22" i="41"/>
  <c r="BX22" i="41"/>
  <c r="DT23" i="41"/>
  <c r="AJ23" i="41"/>
  <c r="DD23" i="41"/>
  <c r="DX23" i="41"/>
  <c r="CV23" i="41"/>
  <c r="FL23" i="41"/>
  <c r="BD23" i="41"/>
  <c r="GV23" i="41"/>
  <c r="ER23" i="41"/>
  <c r="CJ23" i="41"/>
  <c r="EZ25" i="41"/>
  <c r="X23" i="41"/>
  <c r="P23" i="41"/>
  <c r="BT23" i="41"/>
  <c r="CB23" i="41"/>
  <c r="AF23" i="41"/>
  <c r="H23" i="41"/>
  <c r="DP23" i="41"/>
  <c r="EB23" i="41"/>
  <c r="AZ23" i="41"/>
  <c r="AR23" i="41"/>
  <c r="EV23" i="41"/>
  <c r="GN23" i="41"/>
  <c r="BD24" i="41"/>
  <c r="CZ23" i="41"/>
  <c r="L23" i="41"/>
  <c r="GR23" i="41"/>
  <c r="AV23" i="41"/>
  <c r="EN23" i="41"/>
  <c r="AN23" i="41"/>
  <c r="FP23" i="41"/>
  <c r="CN23" i="41"/>
  <c r="DL23" i="41"/>
  <c r="BX23" i="41"/>
  <c r="FH23" i="41"/>
  <c r="GF23" i="41"/>
  <c r="BH23" i="41"/>
  <c r="AB23" i="41"/>
  <c r="EJ23" i="41"/>
  <c r="CR23" i="41"/>
  <c r="FX23" i="41"/>
  <c r="GB23" i="41"/>
  <c r="FD23" i="41"/>
  <c r="GJ23" i="41"/>
  <c r="CF23" i="41"/>
  <c r="CZ24" i="41"/>
  <c r="GR24" i="41"/>
  <c r="H24" i="41"/>
  <c r="BX25" i="41"/>
  <c r="AR24" i="41"/>
  <c r="P24" i="41"/>
  <c r="EJ24" i="41"/>
  <c r="DX25" i="41"/>
  <c r="CN24" i="41"/>
  <c r="ER24" i="41"/>
  <c r="CF24" i="41"/>
  <c r="FH24" i="41"/>
  <c r="DP24" i="41"/>
  <c r="AZ25" i="41"/>
  <c r="AJ24" i="41"/>
  <c r="EN24" i="41"/>
  <c r="BL24" i="41"/>
  <c r="AF24" i="41"/>
  <c r="BP24" i="41"/>
  <c r="AZ24" i="41"/>
  <c r="AV24" i="41"/>
  <c r="CR24" i="41"/>
  <c r="FP24" i="41"/>
  <c r="CV24" i="41"/>
  <c r="DL24" i="41"/>
  <c r="X24" i="41"/>
  <c r="DP25" i="41"/>
  <c r="T24" i="41"/>
  <c r="AN24" i="41"/>
  <c r="P25" i="41"/>
  <c r="BX24" i="41"/>
  <c r="BT24" i="41"/>
  <c r="EZ24" i="41"/>
  <c r="GB24" i="41"/>
  <c r="EB24" i="41"/>
  <c r="BH24" i="41"/>
  <c r="FD24" i="41"/>
  <c r="DX24" i="41"/>
  <c r="GJ24" i="41"/>
  <c r="GF24" i="41"/>
  <c r="FT24" i="41"/>
  <c r="L24" i="41"/>
  <c r="H25" i="41"/>
  <c r="DD24" i="41"/>
  <c r="GN24" i="41"/>
  <c r="DH24" i="41"/>
  <c r="FX24" i="41"/>
  <c r="EV24" i="41"/>
  <c r="CJ24" i="41"/>
  <c r="FL24" i="41"/>
  <c r="FP25" i="41"/>
  <c r="EF24" i="41"/>
  <c r="CB24" i="41"/>
  <c r="GV24" i="41"/>
  <c r="DT24" i="41"/>
  <c r="FT25" i="41"/>
  <c r="AB24" i="41"/>
  <c r="AB25" i="41"/>
  <c r="FL25" i="41"/>
  <c r="BL25" i="41"/>
  <c r="EV25" i="41"/>
  <c r="CR25" i="41"/>
  <c r="CN25" i="41"/>
  <c r="BT25" i="41"/>
  <c r="EN25" i="41"/>
  <c r="CV25" i="41"/>
  <c r="EF25" i="41"/>
  <c r="T25" i="41"/>
  <c r="DL25" i="41"/>
  <c r="GN25" i="41"/>
  <c r="AJ25" i="41"/>
  <c r="CF25" i="41"/>
  <c r="L25" i="41"/>
  <c r="X26" i="41"/>
  <c r="BL26" i="41"/>
  <c r="ER25" i="41"/>
  <c r="GJ25" i="41"/>
  <c r="AR25" i="41"/>
  <c r="CB25" i="41"/>
  <c r="GB25" i="41"/>
  <c r="X25" i="41"/>
  <c r="CJ25" i="41"/>
  <c r="DH25" i="41"/>
  <c r="EJ25" i="41"/>
  <c r="CZ25" i="41"/>
  <c r="GR25" i="41"/>
  <c r="AF25" i="41"/>
  <c r="FX25" i="41"/>
  <c r="EB25" i="41"/>
  <c r="AV25" i="41"/>
  <c r="DD25" i="41"/>
  <c r="BH26" i="41"/>
  <c r="FD25" i="41"/>
  <c r="FH25" i="41"/>
  <c r="BH25" i="41"/>
  <c r="BP25" i="41"/>
  <c r="GV25" i="41"/>
  <c r="GF25" i="41"/>
  <c r="DT25" i="41"/>
  <c r="AN25" i="41"/>
  <c r="FD27" i="41"/>
  <c r="BD25" i="41"/>
  <c r="AJ27" i="41"/>
  <c r="GR26" i="41"/>
  <c r="BT27" i="41"/>
  <c r="CZ26" i="41"/>
  <c r="DL26" i="41"/>
  <c r="CJ26" i="41"/>
  <c r="CB26" i="41"/>
  <c r="CF27" i="41"/>
  <c r="GB26" i="41"/>
  <c r="BD26" i="41"/>
  <c r="CV26" i="41"/>
  <c r="CF26" i="41"/>
  <c r="T26" i="41"/>
  <c r="H26" i="41"/>
  <c r="FL26" i="41"/>
  <c r="AR26" i="41"/>
  <c r="AV26" i="41"/>
  <c r="BD27" i="41"/>
  <c r="EB26" i="41"/>
  <c r="DH26" i="41"/>
  <c r="CR26" i="41"/>
  <c r="BX26" i="41"/>
  <c r="DP26" i="41"/>
  <c r="EJ26" i="41"/>
  <c r="GV26" i="41"/>
  <c r="BP26" i="41"/>
  <c r="FX26" i="41"/>
  <c r="EN26" i="41"/>
  <c r="AB26" i="41"/>
  <c r="DD26" i="41"/>
  <c r="X27" i="41"/>
  <c r="FT27" i="41"/>
  <c r="AF26" i="41"/>
  <c r="GF26" i="41"/>
  <c r="FT26" i="41"/>
  <c r="FP26" i="41"/>
  <c r="P26" i="41"/>
  <c r="EF26" i="41"/>
  <c r="AJ26" i="41"/>
  <c r="ER26" i="41"/>
  <c r="BT26" i="41"/>
  <c r="EV26" i="41"/>
  <c r="L26" i="41"/>
  <c r="EZ26" i="41"/>
  <c r="GN26" i="41"/>
  <c r="FD26" i="41"/>
  <c r="FH26" i="41"/>
  <c r="GJ26" i="41"/>
  <c r="CN26" i="41"/>
  <c r="AN26" i="41"/>
  <c r="DT26" i="41"/>
  <c r="AZ26" i="41"/>
  <c r="DX26" i="41"/>
  <c r="EN27" i="41"/>
  <c r="P27" i="41"/>
  <c r="FH27" i="41"/>
  <c r="DH27" i="41"/>
  <c r="AV27" i="41"/>
  <c r="EV27" i="41"/>
  <c r="EB27" i="41"/>
  <c r="AB27" i="41"/>
  <c r="DD27" i="41"/>
  <c r="GV27" i="41"/>
  <c r="AR27" i="41"/>
  <c r="BH27" i="41"/>
  <c r="CJ27" i="41"/>
  <c r="DP27" i="41"/>
  <c r="AN27" i="41"/>
  <c r="AF27" i="41"/>
  <c r="CV27" i="41"/>
  <c r="ER27" i="41"/>
  <c r="DT27" i="41"/>
  <c r="L27" i="41"/>
  <c r="GN27" i="41"/>
  <c r="H27" i="41"/>
  <c r="GJ27" i="41"/>
  <c r="CR27" i="41"/>
  <c r="BX27" i="41"/>
  <c r="GF27" i="41"/>
  <c r="DX30" i="41"/>
  <c r="T27" i="41"/>
  <c r="BL27" i="41"/>
  <c r="EF27" i="41"/>
  <c r="DL27" i="41"/>
  <c r="CZ27" i="41"/>
  <c r="EJ27" i="41"/>
  <c r="FX27" i="41"/>
  <c r="GB27" i="41"/>
  <c r="CN27" i="41"/>
  <c r="FL27" i="41"/>
  <c r="GR27" i="41"/>
  <c r="DX27" i="41"/>
  <c r="CB27" i="41"/>
  <c r="BP27" i="41"/>
  <c r="EZ27" i="41"/>
  <c r="AZ27" i="41"/>
  <c r="FP27" i="41"/>
  <c r="EJ30" i="41"/>
  <c r="CB30" i="41"/>
  <c r="AZ30" i="41"/>
  <c r="AV30" i="41"/>
  <c r="CR30" i="41"/>
  <c r="T31" i="41"/>
  <c r="BH30" i="41"/>
  <c r="FT30" i="41"/>
  <c r="BL30" i="41"/>
  <c r="DD30" i="41"/>
  <c r="GF31" i="41"/>
  <c r="BX30" i="41"/>
  <c r="GR30" i="41"/>
  <c r="EN30" i="41"/>
  <c r="FX30" i="41"/>
  <c r="GJ30" i="41"/>
  <c r="EB30" i="41"/>
  <c r="L30" i="41"/>
  <c r="GB30" i="41"/>
  <c r="FP30" i="41"/>
  <c r="EV30" i="41"/>
  <c r="AB30" i="41"/>
  <c r="FD30" i="41"/>
  <c r="AR30" i="41"/>
  <c r="FP31" i="41"/>
  <c r="CJ30" i="41"/>
  <c r="BT30" i="41"/>
  <c r="AJ30" i="41"/>
  <c r="CF30" i="41"/>
  <c r="GN30" i="41"/>
  <c r="EZ30" i="41"/>
  <c r="CZ30" i="41"/>
  <c r="GF30" i="41"/>
  <c r="CN30" i="41"/>
  <c r="T30" i="41"/>
  <c r="EF30" i="41"/>
  <c r="ER30" i="41"/>
  <c r="DT30" i="41"/>
  <c r="BP30" i="41"/>
  <c r="H31" i="41"/>
  <c r="X30" i="41"/>
  <c r="H30" i="41"/>
  <c r="CZ31" i="41"/>
  <c r="DP30" i="41"/>
  <c r="P30" i="41"/>
  <c r="AF30" i="41"/>
  <c r="BD30" i="41"/>
  <c r="DL30" i="41"/>
  <c r="GV30" i="41"/>
  <c r="FL30" i="41"/>
  <c r="AN30" i="41"/>
  <c r="FH30" i="41"/>
  <c r="CV30" i="41"/>
  <c r="DH30" i="41"/>
  <c r="GN33" i="41"/>
  <c r="FP33" i="41"/>
  <c r="FH31" i="41"/>
  <c r="DT31" i="41"/>
  <c r="BP35" i="41"/>
  <c r="X31" i="41"/>
  <c r="EF35" i="41"/>
  <c r="GR31" i="41"/>
  <c r="AZ31" i="41"/>
  <c r="AJ33" i="41"/>
  <c r="EB35" i="41"/>
  <c r="AR31" i="41"/>
  <c r="DP31" i="41"/>
  <c r="GF35" i="41"/>
  <c r="BL35" i="41"/>
  <c r="CB31" i="41"/>
  <c r="AB35" i="41"/>
  <c r="BP31" i="41"/>
  <c r="BL33" i="41"/>
  <c r="FT33" i="41"/>
  <c r="H35" i="41"/>
  <c r="DH35" i="41"/>
  <c r="AF31" i="41"/>
  <c r="CR35" i="41"/>
  <c r="DD31" i="41"/>
  <c r="DH33" i="41"/>
  <c r="AB31" i="41"/>
  <c r="GN31" i="41"/>
  <c r="DT35" i="41"/>
  <c r="DT33" i="41"/>
  <c r="ER35" i="41"/>
  <c r="P31" i="41"/>
  <c r="EZ31" i="41"/>
  <c r="CJ35" i="41"/>
  <c r="EN33" i="41"/>
  <c r="GN35" i="41"/>
  <c r="EV31" i="41"/>
  <c r="GB35" i="41"/>
  <c r="CF33" i="41"/>
  <c r="EB33" i="41"/>
  <c r="AZ35" i="41"/>
  <c r="CV33" i="41"/>
  <c r="FH33" i="41"/>
  <c r="T35" i="41"/>
  <c r="H33" i="41"/>
  <c r="DP33" i="41"/>
  <c r="AB33" i="41"/>
  <c r="BT33" i="41"/>
  <c r="AR35" i="41"/>
  <c r="P33" i="41"/>
  <c r="BD35" i="41"/>
  <c r="CB35" i="41"/>
  <c r="AV35" i="41"/>
  <c r="AN33" i="41"/>
  <c r="BT31" i="41"/>
  <c r="BH35" i="41"/>
  <c r="CV31" i="41"/>
  <c r="EJ35" i="41"/>
  <c r="T33" i="41"/>
  <c r="FX35" i="41"/>
  <c r="AJ31" i="41"/>
  <c r="CZ33" i="41"/>
  <c r="CN35" i="41"/>
  <c r="BH33" i="41"/>
  <c r="DL35" i="41"/>
  <c r="EZ35" i="41"/>
  <c r="AR33" i="41"/>
  <c r="CR33" i="41"/>
  <c r="CJ31" i="41"/>
  <c r="BP33" i="41"/>
  <c r="BX31" i="41"/>
  <c r="AN35" i="41"/>
  <c r="FX33" i="41"/>
  <c r="FH35" i="41"/>
  <c r="FT31" i="41"/>
  <c r="EV33" i="41"/>
  <c r="CN33" i="41"/>
  <c r="FT35" i="41"/>
  <c r="EV35" i="41"/>
  <c r="ER31" i="41"/>
  <c r="ER2" i="41" s="1"/>
  <c r="CV35" i="41"/>
  <c r="FL31" i="41"/>
  <c r="AF35" i="41"/>
  <c r="FD35" i="41"/>
  <c r="FP35" i="41"/>
  <c r="DX35" i="41"/>
  <c r="EF31" i="41"/>
  <c r="EF33" i="41"/>
  <c r="EJ31" i="41"/>
  <c r="DX31" i="41"/>
  <c r="AN31" i="41"/>
  <c r="DH31" i="41"/>
  <c r="DP35" i="41"/>
  <c r="CR31" i="41"/>
  <c r="GV31" i="41"/>
  <c r="GB31" i="41"/>
  <c r="AZ33" i="41"/>
  <c r="FL35" i="41"/>
  <c r="BD33" i="41"/>
  <c r="GB33" i="41"/>
  <c r="DL31" i="41"/>
  <c r="X35" i="41"/>
  <c r="AV31" i="41"/>
  <c r="GR35" i="41"/>
  <c r="DX33" i="41"/>
  <c r="FL33" i="41"/>
  <c r="FD33" i="41"/>
  <c r="FX31" i="41"/>
  <c r="BX33" i="41"/>
  <c r="GJ31" i="41"/>
  <c r="CJ33" i="41"/>
  <c r="P35" i="41"/>
  <c r="X33" i="41"/>
  <c r="GJ33" i="41"/>
  <c r="BL31" i="41"/>
  <c r="BX35" i="41"/>
  <c r="L35" i="41"/>
  <c r="EJ33" i="41"/>
  <c r="BD31" i="41"/>
  <c r="CF31" i="41"/>
  <c r="EN35" i="41"/>
  <c r="AF33" i="41"/>
  <c r="EZ33" i="41"/>
  <c r="GF33" i="41"/>
  <c r="FD31" i="41"/>
  <c r="AV33" i="41"/>
  <c r="DD33" i="41"/>
  <c r="GV33" i="41"/>
  <c r="L31" i="41"/>
  <c r="AJ35" i="41"/>
  <c r="L33" i="41"/>
  <c r="EB31" i="41"/>
  <c r="CF35" i="41"/>
  <c r="GJ35" i="41"/>
  <c r="ER33" i="41"/>
  <c r="DL33" i="41"/>
  <c r="CZ35" i="41"/>
  <c r="CN31" i="41"/>
  <c r="GV35" i="41"/>
  <c r="BT35" i="41"/>
  <c r="EN31" i="41"/>
  <c r="BH31" i="41"/>
  <c r="CB33" i="41"/>
  <c r="DD35" i="41"/>
  <c r="GR33" i="41"/>
  <c r="FL40" i="41"/>
  <c r="FL34" i="41"/>
  <c r="FT34" i="41"/>
  <c r="FD40" i="41"/>
  <c r="EN36" i="41"/>
  <c r="DX36" i="41"/>
  <c r="AF34" i="41"/>
  <c r="GJ40" i="41"/>
  <c r="DP32" i="41"/>
  <c r="EZ36" i="41"/>
  <c r="EB36" i="41"/>
  <c r="GB40" i="41"/>
  <c r="DT32" i="41"/>
  <c r="CR32" i="41"/>
  <c r="FT36" i="41"/>
  <c r="T34" i="41"/>
  <c r="AN40" i="41"/>
  <c r="GR34" i="41"/>
  <c r="AZ40" i="41"/>
  <c r="BL32" i="41"/>
  <c r="CB36" i="41"/>
  <c r="CR36" i="41"/>
  <c r="FL36" i="41"/>
  <c r="EN40" i="41"/>
  <c r="EB34" i="41"/>
  <c r="L32" i="41"/>
  <c r="FT40" i="41"/>
  <c r="GV32" i="41"/>
  <c r="DP34" i="41"/>
  <c r="CZ36" i="41"/>
  <c r="EV34" i="41"/>
  <c r="AJ40" i="41"/>
  <c r="L34" i="41"/>
  <c r="DX34" i="41"/>
  <c r="AZ34" i="41"/>
  <c r="GF36" i="41"/>
  <c r="BT34" i="41"/>
  <c r="BX36" i="41"/>
  <c r="FP36" i="41"/>
  <c r="AF36" i="41"/>
  <c r="DH40" i="41"/>
  <c r="AJ36" i="41"/>
  <c r="BX32" i="41"/>
  <c r="EB32" i="41"/>
  <c r="FX34" i="41"/>
  <c r="GV40" i="41"/>
  <c r="FH40" i="41"/>
  <c r="CF40" i="41"/>
  <c r="BH36" i="41"/>
  <c r="CF34" i="41"/>
  <c r="AN32" i="41"/>
  <c r="DH36" i="41"/>
  <c r="BP32" i="41"/>
  <c r="AR40" i="41"/>
  <c r="CN36" i="41"/>
  <c r="BT40" i="41"/>
  <c r="L36" i="41"/>
  <c r="GR36" i="41"/>
  <c r="EV32" i="41"/>
  <c r="EZ32" i="41"/>
  <c r="AR32" i="41"/>
  <c r="AV36" i="41"/>
  <c r="EB40" i="41"/>
  <c r="DL34" i="41"/>
  <c r="DP40" i="41"/>
  <c r="CF32" i="41"/>
  <c r="AZ32" i="41"/>
  <c r="H36" i="41"/>
  <c r="BP34" i="41"/>
  <c r="BD36" i="41"/>
  <c r="AV32" i="41"/>
  <c r="X40" i="41"/>
  <c r="BL40" i="41"/>
  <c r="FH34" i="41"/>
  <c r="FD32" i="41"/>
  <c r="EN34" i="41"/>
  <c r="AF40" i="41"/>
  <c r="GJ32" i="41"/>
  <c r="FD34" i="41"/>
  <c r="BD32" i="41"/>
  <c r="P36" i="41"/>
  <c r="AR34" i="41"/>
  <c r="FH36" i="41"/>
  <c r="BL36" i="41"/>
  <c r="CF36" i="41"/>
  <c r="AV40" i="41"/>
  <c r="BT32" i="41"/>
  <c r="CZ40" i="41"/>
  <c r="DD32" i="41"/>
  <c r="BX34" i="41"/>
  <c r="H34" i="41"/>
  <c r="T40" i="41"/>
  <c r="CV36" i="41"/>
  <c r="DT34" i="41"/>
  <c r="EJ34" i="41"/>
  <c r="CR40" i="41"/>
  <c r="CN32" i="41"/>
  <c r="EF34" i="41"/>
  <c r="CJ36" i="41"/>
  <c r="GB36" i="41"/>
  <c r="FD36" i="41"/>
  <c r="CV32" i="41"/>
  <c r="EF36" i="41"/>
  <c r="BL34" i="41"/>
  <c r="EJ40" i="41"/>
  <c r="BH40" i="41"/>
  <c r="AB34" i="41"/>
  <c r="DL36" i="41"/>
  <c r="GJ34" i="41"/>
  <c r="DD40" i="41"/>
  <c r="CR34" i="41"/>
  <c r="EZ34" i="41"/>
  <c r="X34" i="41"/>
  <c r="AZ36" i="41"/>
  <c r="DT40" i="41"/>
  <c r="FH32" i="41"/>
  <c r="AR36" i="41"/>
  <c r="X32" i="41"/>
  <c r="GR32" i="41"/>
  <c r="DL40" i="41"/>
  <c r="DP36" i="41"/>
  <c r="FX40" i="41"/>
  <c r="CN40" i="41"/>
  <c r="EF40" i="41"/>
  <c r="H40" i="41"/>
  <c r="CN34" i="41"/>
  <c r="L40" i="41"/>
  <c r="AB40" i="41"/>
  <c r="EJ36" i="41"/>
  <c r="DD36" i="41"/>
  <c r="BD40" i="41"/>
  <c r="AJ34" i="41"/>
  <c r="GJ36" i="41"/>
  <c r="GN32" i="41"/>
  <c r="DD34" i="41"/>
  <c r="ER32" i="41"/>
  <c r="EN32" i="41"/>
  <c r="BH34" i="41"/>
  <c r="ER36" i="41"/>
  <c r="H32" i="41"/>
  <c r="FL32" i="41"/>
  <c r="AV34" i="41"/>
  <c r="BD34" i="41"/>
  <c r="AB32" i="41"/>
  <c r="BT36" i="41"/>
  <c r="FP40" i="41"/>
  <c r="CB32" i="41"/>
  <c r="CJ32" i="41"/>
  <c r="CV40" i="41"/>
  <c r="GB32" i="41"/>
  <c r="GN40" i="41"/>
  <c r="AB36" i="41"/>
  <c r="BP40" i="41"/>
  <c r="AN34" i="41"/>
  <c r="ER40" i="41"/>
  <c r="FX36" i="41"/>
  <c r="AF32" i="41"/>
  <c r="ER34" i="41"/>
  <c r="CZ34" i="41"/>
  <c r="CV34" i="41"/>
  <c r="EF32" i="41"/>
  <c r="FP34" i="41"/>
  <c r="BH32" i="41"/>
  <c r="CB34" i="41"/>
  <c r="EV36" i="41"/>
  <c r="BP36" i="41"/>
  <c r="GF40" i="41"/>
  <c r="CB40" i="41"/>
  <c r="GN36" i="41"/>
  <c r="GR40" i="41"/>
  <c r="CJ40" i="41"/>
  <c r="DH32" i="41"/>
  <c r="GB34" i="41"/>
  <c r="GV36" i="41"/>
  <c r="P40" i="41"/>
  <c r="X36" i="41"/>
  <c r="AJ32" i="41"/>
  <c r="P34" i="41"/>
  <c r="CJ34" i="41"/>
  <c r="GN34" i="41"/>
  <c r="DH34" i="41"/>
  <c r="BX40" i="41"/>
  <c r="EJ32" i="41"/>
  <c r="DL32" i="41"/>
  <c r="GV34" i="41"/>
  <c r="DX40" i="41"/>
  <c r="CZ32" i="41"/>
  <c r="DT36" i="41"/>
  <c r="T36" i="41"/>
  <c r="EV40" i="41"/>
  <c r="GF32" i="41"/>
  <c r="FT32" i="41"/>
  <c r="AN36" i="41"/>
  <c r="FX32" i="41"/>
  <c r="EZ40" i="41"/>
  <c r="GF34" i="41"/>
  <c r="DX32" i="41"/>
  <c r="P32" i="41"/>
  <c r="FP32" i="41"/>
  <c r="T32" i="41"/>
  <c r="J36" i="51"/>
  <c r="K36" i="51" s="1"/>
  <c r="GV10" i="41" l="1"/>
  <c r="FP10" i="41"/>
  <c r="DP10" i="41"/>
  <c r="BH10" i="41"/>
  <c r="BT10" i="41"/>
  <c r="FH10" i="41"/>
  <c r="EB10" i="41"/>
  <c r="L10" i="41"/>
  <c r="DT10" i="41"/>
  <c r="EN10" i="41"/>
  <c r="CN10" i="41"/>
  <c r="GN10" i="41"/>
  <c r="FX10" i="41"/>
  <c r="EJ10" i="41"/>
  <c r="DD10" i="41"/>
  <c r="DL10" i="41"/>
  <c r="CF10" i="41"/>
  <c r="AN10" i="41"/>
  <c r="GJ10" i="41"/>
  <c r="AJ10" i="41"/>
  <c r="X10" i="41"/>
  <c r="BL10" i="41"/>
  <c r="AB10" i="41"/>
  <c r="GB10" i="41"/>
  <c r="BP10" i="41"/>
  <c r="AR10" i="41"/>
  <c r="T10" i="41"/>
  <c r="EV10" i="41"/>
  <c r="GR10" i="41"/>
  <c r="AV10" i="41"/>
  <c r="DX10" i="41"/>
  <c r="FL10" i="41"/>
  <c r="FD10" i="41"/>
  <c r="EF10" i="41"/>
  <c r="P10" i="41"/>
  <c r="GF10" i="41"/>
  <c r="AF10" i="41"/>
  <c r="H10" i="41"/>
  <c r="ER10" i="41"/>
  <c r="FT10" i="41"/>
  <c r="CZ10" i="41"/>
  <c r="DH10" i="41"/>
  <c r="BD10" i="41"/>
  <c r="BX10" i="41"/>
  <c r="AZ10" i="41"/>
  <c r="CV10" i="41"/>
  <c r="CR10" i="41"/>
  <c r="CB10" i="41"/>
  <c r="EZ10" i="41"/>
  <c r="CJ10" i="41"/>
  <c r="AZ37" i="41"/>
  <c r="T37" i="41"/>
  <c r="DL19" i="41"/>
  <c r="GR37" i="41"/>
  <c r="BD28" i="41"/>
  <c r="AR19" i="41"/>
  <c r="CN28" i="41"/>
  <c r="FP37" i="41"/>
  <c r="ER19" i="41"/>
  <c r="X28" i="41"/>
  <c r="DH19" i="41"/>
  <c r="CJ19" i="41"/>
  <c r="AJ37" i="41"/>
  <c r="D15" i="41"/>
  <c r="DT28" i="41"/>
  <c r="AZ19" i="41"/>
  <c r="CJ37" i="41"/>
  <c r="EJ28" i="41"/>
  <c r="GF37" i="41"/>
  <c r="D22" i="41"/>
  <c r="D6" i="41"/>
  <c r="CN37" i="41"/>
  <c r="D33" i="41"/>
  <c r="BT19" i="41"/>
  <c r="BH19" i="41"/>
  <c r="EJ19" i="41"/>
  <c r="D34" i="41"/>
  <c r="EB19" i="41"/>
  <c r="CZ37" i="41"/>
  <c r="BP37" i="41"/>
  <c r="FD19" i="41"/>
  <c r="CF19" i="41"/>
  <c r="D7" i="41"/>
  <c r="D32" i="41"/>
  <c r="D35" i="41"/>
  <c r="DT37" i="41"/>
  <c r="GB37" i="41"/>
  <c r="EB28" i="41"/>
  <c r="D23" i="41"/>
  <c r="AB28" i="41"/>
  <c r="P19" i="41"/>
  <c r="FX19" i="41"/>
  <c r="FL28" i="41"/>
  <c r="AF28" i="41"/>
  <c r="AB37" i="41"/>
  <c r="CR19" i="41"/>
  <c r="D40" i="41"/>
  <c r="L37" i="41"/>
  <c r="P28" i="41"/>
  <c r="AF19" i="41"/>
  <c r="D17" i="41"/>
  <c r="D13" i="41"/>
  <c r="D26" i="41"/>
  <c r="AN28" i="41"/>
  <c r="AV37" i="41"/>
  <c r="AZ28" i="41"/>
  <c r="FT19" i="41"/>
  <c r="D9" i="41"/>
  <c r="D8" i="41"/>
  <c r="EN28" i="41"/>
  <c r="BL28" i="41"/>
  <c r="GV28" i="41"/>
  <c r="CB19" i="41"/>
  <c r="D36" i="41"/>
  <c r="ER37" i="41"/>
  <c r="EF37" i="41"/>
  <c r="D18" i="41"/>
  <c r="DD37" i="41"/>
  <c r="BP19" i="41"/>
  <c r="AR28" i="41"/>
  <c r="DH37" i="41"/>
  <c r="EB37" i="41"/>
  <c r="AN37" i="41"/>
  <c r="D27" i="41"/>
  <c r="D16" i="41"/>
  <c r="CV19" i="41"/>
  <c r="GN37" i="41"/>
  <c r="AN19" i="41"/>
  <c r="GB28" i="41"/>
  <c r="FX28" i="41"/>
  <c r="EF28" i="41"/>
  <c r="T28" i="41"/>
  <c r="FH37" i="41"/>
  <c r="FH28" i="41"/>
  <c r="GN19" i="41"/>
  <c r="GJ37" i="41"/>
  <c r="D24" i="41"/>
  <c r="DP19" i="41"/>
  <c r="BL19" i="41"/>
  <c r="D31" i="41"/>
  <c r="BX28" i="41"/>
  <c r="FX37" i="41"/>
  <c r="EN37" i="41"/>
  <c r="D25" i="41"/>
  <c r="D14" i="41"/>
  <c r="CF28" i="41"/>
  <c r="BH28" i="41"/>
  <c r="T19" i="41"/>
  <c r="DL28" i="41"/>
  <c r="BD19" i="41"/>
  <c r="DD28" i="41"/>
  <c r="CZ19" i="41"/>
  <c r="GF19" i="41"/>
  <c r="BD37" i="41"/>
  <c r="FT37" i="41"/>
  <c r="CJ28" i="41"/>
  <c r="EF19" i="41"/>
  <c r="DL37" i="41"/>
  <c r="BH37" i="41"/>
  <c r="CF37" i="41"/>
  <c r="BX37" i="41"/>
  <c r="BT37" i="41"/>
  <c r="DP37" i="41"/>
  <c r="CR37" i="41"/>
  <c r="GR28" i="41"/>
  <c r="CB37" i="41"/>
  <c r="ER28" i="41"/>
  <c r="AF37" i="41"/>
  <c r="CV28" i="41"/>
  <c r="FT28" i="41"/>
  <c r="L19" i="41"/>
  <c r="D43" i="41"/>
  <c r="FH19" i="41"/>
  <c r="FP19" i="41"/>
  <c r="DP28" i="41"/>
  <c r="GB19" i="41"/>
  <c r="EV19" i="41"/>
  <c r="DD19" i="41"/>
  <c r="EV37" i="41"/>
  <c r="EJ37" i="41"/>
  <c r="CV37" i="41"/>
  <c r="CZ28" i="41"/>
  <c r="GV19" i="41"/>
  <c r="BX19" i="41"/>
  <c r="EZ37" i="41"/>
  <c r="GF28" i="41"/>
  <c r="FP28" i="41"/>
  <c r="GV37" i="41"/>
  <c r="DX37" i="41"/>
  <c r="EZ28" i="41"/>
  <c r="GJ28" i="41"/>
  <c r="DH28" i="41"/>
  <c r="CN19" i="41"/>
  <c r="GR19" i="41"/>
  <c r="AB19" i="41"/>
  <c r="DX19" i="41"/>
  <c r="EN19" i="41"/>
  <c r="D12" i="41"/>
  <c r="H19" i="41"/>
  <c r="D30" i="41"/>
  <c r="H37" i="41"/>
  <c r="X19" i="41"/>
  <c r="X37" i="41"/>
  <c r="D21" i="41"/>
  <c r="H28" i="41"/>
  <c r="AV28" i="41"/>
  <c r="AJ28" i="41"/>
  <c r="GJ19" i="41"/>
  <c r="AR37" i="41"/>
  <c r="P37" i="41"/>
  <c r="CB28" i="41"/>
  <c r="GN28" i="41"/>
  <c r="FD28" i="41"/>
  <c r="AV19" i="41"/>
  <c r="FL19" i="41"/>
  <c r="D5" i="41"/>
  <c r="D41" i="41"/>
  <c r="EZ19" i="41"/>
  <c r="BT28" i="41"/>
  <c r="EV28" i="41"/>
  <c r="BL37" i="41"/>
  <c r="CR28" i="41"/>
  <c r="FD37" i="41"/>
  <c r="BP28" i="41"/>
  <c r="FL37" i="41"/>
  <c r="DX28" i="41"/>
  <c r="L28" i="41"/>
  <c r="AJ19" i="41"/>
  <c r="DT19" i="41"/>
  <c r="Q11" i="79"/>
  <c r="R11" i="79" s="1"/>
  <c r="P11" i="79"/>
  <c r="N43" i="20"/>
  <c r="M43" i="20"/>
  <c r="O43" i="20" s="1"/>
  <c r="D10" i="41" l="1"/>
  <c r="H53" i="41" s="1"/>
  <c r="D28" i="41"/>
  <c r="D37" i="41"/>
  <c r="D19" i="41"/>
  <c r="J35" i="51"/>
  <c r="K35" i="51" s="1"/>
  <c r="H54" i="41" l="1"/>
  <c r="H55" i="41" s="1"/>
  <c r="H56" i="41" s="1"/>
  <c r="D53" i="41"/>
  <c r="D54" i="41" s="1"/>
  <c r="D55" i="41" s="1"/>
  <c r="D56" i="41" s="1"/>
  <c r="J34" i="95"/>
  <c r="N38" i="20" l="1"/>
  <c r="M38" i="20"/>
  <c r="O38" i="20" s="1"/>
  <c r="N35" i="20"/>
  <c r="M35" i="20"/>
  <c r="O35" i="20" s="1"/>
  <c r="N34" i="20"/>
  <c r="M34" i="20"/>
  <c r="O34" i="20" s="1"/>
  <c r="N33" i="20"/>
  <c r="M33" i="20"/>
  <c r="O33" i="20" s="1"/>
  <c r="J34" i="51"/>
  <c r="K34" i="51" s="1"/>
  <c r="J33" i="51"/>
  <c r="K33" i="51" s="1"/>
  <c r="J34" i="75"/>
  <c r="K34" i="75" s="1"/>
  <c r="J33" i="95"/>
  <c r="J37" i="125"/>
  <c r="K37" i="125" l="1"/>
  <c r="J32" i="95" l="1"/>
  <c r="J32" i="51"/>
  <c r="K32" i="51" s="1"/>
  <c r="J32" i="125"/>
  <c r="K32" i="125" s="1"/>
  <c r="J31" i="51" l="1"/>
  <c r="K31" i="51" s="1"/>
  <c r="J31" i="8"/>
  <c r="K31" i="8" s="1"/>
  <c r="J31" i="44"/>
  <c r="K31" i="44" s="1"/>
  <c r="J31" i="16"/>
  <c r="K31" i="16" s="1"/>
  <c r="J31" i="95"/>
  <c r="J31" i="65"/>
  <c r="K31" i="65" s="1"/>
  <c r="J30" i="92" l="1"/>
  <c r="K30" i="92" s="1"/>
  <c r="J30" i="95"/>
  <c r="J30" i="51" l="1"/>
  <c r="K30" i="51" s="1"/>
  <c r="J29" i="51" l="1"/>
  <c r="K29" i="51"/>
  <c r="J29" i="95"/>
  <c r="B7" i="98" l="1"/>
  <c r="J28" i="51" l="1"/>
  <c r="K28" i="51" s="1"/>
  <c r="J28" i="95"/>
  <c r="J27" i="51" l="1"/>
  <c r="K27" i="51" s="1"/>
  <c r="J27" i="95"/>
  <c r="FX39" i="41" l="1"/>
  <c r="L39" i="41"/>
  <c r="DL39" i="41"/>
  <c r="AV39" i="41"/>
  <c r="P39" i="41"/>
  <c r="CJ39" i="41"/>
  <c r="EV39" i="41"/>
  <c r="AB39" i="41"/>
  <c r="CN39" i="41"/>
  <c r="FD39" i="41"/>
  <c r="BL39" i="41"/>
  <c r="FH39" i="41"/>
  <c r="CR39" i="41"/>
  <c r="AR39" i="41"/>
  <c r="EB39" i="41"/>
  <c r="FL39" i="41"/>
  <c r="DH39" i="41"/>
  <c r="GR39" i="41"/>
  <c r="FP39" i="41"/>
  <c r="ER39" i="41"/>
  <c r="CF39" i="41"/>
  <c r="DD39" i="41"/>
  <c r="GF39" i="41"/>
  <c r="BT39" i="41"/>
  <c r="CZ39" i="41"/>
  <c r="BH39" i="41"/>
  <c r="AJ39" i="41"/>
  <c r="CB39" i="41"/>
  <c r="EF39" i="41"/>
  <c r="EZ39" i="41"/>
  <c r="GN39" i="41"/>
  <c r="GV39" i="41"/>
  <c r="EJ39" i="41"/>
  <c r="AN39" i="41"/>
  <c r="BP39" i="41"/>
  <c r="DX39" i="41"/>
  <c r="AZ39" i="41"/>
  <c r="DP39" i="41"/>
  <c r="BD39" i="41"/>
  <c r="DT39" i="41"/>
  <c r="FT39" i="41"/>
  <c r="GB39" i="41"/>
  <c r="T39" i="41"/>
  <c r="AF39" i="41"/>
  <c r="GJ39" i="41"/>
  <c r="EN39" i="41"/>
  <c r="CV39" i="41"/>
  <c r="BX39" i="41"/>
  <c r="X39" i="41"/>
  <c r="H39" i="41"/>
  <c r="J26" i="51"/>
  <c r="K26" i="51" s="1"/>
  <c r="J26" i="93"/>
  <c r="J26" i="95"/>
  <c r="DH44" i="41" l="1"/>
  <c r="DH46" i="41" s="1"/>
  <c r="DH47" i="41"/>
  <c r="DX44" i="41"/>
  <c r="DX46" i="41" s="1"/>
  <c r="DX47" i="41"/>
  <c r="FL44" i="41"/>
  <c r="FL46" i="41" s="1"/>
  <c r="FL47" i="41"/>
  <c r="BP44" i="41"/>
  <c r="BP46" i="41" s="1"/>
  <c r="BP47" i="41"/>
  <c r="EB47" i="41"/>
  <c r="EB44" i="41"/>
  <c r="EB46" i="41" s="1"/>
  <c r="AN47" i="41"/>
  <c r="AN44" i="41"/>
  <c r="AN46" i="41" s="1"/>
  <c r="EJ44" i="41"/>
  <c r="EJ46" i="41" s="1"/>
  <c r="EJ47" i="41"/>
  <c r="AR44" i="41"/>
  <c r="AR46" i="41" s="1"/>
  <c r="AR47" i="41"/>
  <c r="H44" i="41"/>
  <c r="H46" i="41" s="1"/>
  <c r="H47" i="41"/>
  <c r="GV44" i="41"/>
  <c r="GV46" i="41" s="1"/>
  <c r="GV47" i="41"/>
  <c r="CR47" i="41"/>
  <c r="CR44" i="41"/>
  <c r="CR46" i="41" s="1"/>
  <c r="AZ47" i="41"/>
  <c r="AZ44" i="41"/>
  <c r="AZ46" i="41" s="1"/>
  <c r="X47" i="41"/>
  <c r="X44" i="41"/>
  <c r="X46" i="41" s="1"/>
  <c r="EZ44" i="41"/>
  <c r="EZ46" i="41" s="1"/>
  <c r="EZ47" i="41"/>
  <c r="CV47" i="41"/>
  <c r="CV44" i="41"/>
  <c r="CV46" i="41" s="1"/>
  <c r="CB44" i="41"/>
  <c r="CB46" i="41" s="1"/>
  <c r="CB47" i="41"/>
  <c r="GJ47" i="41"/>
  <c r="GJ44" i="41"/>
  <c r="GJ46" i="41" s="1"/>
  <c r="AB44" i="41"/>
  <c r="AB46" i="41" s="1"/>
  <c r="AB47" i="41"/>
  <c r="BH44" i="41"/>
  <c r="BH46" i="41" s="1"/>
  <c r="BH47" i="41"/>
  <c r="CZ44" i="41"/>
  <c r="CZ46" i="41" s="1"/>
  <c r="CZ47" i="41"/>
  <c r="GB47" i="41"/>
  <c r="GB44" i="41"/>
  <c r="GB46" i="41" s="1"/>
  <c r="P47" i="41"/>
  <c r="P44" i="41"/>
  <c r="P46" i="41" s="1"/>
  <c r="FP47" i="41"/>
  <c r="FP44" i="41"/>
  <c r="FP46" i="41" s="1"/>
  <c r="GR44" i="41"/>
  <c r="GR46" i="41" s="1"/>
  <c r="GR47" i="41"/>
  <c r="GN44" i="41"/>
  <c r="GN46" i="41" s="1"/>
  <c r="GN47" i="41"/>
  <c r="BX47" i="41"/>
  <c r="BX44" i="41"/>
  <c r="BX46" i="41" s="1"/>
  <c r="BL44" i="41"/>
  <c r="BL46" i="41" s="1"/>
  <c r="BL47" i="41"/>
  <c r="EF44" i="41"/>
  <c r="EF46" i="41" s="1"/>
  <c r="EF47" i="41"/>
  <c r="EN47" i="41"/>
  <c r="EN44" i="41"/>
  <c r="EN46" i="41" s="1"/>
  <c r="CN44" i="41"/>
  <c r="CN46" i="41" s="1"/>
  <c r="CN47" i="41"/>
  <c r="AJ44" i="41"/>
  <c r="AJ46" i="41" s="1"/>
  <c r="AJ47" i="41"/>
  <c r="AF47" i="41"/>
  <c r="AF44" i="41"/>
  <c r="AF46" i="41" s="1"/>
  <c r="EV47" i="41"/>
  <c r="EV44" i="41"/>
  <c r="EV46" i="41" s="1"/>
  <c r="T47" i="41"/>
  <c r="T44" i="41"/>
  <c r="T46" i="41" s="1"/>
  <c r="CJ44" i="41"/>
  <c r="CJ46" i="41" s="1"/>
  <c r="CJ47" i="41"/>
  <c r="BT44" i="41"/>
  <c r="BT46" i="41" s="1"/>
  <c r="BT47" i="41"/>
  <c r="FT47" i="41"/>
  <c r="FT44" i="41"/>
  <c r="FT46" i="41" s="1"/>
  <c r="GF44" i="41"/>
  <c r="GF46" i="41" s="1"/>
  <c r="GF47" i="41"/>
  <c r="AV44" i="41"/>
  <c r="AV46" i="41" s="1"/>
  <c r="AV47" i="41"/>
  <c r="DT47" i="41"/>
  <c r="DT44" i="41"/>
  <c r="DT46" i="41" s="1"/>
  <c r="DD44" i="41"/>
  <c r="DD46" i="41" s="1"/>
  <c r="DD47" i="41"/>
  <c r="DL47" i="41"/>
  <c r="DL44" i="41"/>
  <c r="DL46" i="41" s="1"/>
  <c r="BD47" i="41"/>
  <c r="BD44" i="41"/>
  <c r="BD46" i="41" s="1"/>
  <c r="CF44" i="41"/>
  <c r="CF46" i="41" s="1"/>
  <c r="CF47" i="41"/>
  <c r="L44" i="41"/>
  <c r="L46" i="41" s="1"/>
  <c r="L47" i="41"/>
  <c r="DP47" i="41"/>
  <c r="DP44" i="41"/>
  <c r="DP46" i="41" s="1"/>
  <c r="ER44" i="41"/>
  <c r="ER46" i="41" s="1"/>
  <c r="ER47" i="41"/>
  <c r="FX44" i="41"/>
  <c r="FX46" i="41" s="1"/>
  <c r="FX47" i="41"/>
  <c r="D39" i="41"/>
  <c r="N29" i="20"/>
  <c r="M29" i="20"/>
  <c r="O29" i="20" s="1"/>
  <c r="N28" i="20"/>
  <c r="M28" i="20"/>
  <c r="O28" i="20" s="1"/>
  <c r="N25" i="20"/>
  <c r="M25" i="20"/>
  <c r="O25" i="20" s="1"/>
  <c r="J25" i="51" l="1"/>
  <c r="K25" i="51" s="1"/>
  <c r="J25" i="95"/>
  <c r="J24" i="51" l="1"/>
  <c r="K24" i="51" s="1"/>
  <c r="J24" i="49"/>
  <c r="K24" i="49" s="1"/>
  <c r="J24" i="8"/>
  <c r="K24" i="8" s="1"/>
  <c r="J24" i="88"/>
  <c r="K24" i="88" s="1"/>
  <c r="J24" i="16"/>
  <c r="K24" i="16" s="1"/>
  <c r="J24" i="44"/>
  <c r="K24" i="44" s="1"/>
  <c r="J24" i="112"/>
  <c r="K24" i="112" s="1"/>
  <c r="J24" i="95"/>
  <c r="J24" i="85"/>
  <c r="K24" i="85" s="1"/>
  <c r="J24" i="65"/>
  <c r="K24" i="65" s="1"/>
  <c r="J25" i="43"/>
  <c r="K25" i="43" s="1"/>
  <c r="J24" i="57"/>
  <c r="K24" i="57" s="1"/>
  <c r="J24" i="125"/>
  <c r="K24" i="125" s="1"/>
  <c r="J24" i="50" l="1"/>
  <c r="K24" i="50" s="1"/>
  <c r="J23" i="51" l="1"/>
  <c r="K23" i="51"/>
  <c r="J23" i="95"/>
  <c r="J23" i="65"/>
  <c r="K23" i="65" s="1"/>
  <c r="J23" i="125"/>
  <c r="K23" i="125" s="1"/>
  <c r="J22" i="51" l="1"/>
  <c r="K22" i="51" s="1"/>
  <c r="J22" i="44"/>
  <c r="K22" i="44" s="1"/>
  <c r="J22" i="95"/>
  <c r="J22" i="125"/>
  <c r="K22" i="125" s="1"/>
  <c r="J21" i="95" l="1"/>
  <c r="J21" i="51"/>
  <c r="K21" i="51" s="1"/>
  <c r="B30" i="9"/>
  <c r="B29" i="9"/>
  <c r="B28" i="9"/>
  <c r="B27" i="9"/>
  <c r="B26" i="9"/>
  <c r="B25" i="9"/>
  <c r="B24" i="9"/>
  <c r="B23" i="9"/>
  <c r="B22" i="9"/>
  <c r="B21" i="9"/>
  <c r="B19" i="9"/>
  <c r="B18" i="9"/>
  <c r="B17" i="9"/>
  <c r="B16" i="9"/>
  <c r="B15" i="9"/>
  <c r="B14" i="9"/>
  <c r="B13" i="9"/>
  <c r="B12" i="9"/>
  <c r="B11" i="9"/>
  <c r="B10" i="9"/>
  <c r="B9" i="9"/>
  <c r="A10" i="9"/>
  <c r="A11" i="9" s="1"/>
  <c r="A12" i="9" s="1"/>
  <c r="A13" i="9" s="1"/>
  <c r="A14" i="9" s="1"/>
  <c r="A15" i="9" s="1"/>
  <c r="A16" i="9" s="1"/>
  <c r="A17" i="9" s="1"/>
  <c r="A18" i="9" s="1"/>
  <c r="A19" i="9" s="1"/>
  <c r="N30" i="20"/>
  <c r="M30" i="20"/>
  <c r="N24" i="20"/>
  <c r="M24" i="20"/>
  <c r="A21" i="9" l="1"/>
  <c r="A22" i="9" s="1"/>
  <c r="A23" i="9" s="1"/>
  <c r="A24" i="9" s="1"/>
  <c r="A25" i="9" s="1"/>
  <c r="A26" i="9" s="1"/>
  <c r="A27" i="9" s="1"/>
  <c r="A28" i="9" s="1"/>
  <c r="A29" i="9" s="1"/>
  <c r="A30" i="9" s="1"/>
  <c r="A20" i="9"/>
  <c r="J20" i="51"/>
  <c r="K20" i="51"/>
  <c r="J20" i="95"/>
  <c r="J20" i="85"/>
  <c r="K20" i="85" s="1"/>
  <c r="O24" i="20" l="1"/>
  <c r="J19" i="95" l="1"/>
  <c r="J19" i="51" l="1"/>
  <c r="K19" i="51" s="1"/>
  <c r="N21" i="20" l="1"/>
  <c r="M21" i="20"/>
  <c r="O21" i="20" s="1"/>
  <c r="N20" i="20"/>
  <c r="M20" i="20"/>
  <c r="O20" i="20" s="1"/>
  <c r="J18" i="95"/>
  <c r="J18" i="125"/>
  <c r="K18" i="125" s="1"/>
  <c r="J18" i="51" l="1"/>
  <c r="K18" i="51" s="1"/>
  <c r="J17" i="95" l="1"/>
  <c r="J17" i="125"/>
  <c r="K17" i="125" s="1"/>
  <c r="J16" i="95" l="1"/>
  <c r="J16" i="125"/>
  <c r="K16" i="125" s="1"/>
  <c r="J15" i="95" l="1"/>
  <c r="J15" i="51"/>
  <c r="K15" i="51" s="1"/>
  <c r="J14" i="95" l="1"/>
  <c r="J13" i="95" l="1"/>
  <c r="J13" i="51" l="1"/>
  <c r="K13" i="51" s="1"/>
  <c r="J12" i="95" l="1"/>
  <c r="J11" i="95" l="1"/>
  <c r="A4" i="126" l="1"/>
  <c r="B6" i="126" s="1"/>
  <c r="B7" i="126" l="1"/>
  <c r="C6" i="126"/>
  <c r="A6" i="126"/>
  <c r="N47" i="126"/>
  <c r="N48" i="126"/>
  <c r="L47" i="126"/>
  <c r="L48" i="126"/>
  <c r="E47" i="126"/>
  <c r="E48" i="126"/>
  <c r="G47" i="126"/>
  <c r="G48" i="126"/>
  <c r="F47" i="126"/>
  <c r="F48" i="126"/>
  <c r="J11" i="50"/>
  <c r="K11" i="50" s="1"/>
  <c r="B8" i="126" l="1"/>
  <c r="C7" i="126"/>
  <c r="K47" i="126"/>
  <c r="K48" i="126"/>
  <c r="I47" i="126"/>
  <c r="I48" i="126"/>
  <c r="J47" i="126"/>
  <c r="J48" i="126"/>
  <c r="H47" i="126"/>
  <c r="H48" i="126"/>
  <c r="J10" i="8"/>
  <c r="K10" i="8" s="1"/>
  <c r="J10" i="44"/>
  <c r="K10" i="44" s="1"/>
  <c r="J10" i="112"/>
  <c r="K10" i="112" s="1"/>
  <c r="J10" i="95"/>
  <c r="J10" i="65"/>
  <c r="K10" i="65" s="1"/>
  <c r="J10" i="57"/>
  <c r="K10" i="57" s="1"/>
  <c r="J10" i="111"/>
  <c r="K10" i="111" s="1"/>
  <c r="J10" i="125"/>
  <c r="K10" i="125" s="1"/>
  <c r="C8" i="126" l="1"/>
  <c r="B9" i="126"/>
  <c r="J9" i="95"/>
  <c r="B10" i="126" l="1"/>
  <c r="C9" i="126"/>
  <c r="J9" i="111"/>
  <c r="K9" i="111" s="1"/>
  <c r="C10" i="126" l="1"/>
  <c r="B13" i="126"/>
  <c r="J8" i="95"/>
  <c r="C13" i="126" l="1"/>
  <c r="A13" i="126"/>
  <c r="B14" i="126"/>
  <c r="FH42" i="41"/>
  <c r="FD42" i="41"/>
  <c r="D42" i="41" l="1"/>
  <c r="H57" i="41" s="1"/>
  <c r="FD47" i="41"/>
  <c r="FD44" i="41"/>
  <c r="FD46" i="41" s="1"/>
  <c r="FH47" i="41"/>
  <c r="FH44" i="41"/>
  <c r="FH46" i="41" s="1"/>
  <c r="C14" i="126"/>
  <c r="B15" i="126"/>
  <c r="D44" i="41" l="1"/>
  <c r="D47" i="41"/>
  <c r="B16" i="126"/>
  <c r="C15" i="126"/>
  <c r="J37" i="98"/>
  <c r="K37" i="98" s="1"/>
  <c r="N45" i="20"/>
  <c r="M45" i="20"/>
  <c r="O45" i="20" s="1"/>
  <c r="D46" i="41" l="1"/>
  <c r="D57" i="41"/>
  <c r="B17" i="126"/>
  <c r="C16" i="126"/>
  <c r="J36" i="98"/>
  <c r="K36" i="98" s="1"/>
  <c r="B18" i="126" l="1"/>
  <c r="C17" i="126"/>
  <c r="M44" i="20"/>
  <c r="N44" i="20"/>
  <c r="O44" i="20"/>
  <c r="C18" i="126" l="1"/>
  <c r="B19" i="126"/>
  <c r="J37" i="76"/>
  <c r="K37" i="76" s="1"/>
  <c r="J36" i="76"/>
  <c r="K36" i="76" s="1"/>
  <c r="J35" i="76"/>
  <c r="K35" i="76" s="1"/>
  <c r="J34" i="76"/>
  <c r="K34" i="76" s="1"/>
  <c r="J33" i="76"/>
  <c r="K33" i="76" s="1"/>
  <c r="J32" i="76"/>
  <c r="K32" i="76" s="1"/>
  <c r="J31" i="76"/>
  <c r="K31" i="76" s="1"/>
  <c r="J30" i="76"/>
  <c r="K30" i="76" s="1"/>
  <c r="J29" i="76"/>
  <c r="K29" i="76" s="1"/>
  <c r="J28" i="76"/>
  <c r="K28" i="76" s="1"/>
  <c r="J27" i="76"/>
  <c r="K27" i="76" s="1"/>
  <c r="J26" i="76"/>
  <c r="K26" i="76" s="1"/>
  <c r="J25" i="76"/>
  <c r="K25" i="76" s="1"/>
  <c r="J24" i="76"/>
  <c r="K24" i="76" s="1"/>
  <c r="J23" i="76"/>
  <c r="K23" i="76" s="1"/>
  <c r="J22" i="76"/>
  <c r="K22" i="76" s="1"/>
  <c r="J21" i="76"/>
  <c r="K21" i="76" s="1"/>
  <c r="J20" i="76"/>
  <c r="K20" i="76" s="1"/>
  <c r="J19" i="76"/>
  <c r="K19" i="76" s="1"/>
  <c r="J18" i="76"/>
  <c r="K18" i="76" s="1"/>
  <c r="J17" i="76"/>
  <c r="K17" i="76" s="1"/>
  <c r="J16" i="76"/>
  <c r="K16" i="76" s="1"/>
  <c r="J15" i="76"/>
  <c r="K15" i="76" s="1"/>
  <c r="J14" i="76"/>
  <c r="K14" i="76" s="1"/>
  <c r="J13" i="76"/>
  <c r="K13" i="76" s="1"/>
  <c r="J12" i="76"/>
  <c r="K12" i="76" s="1"/>
  <c r="J11" i="76"/>
  <c r="K11" i="76" s="1"/>
  <c r="J10" i="76"/>
  <c r="K10" i="76" s="1"/>
  <c r="J9" i="76"/>
  <c r="K9" i="76" s="1"/>
  <c r="J8" i="76"/>
  <c r="K8" i="76" s="1"/>
  <c r="A8" i="76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J7" i="76"/>
  <c r="J37" i="81"/>
  <c r="K37" i="81" s="1"/>
  <c r="J36" i="81"/>
  <c r="K36" i="81" s="1"/>
  <c r="J35" i="81"/>
  <c r="K35" i="81" s="1"/>
  <c r="J34" i="81"/>
  <c r="K34" i="81" s="1"/>
  <c r="J33" i="81"/>
  <c r="K33" i="81" s="1"/>
  <c r="J32" i="81"/>
  <c r="K32" i="81" s="1"/>
  <c r="J31" i="81"/>
  <c r="K31" i="81" s="1"/>
  <c r="J30" i="81"/>
  <c r="K30" i="81" s="1"/>
  <c r="J29" i="81"/>
  <c r="K29" i="81" s="1"/>
  <c r="J28" i="81"/>
  <c r="K28" i="81" s="1"/>
  <c r="J27" i="81"/>
  <c r="K27" i="81" s="1"/>
  <c r="J26" i="81"/>
  <c r="K26" i="81" s="1"/>
  <c r="J25" i="81"/>
  <c r="K25" i="81" s="1"/>
  <c r="J24" i="81"/>
  <c r="K24" i="81" s="1"/>
  <c r="J23" i="81"/>
  <c r="K23" i="81" s="1"/>
  <c r="J22" i="81"/>
  <c r="K22" i="81" s="1"/>
  <c r="J21" i="81"/>
  <c r="K21" i="81" s="1"/>
  <c r="J20" i="81"/>
  <c r="K20" i="81" s="1"/>
  <c r="J19" i="81"/>
  <c r="K19" i="81" s="1"/>
  <c r="J18" i="81"/>
  <c r="K18" i="81" s="1"/>
  <c r="J17" i="81"/>
  <c r="K17" i="81" s="1"/>
  <c r="J16" i="81"/>
  <c r="K16" i="81" s="1"/>
  <c r="J15" i="81"/>
  <c r="K15" i="81" s="1"/>
  <c r="J14" i="81"/>
  <c r="K14" i="81" s="1"/>
  <c r="J13" i="81"/>
  <c r="K13" i="81" s="1"/>
  <c r="J12" i="81"/>
  <c r="K12" i="81" s="1"/>
  <c r="J11" i="81"/>
  <c r="K11" i="81" s="1"/>
  <c r="J10" i="81"/>
  <c r="K10" i="81" s="1"/>
  <c r="J9" i="81"/>
  <c r="K9" i="81" s="1"/>
  <c r="J8" i="81"/>
  <c r="K8" i="81" s="1"/>
  <c r="A8" i="81"/>
  <c r="A9" i="81" s="1"/>
  <c r="A10" i="81" s="1"/>
  <c r="A11" i="81" s="1"/>
  <c r="A12" i="81" s="1"/>
  <c r="A13" i="81" s="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J7" i="81"/>
  <c r="J37" i="84"/>
  <c r="K37" i="84" s="1"/>
  <c r="J36" i="84"/>
  <c r="K36" i="84" s="1"/>
  <c r="J35" i="84"/>
  <c r="K35" i="84" s="1"/>
  <c r="J34" i="84"/>
  <c r="K34" i="84" s="1"/>
  <c r="J33" i="84"/>
  <c r="K33" i="84" s="1"/>
  <c r="J32" i="84"/>
  <c r="K32" i="84" s="1"/>
  <c r="J31" i="84"/>
  <c r="K31" i="84" s="1"/>
  <c r="J30" i="84"/>
  <c r="K30" i="84" s="1"/>
  <c r="J29" i="84"/>
  <c r="K29" i="84" s="1"/>
  <c r="J28" i="84"/>
  <c r="K28" i="84" s="1"/>
  <c r="J27" i="84"/>
  <c r="K27" i="84" s="1"/>
  <c r="J26" i="84"/>
  <c r="K26" i="84" s="1"/>
  <c r="J25" i="84"/>
  <c r="K25" i="84" s="1"/>
  <c r="J24" i="84"/>
  <c r="K24" i="84" s="1"/>
  <c r="J23" i="84"/>
  <c r="K23" i="84" s="1"/>
  <c r="J22" i="84"/>
  <c r="K22" i="84" s="1"/>
  <c r="J21" i="84"/>
  <c r="K21" i="84" s="1"/>
  <c r="J20" i="84"/>
  <c r="K20" i="84" s="1"/>
  <c r="J19" i="84"/>
  <c r="K19" i="84" s="1"/>
  <c r="J18" i="84"/>
  <c r="K18" i="84" s="1"/>
  <c r="J17" i="84"/>
  <c r="K17" i="84" s="1"/>
  <c r="J16" i="84"/>
  <c r="K16" i="84" s="1"/>
  <c r="J15" i="84"/>
  <c r="K15" i="84" s="1"/>
  <c r="J14" i="84"/>
  <c r="K14" i="84" s="1"/>
  <c r="J13" i="84"/>
  <c r="K13" i="84" s="1"/>
  <c r="J12" i="84"/>
  <c r="K12" i="84" s="1"/>
  <c r="J11" i="84"/>
  <c r="K11" i="84" s="1"/>
  <c r="J10" i="84"/>
  <c r="K10" i="84" s="1"/>
  <c r="J9" i="84"/>
  <c r="K9" i="84" s="1"/>
  <c r="J8" i="84"/>
  <c r="K8" i="84" s="1"/>
  <c r="A8" i="84"/>
  <c r="A9" i="84" s="1"/>
  <c r="A10" i="84" s="1"/>
  <c r="A11" i="84" s="1"/>
  <c r="A12" i="84" s="1"/>
  <c r="A13" i="84" s="1"/>
  <c r="A14" i="84" s="1"/>
  <c r="A15" i="84" s="1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J7" i="84"/>
  <c r="O17" i="118"/>
  <c r="B17" i="118"/>
  <c r="O16" i="118"/>
  <c r="B16" i="118"/>
  <c r="O15" i="118"/>
  <c r="B15" i="118"/>
  <c r="O14" i="118"/>
  <c r="B14" i="118"/>
  <c r="O13" i="118"/>
  <c r="B13" i="118"/>
  <c r="O12" i="118"/>
  <c r="B12" i="118"/>
  <c r="O11" i="118"/>
  <c r="B11" i="118"/>
  <c r="O10" i="118"/>
  <c r="B10" i="118"/>
  <c r="O9" i="118"/>
  <c r="B9" i="118"/>
  <c r="O8" i="118"/>
  <c r="B8" i="118"/>
  <c r="A8" i="118"/>
  <c r="A9" i="118" s="1"/>
  <c r="A10" i="118" s="1"/>
  <c r="A11" i="118" s="1"/>
  <c r="A12" i="118" s="1"/>
  <c r="A13" i="118" s="1"/>
  <c r="A14" i="118" s="1"/>
  <c r="A15" i="118" s="1"/>
  <c r="A16" i="118" s="1"/>
  <c r="A17" i="118" s="1"/>
  <c r="P23" i="122"/>
  <c r="B23" i="122"/>
  <c r="P22" i="122"/>
  <c r="B22" i="122"/>
  <c r="P21" i="122"/>
  <c r="B21" i="122"/>
  <c r="P20" i="122"/>
  <c r="B20" i="122"/>
  <c r="P19" i="122"/>
  <c r="B19" i="122"/>
  <c r="P18" i="122"/>
  <c r="B18" i="122"/>
  <c r="P17" i="122"/>
  <c r="B17" i="122"/>
  <c r="P16" i="122"/>
  <c r="B16" i="122"/>
  <c r="P15" i="122"/>
  <c r="B15" i="122"/>
  <c r="P14" i="122"/>
  <c r="B14" i="122"/>
  <c r="P13" i="122"/>
  <c r="B13" i="122"/>
  <c r="P12" i="122"/>
  <c r="B12" i="122"/>
  <c r="P11" i="122"/>
  <c r="B11" i="122"/>
  <c r="P10" i="122"/>
  <c r="B10" i="122"/>
  <c r="P9" i="122"/>
  <c r="B9" i="122"/>
  <c r="A9" i="122"/>
  <c r="A10" i="122" s="1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L20" i="103"/>
  <c r="B18" i="103"/>
  <c r="B17" i="103"/>
  <c r="B16" i="103"/>
  <c r="B15" i="103"/>
  <c r="B14" i="103"/>
  <c r="B13" i="103"/>
  <c r="B12" i="103"/>
  <c r="B11" i="103"/>
  <c r="B10" i="103"/>
  <c r="B9" i="103"/>
  <c r="A9" i="103"/>
  <c r="A10" i="103" s="1"/>
  <c r="A11" i="103" s="1"/>
  <c r="A12" i="103" s="1"/>
  <c r="A13" i="103" s="1"/>
  <c r="A14" i="103" s="1"/>
  <c r="A15" i="103" s="1"/>
  <c r="A16" i="103" s="1"/>
  <c r="A17" i="103" s="1"/>
  <c r="A18" i="103" s="1"/>
  <c r="L19" i="102"/>
  <c r="B17" i="102"/>
  <c r="B16" i="102"/>
  <c r="B15" i="102"/>
  <c r="B14" i="102"/>
  <c r="B13" i="102"/>
  <c r="B12" i="102"/>
  <c r="B11" i="102"/>
  <c r="B10" i="102"/>
  <c r="B9" i="102"/>
  <c r="B8" i="102"/>
  <c r="A8" i="102"/>
  <c r="A9" i="102" s="1"/>
  <c r="A10" i="102" s="1"/>
  <c r="A11" i="102" s="1"/>
  <c r="A12" i="102" s="1"/>
  <c r="A13" i="102" s="1"/>
  <c r="A14" i="102" s="1"/>
  <c r="A15" i="102" s="1"/>
  <c r="A16" i="102" s="1"/>
  <c r="A17" i="102" s="1"/>
  <c r="L17" i="101"/>
  <c r="B17" i="101"/>
  <c r="L16" i="101"/>
  <c r="B16" i="101"/>
  <c r="L15" i="101"/>
  <c r="B15" i="101"/>
  <c r="L14" i="101"/>
  <c r="B14" i="101"/>
  <c r="L13" i="101"/>
  <c r="B13" i="101"/>
  <c r="L12" i="101"/>
  <c r="B12" i="101"/>
  <c r="L11" i="101"/>
  <c r="B11" i="101"/>
  <c r="L10" i="101"/>
  <c r="B10" i="101"/>
  <c r="L9" i="101"/>
  <c r="B9" i="101"/>
  <c r="L8" i="101"/>
  <c r="B8" i="101"/>
  <c r="A8" i="101"/>
  <c r="A9" i="101" s="1"/>
  <c r="A10" i="101" s="1"/>
  <c r="A11" i="101" s="1"/>
  <c r="A12" i="101" s="1"/>
  <c r="A13" i="101" s="1"/>
  <c r="A14" i="101" s="1"/>
  <c r="A15" i="101" s="1"/>
  <c r="A16" i="101" s="1"/>
  <c r="A17" i="101" s="1"/>
  <c r="J35" i="98"/>
  <c r="K35" i="98" s="1"/>
  <c r="J34" i="98"/>
  <c r="K34" i="98" s="1"/>
  <c r="J33" i="98"/>
  <c r="K33" i="98" s="1"/>
  <c r="J32" i="98"/>
  <c r="K32" i="98" s="1"/>
  <c r="J31" i="98"/>
  <c r="K31" i="98" s="1"/>
  <c r="J30" i="98"/>
  <c r="K30" i="98" s="1"/>
  <c r="J29" i="98"/>
  <c r="K29" i="98" s="1"/>
  <c r="J28" i="98"/>
  <c r="K28" i="98" s="1"/>
  <c r="J27" i="98"/>
  <c r="K27" i="98" s="1"/>
  <c r="J26" i="98"/>
  <c r="K26" i="98" s="1"/>
  <c r="J25" i="98"/>
  <c r="K25" i="98" s="1"/>
  <c r="J24" i="98"/>
  <c r="K24" i="98" s="1"/>
  <c r="J23" i="98"/>
  <c r="K23" i="98" s="1"/>
  <c r="J22" i="98"/>
  <c r="K22" i="98" s="1"/>
  <c r="J21" i="98"/>
  <c r="K21" i="98" s="1"/>
  <c r="J20" i="98"/>
  <c r="K20" i="98" s="1"/>
  <c r="J19" i="98"/>
  <c r="K19" i="98" s="1"/>
  <c r="J18" i="98"/>
  <c r="K18" i="98" s="1"/>
  <c r="J17" i="98"/>
  <c r="K17" i="98" s="1"/>
  <c r="J16" i="98"/>
  <c r="K16" i="98" s="1"/>
  <c r="J15" i="98"/>
  <c r="K15" i="98" s="1"/>
  <c r="J14" i="98"/>
  <c r="K14" i="98" s="1"/>
  <c r="J13" i="98"/>
  <c r="K13" i="98" s="1"/>
  <c r="J12" i="98"/>
  <c r="K12" i="98" s="1"/>
  <c r="J11" i="98"/>
  <c r="K11" i="98" s="1"/>
  <c r="J10" i="98"/>
  <c r="K10" i="98" s="1"/>
  <c r="J9" i="98"/>
  <c r="K9" i="98" s="1"/>
  <c r="J8" i="98"/>
  <c r="K8" i="98" s="1"/>
  <c r="A8" i="98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J7" i="98"/>
  <c r="G7" i="98"/>
  <c r="G39" i="98" s="1"/>
  <c r="G40" i="98" s="1"/>
  <c r="J37" i="90"/>
  <c r="K37" i="90" s="1"/>
  <c r="J36" i="90"/>
  <c r="K36" i="90" s="1"/>
  <c r="J35" i="90"/>
  <c r="K35" i="90" s="1"/>
  <c r="J34" i="90"/>
  <c r="K34" i="90" s="1"/>
  <c r="J33" i="90"/>
  <c r="K33" i="90" s="1"/>
  <c r="J32" i="90"/>
  <c r="K32" i="90" s="1"/>
  <c r="J31" i="90"/>
  <c r="K31" i="90" s="1"/>
  <c r="J30" i="90"/>
  <c r="K30" i="90" s="1"/>
  <c r="J29" i="90"/>
  <c r="K29" i="90" s="1"/>
  <c r="J28" i="90"/>
  <c r="K28" i="90" s="1"/>
  <c r="J27" i="90"/>
  <c r="K27" i="90" s="1"/>
  <c r="J26" i="90"/>
  <c r="K26" i="90" s="1"/>
  <c r="J25" i="90"/>
  <c r="K25" i="90" s="1"/>
  <c r="J24" i="90"/>
  <c r="K24" i="90" s="1"/>
  <c r="J23" i="90"/>
  <c r="K23" i="90" s="1"/>
  <c r="J22" i="90"/>
  <c r="K22" i="90" s="1"/>
  <c r="J21" i="90"/>
  <c r="K21" i="90" s="1"/>
  <c r="J20" i="90"/>
  <c r="K20" i="90" s="1"/>
  <c r="J19" i="90"/>
  <c r="K19" i="90" s="1"/>
  <c r="J18" i="90"/>
  <c r="K18" i="90" s="1"/>
  <c r="J17" i="90"/>
  <c r="K17" i="90" s="1"/>
  <c r="J16" i="90"/>
  <c r="K16" i="90" s="1"/>
  <c r="J15" i="90"/>
  <c r="K15" i="90" s="1"/>
  <c r="J14" i="90"/>
  <c r="K14" i="90" s="1"/>
  <c r="J13" i="90"/>
  <c r="K13" i="90" s="1"/>
  <c r="J12" i="90"/>
  <c r="K12" i="90" s="1"/>
  <c r="J11" i="90"/>
  <c r="K11" i="90" s="1"/>
  <c r="J10" i="90"/>
  <c r="K10" i="90" s="1"/>
  <c r="J9" i="90"/>
  <c r="K9" i="90" s="1"/>
  <c r="J8" i="90"/>
  <c r="A8" i="90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J7" i="90"/>
  <c r="K7" i="90" s="1"/>
  <c r="J37" i="83"/>
  <c r="K37" i="83" s="1"/>
  <c r="J36" i="83"/>
  <c r="K36" i="83" s="1"/>
  <c r="J35" i="83"/>
  <c r="K35" i="83" s="1"/>
  <c r="J34" i="83"/>
  <c r="K34" i="83" s="1"/>
  <c r="J33" i="83"/>
  <c r="K33" i="83" s="1"/>
  <c r="J32" i="83"/>
  <c r="K32" i="83" s="1"/>
  <c r="J31" i="83"/>
  <c r="K31" i="83" s="1"/>
  <c r="J30" i="83"/>
  <c r="K30" i="83" s="1"/>
  <c r="J29" i="83"/>
  <c r="K29" i="83" s="1"/>
  <c r="J28" i="83"/>
  <c r="K28" i="83" s="1"/>
  <c r="J27" i="83"/>
  <c r="K27" i="83" s="1"/>
  <c r="J26" i="83"/>
  <c r="K26" i="83" s="1"/>
  <c r="J25" i="83"/>
  <c r="K25" i="83" s="1"/>
  <c r="J24" i="83"/>
  <c r="K24" i="83" s="1"/>
  <c r="J23" i="83"/>
  <c r="K23" i="83" s="1"/>
  <c r="J22" i="83"/>
  <c r="K22" i="83" s="1"/>
  <c r="J21" i="83"/>
  <c r="K21" i="83" s="1"/>
  <c r="J20" i="83"/>
  <c r="K20" i="83" s="1"/>
  <c r="J19" i="83"/>
  <c r="K19" i="83" s="1"/>
  <c r="J18" i="83"/>
  <c r="K18" i="83" s="1"/>
  <c r="J17" i="83"/>
  <c r="K17" i="83" s="1"/>
  <c r="J16" i="83"/>
  <c r="K16" i="83" s="1"/>
  <c r="J15" i="83"/>
  <c r="K15" i="83" s="1"/>
  <c r="J14" i="83"/>
  <c r="K14" i="83" s="1"/>
  <c r="J13" i="83"/>
  <c r="K13" i="83" s="1"/>
  <c r="J12" i="83"/>
  <c r="K12" i="83" s="1"/>
  <c r="J11" i="83"/>
  <c r="K11" i="83" s="1"/>
  <c r="J10" i="83"/>
  <c r="K10" i="83" s="1"/>
  <c r="J9" i="83"/>
  <c r="K9" i="83" s="1"/>
  <c r="J8" i="83"/>
  <c r="A8" i="83"/>
  <c r="A9" i="83" s="1"/>
  <c r="A10" i="83" s="1"/>
  <c r="A11" i="83" s="1"/>
  <c r="A12" i="83" s="1"/>
  <c r="A13" i="83" s="1"/>
  <c r="A14" i="83" s="1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J7" i="83"/>
  <c r="K7" i="83" s="1"/>
  <c r="K26" i="48"/>
  <c r="F8" i="48"/>
  <c r="F9" i="48" s="1"/>
  <c r="D8" i="48"/>
  <c r="A8" i="48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K7" i="48"/>
  <c r="L4" i="48"/>
  <c r="J37" i="96"/>
  <c r="K37" i="96" s="1"/>
  <c r="J36" i="96"/>
  <c r="K36" i="96" s="1"/>
  <c r="J35" i="96"/>
  <c r="K35" i="96" s="1"/>
  <c r="J34" i="96"/>
  <c r="K34" i="96" s="1"/>
  <c r="J33" i="96"/>
  <c r="K33" i="96" s="1"/>
  <c r="J32" i="96"/>
  <c r="K32" i="96" s="1"/>
  <c r="J31" i="96"/>
  <c r="K31" i="96" s="1"/>
  <c r="J30" i="96"/>
  <c r="K30" i="96" s="1"/>
  <c r="J29" i="96"/>
  <c r="K29" i="96" s="1"/>
  <c r="J28" i="96"/>
  <c r="K28" i="96" s="1"/>
  <c r="J27" i="96"/>
  <c r="K27" i="96" s="1"/>
  <c r="J26" i="96"/>
  <c r="K26" i="96" s="1"/>
  <c r="J25" i="96"/>
  <c r="K25" i="96" s="1"/>
  <c r="J24" i="96"/>
  <c r="K24" i="96" s="1"/>
  <c r="J23" i="96"/>
  <c r="K23" i="96" s="1"/>
  <c r="J22" i="96"/>
  <c r="K22" i="96" s="1"/>
  <c r="J21" i="96"/>
  <c r="K21" i="96" s="1"/>
  <c r="J20" i="96"/>
  <c r="K20" i="96" s="1"/>
  <c r="J19" i="96"/>
  <c r="K19" i="96" s="1"/>
  <c r="J18" i="96"/>
  <c r="K18" i="96" s="1"/>
  <c r="J17" i="96"/>
  <c r="K17" i="96" s="1"/>
  <c r="J16" i="96"/>
  <c r="K16" i="96" s="1"/>
  <c r="J15" i="96"/>
  <c r="K15" i="96" s="1"/>
  <c r="J14" i="96"/>
  <c r="K14" i="96" s="1"/>
  <c r="J13" i="96"/>
  <c r="K13" i="96" s="1"/>
  <c r="J12" i="96"/>
  <c r="K12" i="96" s="1"/>
  <c r="J11" i="96"/>
  <c r="K11" i="96" s="1"/>
  <c r="J10" i="96"/>
  <c r="K10" i="96" s="1"/>
  <c r="J9" i="96"/>
  <c r="K9" i="96" s="1"/>
  <c r="J8" i="96"/>
  <c r="K8" i="96" s="1"/>
  <c r="A8" i="96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J7" i="96"/>
  <c r="J34" i="92"/>
  <c r="K34" i="92" s="1"/>
  <c r="J33" i="92"/>
  <c r="K33" i="92" s="1"/>
  <c r="J32" i="92"/>
  <c r="K32" i="92" s="1"/>
  <c r="J31" i="92"/>
  <c r="K31" i="92" s="1"/>
  <c r="J29" i="92"/>
  <c r="K29" i="92" s="1"/>
  <c r="J28" i="92"/>
  <c r="K28" i="92" s="1"/>
  <c r="J27" i="92"/>
  <c r="K27" i="92" s="1"/>
  <c r="J26" i="92"/>
  <c r="K26" i="92" s="1"/>
  <c r="J19" i="92"/>
  <c r="K19" i="92" s="1"/>
  <c r="J17" i="92"/>
  <c r="K17" i="92" s="1"/>
  <c r="J16" i="92"/>
  <c r="K16" i="92" s="1"/>
  <c r="K15" i="92"/>
  <c r="J11" i="92"/>
  <c r="K11" i="92" s="1"/>
  <c r="J10" i="92"/>
  <c r="K10" i="92" s="1"/>
  <c r="J9" i="92"/>
  <c r="K9" i="92" s="1"/>
  <c r="J8" i="92"/>
  <c r="K8" i="92" s="1"/>
  <c r="A8" i="92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J7" i="92"/>
  <c r="K7" i="92" s="1"/>
  <c r="J34" i="91"/>
  <c r="K34" i="91" s="1"/>
  <c r="J33" i="91"/>
  <c r="K33" i="91" s="1"/>
  <c r="J32" i="91"/>
  <c r="K32" i="91" s="1"/>
  <c r="J31" i="91"/>
  <c r="K31" i="91" s="1"/>
  <c r="J30" i="91"/>
  <c r="K30" i="91" s="1"/>
  <c r="J29" i="91"/>
  <c r="K29" i="91" s="1"/>
  <c r="J28" i="91"/>
  <c r="K28" i="91" s="1"/>
  <c r="J27" i="91"/>
  <c r="K27" i="91" s="1"/>
  <c r="J26" i="91"/>
  <c r="K26" i="91" s="1"/>
  <c r="J25" i="91"/>
  <c r="K25" i="91" s="1"/>
  <c r="J24" i="91"/>
  <c r="K24" i="91" s="1"/>
  <c r="J23" i="91"/>
  <c r="K23" i="91" s="1"/>
  <c r="J22" i="91"/>
  <c r="K22" i="91" s="1"/>
  <c r="J21" i="91"/>
  <c r="K21" i="91" s="1"/>
  <c r="J20" i="91"/>
  <c r="K20" i="91" s="1"/>
  <c r="J19" i="91"/>
  <c r="K19" i="91" s="1"/>
  <c r="J18" i="91"/>
  <c r="K18" i="91" s="1"/>
  <c r="J17" i="91"/>
  <c r="K17" i="91" s="1"/>
  <c r="J16" i="91"/>
  <c r="K16" i="91" s="1"/>
  <c r="J15" i="91"/>
  <c r="K15" i="91" s="1"/>
  <c r="J14" i="91"/>
  <c r="K14" i="91" s="1"/>
  <c r="J13" i="91"/>
  <c r="K13" i="91" s="1"/>
  <c r="J12" i="91"/>
  <c r="K12" i="91" s="1"/>
  <c r="J11" i="91"/>
  <c r="K11" i="91" s="1"/>
  <c r="J10" i="91"/>
  <c r="K10" i="91" s="1"/>
  <c r="J9" i="91"/>
  <c r="K9" i="91" s="1"/>
  <c r="J8" i="91"/>
  <c r="K8" i="91" s="1"/>
  <c r="A8" i="91"/>
  <c r="A9" i="91" s="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J7" i="91"/>
  <c r="K7" i="91" s="1"/>
  <c r="N55" i="79"/>
  <c r="Q53" i="79"/>
  <c r="R53" i="79" s="1"/>
  <c r="P53" i="79"/>
  <c r="O53" i="79"/>
  <c r="B53" i="79"/>
  <c r="Q52" i="79"/>
  <c r="R52" i="79" s="1"/>
  <c r="P52" i="79"/>
  <c r="O52" i="79"/>
  <c r="B52" i="79"/>
  <c r="Q51" i="79"/>
  <c r="R51" i="79" s="1"/>
  <c r="P51" i="79"/>
  <c r="O51" i="79"/>
  <c r="B51" i="79"/>
  <c r="Q50" i="79"/>
  <c r="R50" i="79" s="1"/>
  <c r="P50" i="79"/>
  <c r="O50" i="79"/>
  <c r="B50" i="79"/>
  <c r="Q49" i="79"/>
  <c r="R49" i="79" s="1"/>
  <c r="P49" i="79"/>
  <c r="O49" i="79"/>
  <c r="B49" i="79"/>
  <c r="Q48" i="79"/>
  <c r="R48" i="79" s="1"/>
  <c r="P48" i="79"/>
  <c r="O48" i="79"/>
  <c r="B48" i="79"/>
  <c r="Q47" i="79"/>
  <c r="R47" i="79" s="1"/>
  <c r="P47" i="79"/>
  <c r="O47" i="79"/>
  <c r="B47" i="79"/>
  <c r="Q46" i="79"/>
  <c r="R46" i="79" s="1"/>
  <c r="P46" i="79"/>
  <c r="O46" i="79"/>
  <c r="B46" i="79"/>
  <c r="Q45" i="79"/>
  <c r="R45" i="79" s="1"/>
  <c r="P45" i="79"/>
  <c r="O45" i="79"/>
  <c r="B45" i="79"/>
  <c r="Q44" i="79"/>
  <c r="R44" i="79" s="1"/>
  <c r="P44" i="79"/>
  <c r="O44" i="79"/>
  <c r="B44" i="79"/>
  <c r="Q43" i="79"/>
  <c r="R43" i="79" s="1"/>
  <c r="P43" i="79"/>
  <c r="O43" i="79"/>
  <c r="B43" i="79"/>
  <c r="Q42" i="79"/>
  <c r="R42" i="79" s="1"/>
  <c r="P42" i="79"/>
  <c r="O42" i="79"/>
  <c r="B42" i="79"/>
  <c r="Q41" i="79"/>
  <c r="R41" i="79" s="1"/>
  <c r="P41" i="79"/>
  <c r="O41" i="79"/>
  <c r="B41" i="79"/>
  <c r="Q40" i="79"/>
  <c r="R40" i="79" s="1"/>
  <c r="P40" i="79"/>
  <c r="O40" i="79"/>
  <c r="B40" i="79"/>
  <c r="Q39" i="79"/>
  <c r="R39" i="79" s="1"/>
  <c r="P39" i="79"/>
  <c r="O39" i="79"/>
  <c r="B39" i="79"/>
  <c r="Q38" i="79"/>
  <c r="R38" i="79" s="1"/>
  <c r="P38" i="79"/>
  <c r="O38" i="79"/>
  <c r="B38" i="79"/>
  <c r="Q37" i="79"/>
  <c r="R37" i="79" s="1"/>
  <c r="P37" i="79"/>
  <c r="O37" i="79"/>
  <c r="B37" i="79"/>
  <c r="Q36" i="79"/>
  <c r="R36" i="79" s="1"/>
  <c r="P36" i="79"/>
  <c r="O36" i="79"/>
  <c r="B36" i="79"/>
  <c r="Q35" i="79"/>
  <c r="R35" i="79" s="1"/>
  <c r="P35" i="79"/>
  <c r="O35" i="79"/>
  <c r="B35" i="79"/>
  <c r="Q34" i="79"/>
  <c r="R34" i="79" s="1"/>
  <c r="P34" i="79"/>
  <c r="O34" i="79"/>
  <c r="B34" i="79"/>
  <c r="Q33" i="79"/>
  <c r="R33" i="79" s="1"/>
  <c r="P33" i="79"/>
  <c r="O33" i="79"/>
  <c r="B33" i="79"/>
  <c r="Q32" i="79"/>
  <c r="R32" i="79" s="1"/>
  <c r="P32" i="79"/>
  <c r="O32" i="79"/>
  <c r="B32" i="79"/>
  <c r="Q31" i="79"/>
  <c r="R31" i="79" s="1"/>
  <c r="P31" i="79"/>
  <c r="O31" i="79"/>
  <c r="B31" i="79"/>
  <c r="Q30" i="79"/>
  <c r="R30" i="79" s="1"/>
  <c r="P30" i="79"/>
  <c r="O30" i="79"/>
  <c r="B30" i="79"/>
  <c r="Q29" i="79"/>
  <c r="R29" i="79" s="1"/>
  <c r="P29" i="79"/>
  <c r="O29" i="79"/>
  <c r="B29" i="79"/>
  <c r="Q28" i="79"/>
  <c r="R28" i="79" s="1"/>
  <c r="P28" i="79"/>
  <c r="O28" i="79"/>
  <c r="B28" i="79"/>
  <c r="Q27" i="79"/>
  <c r="R27" i="79" s="1"/>
  <c r="P27" i="79"/>
  <c r="O27" i="79"/>
  <c r="B27" i="79"/>
  <c r="Q26" i="79"/>
  <c r="R26" i="79" s="1"/>
  <c r="P26" i="79"/>
  <c r="O26" i="79"/>
  <c r="B26" i="79"/>
  <c r="Q25" i="79"/>
  <c r="R25" i="79" s="1"/>
  <c r="B25" i="79"/>
  <c r="Q24" i="79"/>
  <c r="B24" i="79"/>
  <c r="Q23" i="79"/>
  <c r="P23" i="79"/>
  <c r="B23" i="79"/>
  <c r="Q22" i="79"/>
  <c r="R22" i="79" s="1"/>
  <c r="B22" i="79"/>
  <c r="Q21" i="79"/>
  <c r="P21" i="79"/>
  <c r="B21" i="79"/>
  <c r="Q20" i="79"/>
  <c r="B20" i="79"/>
  <c r="Q19" i="79"/>
  <c r="R19" i="79" s="1"/>
  <c r="P19" i="79"/>
  <c r="B19" i="79"/>
  <c r="Q18" i="79"/>
  <c r="P18" i="79"/>
  <c r="B18" i="79"/>
  <c r="Q17" i="79"/>
  <c r="R17" i="79" s="1"/>
  <c r="P17" i="79"/>
  <c r="B17" i="79"/>
  <c r="Q16" i="79"/>
  <c r="R16" i="79" s="1"/>
  <c r="B16" i="79"/>
  <c r="Q15" i="79"/>
  <c r="B15" i="79"/>
  <c r="Q14" i="79"/>
  <c r="R14" i="79" s="1"/>
  <c r="P14" i="79"/>
  <c r="B14" i="79"/>
  <c r="Q13" i="79"/>
  <c r="R13" i="79" s="1"/>
  <c r="B13" i="79"/>
  <c r="Q12" i="79"/>
  <c r="P12" i="79"/>
  <c r="B12" i="79"/>
  <c r="B11" i="79"/>
  <c r="Q10" i="79"/>
  <c r="R10" i="79" s="1"/>
  <c r="P10" i="79"/>
  <c r="B10" i="79"/>
  <c r="Q9" i="79"/>
  <c r="R9" i="79" s="1"/>
  <c r="B9" i="79"/>
  <c r="A9" i="79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Q8" i="79"/>
  <c r="B8" i="79"/>
  <c r="N78" i="72"/>
  <c r="M78" i="72"/>
  <c r="O78" i="72" s="1"/>
  <c r="B78" i="72"/>
  <c r="N77" i="72"/>
  <c r="M77" i="72"/>
  <c r="O77" i="72" s="1"/>
  <c r="B77" i="72"/>
  <c r="N76" i="72"/>
  <c r="M76" i="72"/>
  <c r="O76" i="72" s="1"/>
  <c r="B76" i="72"/>
  <c r="N75" i="72"/>
  <c r="M75" i="72"/>
  <c r="O75" i="72" s="1"/>
  <c r="B75" i="72"/>
  <c r="N74" i="72"/>
  <c r="M74" i="72"/>
  <c r="O74" i="72" s="1"/>
  <c r="B74" i="72"/>
  <c r="N73" i="72"/>
  <c r="M73" i="72"/>
  <c r="O73" i="72" s="1"/>
  <c r="B73" i="72"/>
  <c r="N72" i="72"/>
  <c r="M72" i="72"/>
  <c r="O72" i="72" s="1"/>
  <c r="B72" i="72"/>
  <c r="N71" i="72"/>
  <c r="M71" i="72"/>
  <c r="O71" i="72" s="1"/>
  <c r="B71" i="72"/>
  <c r="N70" i="72"/>
  <c r="M70" i="72"/>
  <c r="O70" i="72" s="1"/>
  <c r="B70" i="72"/>
  <c r="N69" i="72"/>
  <c r="M69" i="72"/>
  <c r="O69" i="72" s="1"/>
  <c r="B69" i="72"/>
  <c r="N68" i="72"/>
  <c r="M68" i="72"/>
  <c r="O68" i="72" s="1"/>
  <c r="B68" i="72"/>
  <c r="N67" i="72"/>
  <c r="M67" i="72"/>
  <c r="O67" i="72" s="1"/>
  <c r="B67" i="72"/>
  <c r="N66" i="72"/>
  <c r="M66" i="72"/>
  <c r="O66" i="72" s="1"/>
  <c r="B66" i="72"/>
  <c r="N65" i="72"/>
  <c r="M65" i="72"/>
  <c r="O65" i="72" s="1"/>
  <c r="B65" i="72"/>
  <c r="N64" i="72"/>
  <c r="M64" i="72"/>
  <c r="O64" i="72" s="1"/>
  <c r="B64" i="72"/>
  <c r="N63" i="72"/>
  <c r="M63" i="72"/>
  <c r="O63" i="72" s="1"/>
  <c r="B63" i="72"/>
  <c r="N62" i="72"/>
  <c r="M62" i="72"/>
  <c r="O62" i="72" s="1"/>
  <c r="B62" i="72"/>
  <c r="N61" i="72"/>
  <c r="M61" i="72"/>
  <c r="O61" i="72" s="1"/>
  <c r="B61" i="72"/>
  <c r="N60" i="72"/>
  <c r="M60" i="72"/>
  <c r="O60" i="72" s="1"/>
  <c r="B60" i="72"/>
  <c r="N59" i="72"/>
  <c r="M59" i="72"/>
  <c r="O59" i="72" s="1"/>
  <c r="B59" i="72"/>
  <c r="N58" i="72"/>
  <c r="M58" i="72"/>
  <c r="O58" i="72" s="1"/>
  <c r="B58" i="72"/>
  <c r="N57" i="72"/>
  <c r="M57" i="72"/>
  <c r="O57" i="72" s="1"/>
  <c r="B57" i="72"/>
  <c r="N56" i="72"/>
  <c r="M56" i="72"/>
  <c r="O56" i="72" s="1"/>
  <c r="B56" i="72"/>
  <c r="N55" i="72"/>
  <c r="M55" i="72"/>
  <c r="O55" i="72" s="1"/>
  <c r="B55" i="72"/>
  <c r="N54" i="72"/>
  <c r="M54" i="72"/>
  <c r="O54" i="72" s="1"/>
  <c r="B54" i="72"/>
  <c r="N53" i="72"/>
  <c r="M53" i="72"/>
  <c r="O53" i="72" s="1"/>
  <c r="B53" i="72"/>
  <c r="N52" i="72"/>
  <c r="M52" i="72"/>
  <c r="O52" i="72" s="1"/>
  <c r="B52" i="72"/>
  <c r="N51" i="72"/>
  <c r="M51" i="72"/>
  <c r="O51" i="72" s="1"/>
  <c r="B51" i="72"/>
  <c r="N50" i="72"/>
  <c r="M50" i="72"/>
  <c r="O50" i="72" s="1"/>
  <c r="B50" i="72"/>
  <c r="N49" i="72"/>
  <c r="M49" i="72"/>
  <c r="O49" i="72" s="1"/>
  <c r="B49" i="72"/>
  <c r="N48" i="72"/>
  <c r="M48" i="72"/>
  <c r="O48" i="72" s="1"/>
  <c r="B48" i="72"/>
  <c r="N47" i="72"/>
  <c r="M47" i="72"/>
  <c r="O47" i="72" s="1"/>
  <c r="B47" i="72"/>
  <c r="N46" i="72"/>
  <c r="M46" i="72"/>
  <c r="O46" i="72" s="1"/>
  <c r="B46" i="72"/>
  <c r="N45" i="72"/>
  <c r="M45" i="72"/>
  <c r="O45" i="72" s="1"/>
  <c r="B45" i="72"/>
  <c r="N44" i="72"/>
  <c r="M44" i="72"/>
  <c r="O44" i="72" s="1"/>
  <c r="B44" i="72"/>
  <c r="N43" i="72"/>
  <c r="M43" i="72"/>
  <c r="O43" i="72" s="1"/>
  <c r="B43" i="72"/>
  <c r="N42" i="72"/>
  <c r="M42" i="72"/>
  <c r="O42" i="72" s="1"/>
  <c r="B42" i="72"/>
  <c r="N41" i="72"/>
  <c r="M41" i="72"/>
  <c r="O41" i="72" s="1"/>
  <c r="B41" i="72"/>
  <c r="N40" i="72"/>
  <c r="M40" i="72"/>
  <c r="O40" i="72" s="1"/>
  <c r="B40" i="72"/>
  <c r="N39" i="72"/>
  <c r="M39" i="72"/>
  <c r="O39" i="72" s="1"/>
  <c r="B39" i="72"/>
  <c r="N38" i="72"/>
  <c r="M38" i="72"/>
  <c r="O38" i="72" s="1"/>
  <c r="B38" i="72"/>
  <c r="N37" i="72"/>
  <c r="M37" i="72"/>
  <c r="O37" i="72" s="1"/>
  <c r="B37" i="72"/>
  <c r="N36" i="72"/>
  <c r="M36" i="72"/>
  <c r="O36" i="72" s="1"/>
  <c r="B36" i="72"/>
  <c r="N35" i="72"/>
  <c r="M35" i="72"/>
  <c r="O35" i="72" s="1"/>
  <c r="B35" i="72"/>
  <c r="N34" i="72"/>
  <c r="M34" i="72"/>
  <c r="O34" i="72" s="1"/>
  <c r="B34" i="72"/>
  <c r="N33" i="72"/>
  <c r="M33" i="72"/>
  <c r="O33" i="72" s="1"/>
  <c r="B33" i="72"/>
  <c r="N32" i="72"/>
  <c r="M32" i="72"/>
  <c r="O32" i="72" s="1"/>
  <c r="B32" i="72"/>
  <c r="N31" i="72"/>
  <c r="M31" i="72"/>
  <c r="O31" i="72" s="1"/>
  <c r="B31" i="72"/>
  <c r="N30" i="72"/>
  <c r="M30" i="72"/>
  <c r="O30" i="72" s="1"/>
  <c r="B30" i="72"/>
  <c r="N29" i="72"/>
  <c r="M29" i="72"/>
  <c r="O29" i="72" s="1"/>
  <c r="B29" i="72"/>
  <c r="N28" i="72"/>
  <c r="M28" i="72"/>
  <c r="O28" i="72" s="1"/>
  <c r="B28" i="72"/>
  <c r="N27" i="72"/>
  <c r="M27" i="72"/>
  <c r="O27" i="72" s="1"/>
  <c r="B27" i="72"/>
  <c r="N26" i="72"/>
  <c r="M26" i="72"/>
  <c r="O26" i="72" s="1"/>
  <c r="B26" i="72"/>
  <c r="N25" i="72"/>
  <c r="M25" i="72"/>
  <c r="O25" i="72" s="1"/>
  <c r="B25" i="72"/>
  <c r="N24" i="72"/>
  <c r="M24" i="72"/>
  <c r="O24" i="72" s="1"/>
  <c r="B24" i="72"/>
  <c r="N23" i="72"/>
  <c r="M23" i="72"/>
  <c r="O23" i="72" s="1"/>
  <c r="B23" i="72"/>
  <c r="N22" i="72"/>
  <c r="M22" i="72"/>
  <c r="O22" i="72" s="1"/>
  <c r="B22" i="72"/>
  <c r="N21" i="72"/>
  <c r="M21" i="72"/>
  <c r="O21" i="72" s="1"/>
  <c r="B21" i="72"/>
  <c r="N20" i="72"/>
  <c r="M20" i="72"/>
  <c r="O20" i="72" s="1"/>
  <c r="B20" i="72"/>
  <c r="N19" i="72"/>
  <c r="M19" i="72"/>
  <c r="O19" i="72" s="1"/>
  <c r="B19" i="72"/>
  <c r="N18" i="72"/>
  <c r="M18" i="72"/>
  <c r="O18" i="72" s="1"/>
  <c r="B18" i="72"/>
  <c r="N17" i="72"/>
  <c r="M17" i="72"/>
  <c r="O17" i="72" s="1"/>
  <c r="B17" i="72"/>
  <c r="N16" i="72"/>
  <c r="M16" i="72"/>
  <c r="O16" i="72" s="1"/>
  <c r="B16" i="72"/>
  <c r="N15" i="72"/>
  <c r="M15" i="72"/>
  <c r="O15" i="72" s="1"/>
  <c r="B15" i="72"/>
  <c r="N14" i="72"/>
  <c r="M14" i="72"/>
  <c r="O14" i="72" s="1"/>
  <c r="B14" i="72"/>
  <c r="N13" i="72"/>
  <c r="M13" i="72"/>
  <c r="O13" i="72" s="1"/>
  <c r="B13" i="72"/>
  <c r="N12" i="72"/>
  <c r="M12" i="72"/>
  <c r="O12" i="72" s="1"/>
  <c r="B12" i="72"/>
  <c r="N11" i="72"/>
  <c r="M11" i="72"/>
  <c r="O11" i="72" s="1"/>
  <c r="B11" i="72"/>
  <c r="A11" i="72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A58" i="72" s="1"/>
  <c r="A59" i="72" s="1"/>
  <c r="A60" i="72" s="1"/>
  <c r="A61" i="72" s="1"/>
  <c r="A62" i="72" s="1"/>
  <c r="A63" i="72" s="1"/>
  <c r="A64" i="72" s="1"/>
  <c r="A65" i="72" s="1"/>
  <c r="A66" i="72" s="1"/>
  <c r="A67" i="72" s="1"/>
  <c r="A68" i="72" s="1"/>
  <c r="A69" i="72" s="1"/>
  <c r="A70" i="72" s="1"/>
  <c r="A71" i="72" s="1"/>
  <c r="A72" i="72" s="1"/>
  <c r="A73" i="72" s="1"/>
  <c r="A74" i="72" s="1"/>
  <c r="A75" i="72" s="1"/>
  <c r="A76" i="72" s="1"/>
  <c r="A77" i="72" s="1"/>
  <c r="A78" i="72" s="1"/>
  <c r="N10" i="72"/>
  <c r="M10" i="72"/>
  <c r="O10" i="72" s="1"/>
  <c r="B10" i="72"/>
  <c r="N9" i="72"/>
  <c r="O9" i="72"/>
  <c r="B9" i="72"/>
  <c r="A9" i="72"/>
  <c r="N8" i="72"/>
  <c r="B8" i="72"/>
  <c r="P31" i="74"/>
  <c r="M31" i="74"/>
  <c r="L31" i="74"/>
  <c r="L2" i="74"/>
  <c r="O12" i="68"/>
  <c r="B12" i="68"/>
  <c r="O11" i="68"/>
  <c r="B11" i="68"/>
  <c r="O10" i="68"/>
  <c r="B10" i="68"/>
  <c r="O9" i="68"/>
  <c r="B9" i="68"/>
  <c r="A9" i="68"/>
  <c r="A10" i="68" s="1"/>
  <c r="A11" i="68" s="1"/>
  <c r="A12" i="68" s="1"/>
  <c r="O8" i="68"/>
  <c r="B8" i="68"/>
  <c r="N48" i="20"/>
  <c r="M48" i="20"/>
  <c r="O48" i="20" s="1"/>
  <c r="B48" i="20"/>
  <c r="N47" i="20"/>
  <c r="M47" i="20"/>
  <c r="O47" i="20" s="1"/>
  <c r="B47" i="20"/>
  <c r="N46" i="20"/>
  <c r="M46" i="20"/>
  <c r="O46" i="20" s="1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O30" i="20"/>
  <c r="B30" i="20"/>
  <c r="B29" i="20"/>
  <c r="B28" i="20"/>
  <c r="B27" i="20"/>
  <c r="B26" i="20"/>
  <c r="B25" i="20"/>
  <c r="B24" i="20"/>
  <c r="N23" i="20"/>
  <c r="M23" i="20"/>
  <c r="O23" i="20" s="1"/>
  <c r="B23" i="20"/>
  <c r="N22" i="20"/>
  <c r="M22" i="20"/>
  <c r="O22" i="20" s="1"/>
  <c r="B22" i="20"/>
  <c r="B21" i="20"/>
  <c r="B20" i="20"/>
  <c r="N19" i="20"/>
  <c r="M19" i="20"/>
  <c r="O19" i="20" s="1"/>
  <c r="B19" i="20"/>
  <c r="N18" i="20"/>
  <c r="M18" i="20"/>
  <c r="O18" i="20" s="1"/>
  <c r="B18" i="20"/>
  <c r="B17" i="20"/>
  <c r="B16" i="20"/>
  <c r="B15" i="20"/>
  <c r="B14" i="20"/>
  <c r="B13" i="20"/>
  <c r="B12" i="20"/>
  <c r="B11" i="20"/>
  <c r="B10" i="20"/>
  <c r="B9" i="20"/>
  <c r="O8" i="20"/>
  <c r="B8" i="20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O19" i="13"/>
  <c r="B17" i="13"/>
  <c r="B16" i="13"/>
  <c r="B15" i="13"/>
  <c r="B14" i="13"/>
  <c r="B13" i="13"/>
  <c r="B12" i="13"/>
  <c r="B11" i="13"/>
  <c r="B10" i="13"/>
  <c r="B9" i="13"/>
  <c r="B8" i="13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O67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A31" i="9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M13" i="37"/>
  <c r="B11" i="37"/>
  <c r="B10" i="37"/>
  <c r="B9" i="37"/>
  <c r="A9" i="37"/>
  <c r="A10" i="37" s="1"/>
  <c r="A11" i="37" s="1"/>
  <c r="B8" i="37"/>
  <c r="O14" i="42"/>
  <c r="O13" i="42"/>
  <c r="O12" i="42"/>
  <c r="O11" i="42"/>
  <c r="O10" i="42"/>
  <c r="O9" i="42"/>
  <c r="B9" i="42"/>
  <c r="A9" i="42"/>
  <c r="A10" i="42" s="1"/>
  <c r="A11" i="42" s="1"/>
  <c r="A12" i="42" s="1"/>
  <c r="A13" i="42" s="1"/>
  <c r="A14" i="42" s="1"/>
  <c r="A15" i="42" s="1"/>
  <c r="O8" i="42"/>
  <c r="B8" i="42"/>
  <c r="J17" i="51"/>
  <c r="K17" i="51" s="1"/>
  <c r="J16" i="51"/>
  <c r="K16" i="51" s="1"/>
  <c r="J14" i="51"/>
  <c r="K14" i="51" s="1"/>
  <c r="J12" i="51"/>
  <c r="K12" i="51" s="1"/>
  <c r="J11" i="51"/>
  <c r="K11" i="51" s="1"/>
  <c r="J10" i="51"/>
  <c r="K10" i="51" s="1"/>
  <c r="J9" i="51"/>
  <c r="K9" i="51" s="1"/>
  <c r="J8" i="51"/>
  <c r="K8" i="51" s="1"/>
  <c r="F8" i="51"/>
  <c r="F9" i="51" s="1"/>
  <c r="F10" i="51" s="1"/>
  <c r="F11" i="51" s="1"/>
  <c r="F12" i="51" s="1"/>
  <c r="F13" i="51" s="1"/>
  <c r="F14" i="51" s="1"/>
  <c r="F15" i="51" s="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D8" i="51"/>
  <c r="D9" i="51" s="1"/>
  <c r="D10" i="51" s="1"/>
  <c r="D11" i="51" s="1"/>
  <c r="D12" i="51" s="1"/>
  <c r="D13" i="51" s="1"/>
  <c r="D14" i="51" s="1"/>
  <c r="D15" i="51" s="1"/>
  <c r="D16" i="51" s="1"/>
  <c r="D17" i="51" s="1"/>
  <c r="D18" i="51" s="1"/>
  <c r="D19" i="51" s="1"/>
  <c r="D20" i="51" s="1"/>
  <c r="D21" i="51" s="1"/>
  <c r="D22" i="51" s="1"/>
  <c r="D23" i="51" s="1"/>
  <c r="D24" i="51" s="1"/>
  <c r="D25" i="51" s="1"/>
  <c r="D26" i="51" s="1"/>
  <c r="D27" i="51" s="1"/>
  <c r="D28" i="51" s="1"/>
  <c r="D29" i="51" s="1"/>
  <c r="D30" i="51" s="1"/>
  <c r="D31" i="51" s="1"/>
  <c r="D32" i="51" s="1"/>
  <c r="D33" i="51" s="1"/>
  <c r="D34" i="51" s="1"/>
  <c r="D35" i="51" s="1"/>
  <c r="D36" i="51" s="1"/>
  <c r="D37" i="51" s="1"/>
  <c r="A8" i="5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J7" i="51"/>
  <c r="K7" i="51" s="1"/>
  <c r="J34" i="21"/>
  <c r="K34" i="21" s="1"/>
  <c r="J33" i="21"/>
  <c r="K33" i="21" s="1"/>
  <c r="J32" i="21"/>
  <c r="K32" i="21" s="1"/>
  <c r="J31" i="21"/>
  <c r="K31" i="21" s="1"/>
  <c r="J30" i="21"/>
  <c r="K30" i="21" s="1"/>
  <c r="J29" i="21"/>
  <c r="K29" i="21" s="1"/>
  <c r="J28" i="21"/>
  <c r="K28" i="21" s="1"/>
  <c r="J27" i="21"/>
  <c r="K27" i="21" s="1"/>
  <c r="J26" i="21"/>
  <c r="K26" i="21" s="1"/>
  <c r="J25" i="21"/>
  <c r="K25" i="21" s="1"/>
  <c r="J24" i="21"/>
  <c r="K24" i="21" s="1"/>
  <c r="J23" i="21"/>
  <c r="K23" i="21" s="1"/>
  <c r="J22" i="21"/>
  <c r="K22" i="21" s="1"/>
  <c r="J21" i="21"/>
  <c r="K21" i="21" s="1"/>
  <c r="J20" i="21"/>
  <c r="K20" i="21" s="1"/>
  <c r="J19" i="21"/>
  <c r="K19" i="21" s="1"/>
  <c r="J18" i="21"/>
  <c r="K18" i="21" s="1"/>
  <c r="J17" i="21"/>
  <c r="K17" i="21" s="1"/>
  <c r="J16" i="21"/>
  <c r="K16" i="21" s="1"/>
  <c r="J15" i="21"/>
  <c r="K15" i="21" s="1"/>
  <c r="J14" i="21"/>
  <c r="K14" i="21" s="1"/>
  <c r="J13" i="21"/>
  <c r="K13" i="21" s="1"/>
  <c r="J12" i="21"/>
  <c r="K12" i="21" s="1"/>
  <c r="J11" i="21"/>
  <c r="K11" i="21" s="1"/>
  <c r="J10" i="21"/>
  <c r="K10" i="21" s="1"/>
  <c r="J9" i="21"/>
  <c r="K9" i="21" s="1"/>
  <c r="J8" i="21"/>
  <c r="K8" i="21" s="1"/>
  <c r="F8" i="21"/>
  <c r="F9" i="21" s="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F37" i="21" s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J7" i="21"/>
  <c r="K7" i="21" s="1"/>
  <c r="A8" i="7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J7" i="71"/>
  <c r="J39" i="71" s="1"/>
  <c r="J34" i="49"/>
  <c r="K34" i="49" s="1"/>
  <c r="J33" i="49"/>
  <c r="K33" i="49" s="1"/>
  <c r="J32" i="49"/>
  <c r="K32" i="49" s="1"/>
  <c r="J31" i="49"/>
  <c r="K31" i="49" s="1"/>
  <c r="J30" i="49"/>
  <c r="K30" i="49" s="1"/>
  <c r="J29" i="49"/>
  <c r="K29" i="49" s="1"/>
  <c r="J28" i="49"/>
  <c r="K28" i="49" s="1"/>
  <c r="J27" i="49"/>
  <c r="K27" i="49" s="1"/>
  <c r="J26" i="49"/>
  <c r="K26" i="49" s="1"/>
  <c r="J25" i="49"/>
  <c r="K25" i="49" s="1"/>
  <c r="J23" i="49"/>
  <c r="K23" i="49" s="1"/>
  <c r="J22" i="49"/>
  <c r="K22" i="49" s="1"/>
  <c r="J21" i="49"/>
  <c r="K21" i="49" s="1"/>
  <c r="J20" i="49"/>
  <c r="K20" i="49" s="1"/>
  <c r="J19" i="49"/>
  <c r="K19" i="49" s="1"/>
  <c r="J18" i="49"/>
  <c r="K18" i="49" s="1"/>
  <c r="J17" i="49"/>
  <c r="K17" i="49" s="1"/>
  <c r="J16" i="49"/>
  <c r="K16" i="49" s="1"/>
  <c r="J15" i="49"/>
  <c r="K15" i="49" s="1"/>
  <c r="J14" i="49"/>
  <c r="K14" i="49" s="1"/>
  <c r="J13" i="49"/>
  <c r="K13" i="49" s="1"/>
  <c r="J12" i="49"/>
  <c r="K12" i="49" s="1"/>
  <c r="J11" i="49"/>
  <c r="K11" i="49" s="1"/>
  <c r="J10" i="49"/>
  <c r="K10" i="49" s="1"/>
  <c r="F10" i="49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F21" i="49" s="1"/>
  <c r="F22" i="49" s="1"/>
  <c r="F23" i="49" s="1"/>
  <c r="F24" i="49" s="1"/>
  <c r="F25" i="49" s="1"/>
  <c r="F26" i="49" s="1"/>
  <c r="F27" i="49" s="1"/>
  <c r="F28" i="49" s="1"/>
  <c r="F29" i="49" s="1"/>
  <c r="F30" i="49" s="1"/>
  <c r="F31" i="49" s="1"/>
  <c r="F32" i="49" s="1"/>
  <c r="F33" i="49" s="1"/>
  <c r="F34" i="49" s="1"/>
  <c r="J9" i="49"/>
  <c r="K9" i="49" s="1"/>
  <c r="J8" i="49"/>
  <c r="K8" i="49" s="1"/>
  <c r="D8" i="49"/>
  <c r="D9" i="49" s="1"/>
  <c r="D10" i="49" s="1"/>
  <c r="D11" i="49" s="1"/>
  <c r="D12" i="49" s="1"/>
  <c r="D13" i="49" s="1"/>
  <c r="D14" i="49" s="1"/>
  <c r="D15" i="49" s="1"/>
  <c r="D16" i="49" s="1"/>
  <c r="D17" i="49" s="1"/>
  <c r="D18" i="49" s="1"/>
  <c r="D19" i="49" s="1"/>
  <c r="D20" i="49" s="1"/>
  <c r="D21" i="49" s="1"/>
  <c r="D22" i="49" s="1"/>
  <c r="D23" i="49" s="1"/>
  <c r="D24" i="49" s="1"/>
  <c r="D25" i="49" s="1"/>
  <c r="D26" i="49" s="1"/>
  <c r="D27" i="49" s="1"/>
  <c r="D28" i="49" s="1"/>
  <c r="D29" i="49" s="1"/>
  <c r="D30" i="49" s="1"/>
  <c r="D31" i="49" s="1"/>
  <c r="D32" i="49" s="1"/>
  <c r="D33" i="49" s="1"/>
  <c r="D34" i="49" s="1"/>
  <c r="A8" i="49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J7" i="49"/>
  <c r="K7" i="49" s="1"/>
  <c r="J34" i="67"/>
  <c r="K34" i="67" s="1"/>
  <c r="J33" i="67"/>
  <c r="K33" i="67" s="1"/>
  <c r="J32" i="67"/>
  <c r="K32" i="67" s="1"/>
  <c r="J31" i="67"/>
  <c r="K31" i="67" s="1"/>
  <c r="J30" i="67"/>
  <c r="K30" i="67" s="1"/>
  <c r="J29" i="67"/>
  <c r="K29" i="67" s="1"/>
  <c r="J28" i="67"/>
  <c r="K28" i="67" s="1"/>
  <c r="J27" i="67"/>
  <c r="K27" i="67" s="1"/>
  <c r="J26" i="67"/>
  <c r="K26" i="67" s="1"/>
  <c r="J25" i="67"/>
  <c r="K25" i="67" s="1"/>
  <c r="J24" i="67"/>
  <c r="K24" i="67" s="1"/>
  <c r="J23" i="67"/>
  <c r="K23" i="67" s="1"/>
  <c r="J22" i="67"/>
  <c r="K22" i="67" s="1"/>
  <c r="J21" i="67"/>
  <c r="K21" i="67" s="1"/>
  <c r="J20" i="67"/>
  <c r="K20" i="67" s="1"/>
  <c r="J19" i="67"/>
  <c r="K19" i="67" s="1"/>
  <c r="J18" i="67"/>
  <c r="K18" i="67" s="1"/>
  <c r="J17" i="67"/>
  <c r="K17" i="67" s="1"/>
  <c r="J16" i="67"/>
  <c r="K16" i="67" s="1"/>
  <c r="J15" i="67"/>
  <c r="K15" i="67" s="1"/>
  <c r="J14" i="67"/>
  <c r="K14" i="67" s="1"/>
  <c r="J13" i="67"/>
  <c r="K13" i="67" s="1"/>
  <c r="J12" i="67"/>
  <c r="K12" i="67" s="1"/>
  <c r="J11" i="67"/>
  <c r="K11" i="67" s="1"/>
  <c r="J10" i="67"/>
  <c r="K10" i="67" s="1"/>
  <c r="J9" i="67"/>
  <c r="K9" i="67" s="1"/>
  <c r="J8" i="67"/>
  <c r="K8" i="67" s="1"/>
  <c r="F8" i="67"/>
  <c r="F9" i="67" s="1"/>
  <c r="F10" i="67" s="1"/>
  <c r="F11" i="67" s="1"/>
  <c r="F12" i="67" s="1"/>
  <c r="F13" i="67" s="1"/>
  <c r="F14" i="67" s="1"/>
  <c r="F15" i="67" s="1"/>
  <c r="F16" i="67" s="1"/>
  <c r="F17" i="67" s="1"/>
  <c r="F18" i="67" s="1"/>
  <c r="F19" i="67" s="1"/>
  <c r="F20" i="67" s="1"/>
  <c r="F21" i="67" s="1"/>
  <c r="F22" i="67" s="1"/>
  <c r="F23" i="67" s="1"/>
  <c r="F24" i="67" s="1"/>
  <c r="F25" i="67" s="1"/>
  <c r="F26" i="67" s="1"/>
  <c r="F27" i="67" s="1"/>
  <c r="F28" i="67" s="1"/>
  <c r="F29" i="67" s="1"/>
  <c r="F30" i="67" s="1"/>
  <c r="F31" i="67" s="1"/>
  <c r="F32" i="67" s="1"/>
  <c r="F33" i="67" s="1"/>
  <c r="F34" i="67" s="1"/>
  <c r="F35" i="67" s="1"/>
  <c r="F36" i="67" s="1"/>
  <c r="F37" i="67" s="1"/>
  <c r="D8" i="67"/>
  <c r="D9" i="67" s="1"/>
  <c r="D10" i="67" s="1"/>
  <c r="D11" i="67" s="1"/>
  <c r="D12" i="67" s="1"/>
  <c r="D13" i="67" s="1"/>
  <c r="D14" i="67" s="1"/>
  <c r="D15" i="67" s="1"/>
  <c r="D16" i="67" s="1"/>
  <c r="D17" i="67" s="1"/>
  <c r="D18" i="67" s="1"/>
  <c r="D19" i="67" s="1"/>
  <c r="D20" i="67" s="1"/>
  <c r="D21" i="67" s="1"/>
  <c r="D22" i="67" s="1"/>
  <c r="D23" i="67" s="1"/>
  <c r="D24" i="67" s="1"/>
  <c r="D25" i="67" s="1"/>
  <c r="D26" i="67" s="1"/>
  <c r="D27" i="67" s="1"/>
  <c r="D28" i="67" s="1"/>
  <c r="D29" i="67" s="1"/>
  <c r="D30" i="67" s="1"/>
  <c r="D31" i="67" s="1"/>
  <c r="D32" i="67" s="1"/>
  <c r="D33" i="67" s="1"/>
  <c r="D34" i="67" s="1"/>
  <c r="D35" i="67" s="1"/>
  <c r="D36" i="67" s="1"/>
  <c r="D37" i="67" s="1"/>
  <c r="A8" i="67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J7" i="67"/>
  <c r="K7" i="67" s="1"/>
  <c r="J33" i="66"/>
  <c r="K33" i="66" s="1"/>
  <c r="J32" i="66"/>
  <c r="K32" i="66" s="1"/>
  <c r="J31" i="66"/>
  <c r="K31" i="66" s="1"/>
  <c r="J30" i="66"/>
  <c r="K30" i="66" s="1"/>
  <c r="J29" i="66"/>
  <c r="K29" i="66" s="1"/>
  <c r="J28" i="66"/>
  <c r="K28" i="66" s="1"/>
  <c r="J27" i="66"/>
  <c r="K27" i="66" s="1"/>
  <c r="J26" i="66"/>
  <c r="K26" i="66" s="1"/>
  <c r="J25" i="66"/>
  <c r="K25" i="66" s="1"/>
  <c r="J24" i="66"/>
  <c r="K24" i="66" s="1"/>
  <c r="J23" i="66"/>
  <c r="K23" i="66" s="1"/>
  <c r="J22" i="66"/>
  <c r="K22" i="66" s="1"/>
  <c r="J21" i="66"/>
  <c r="K21" i="66" s="1"/>
  <c r="J20" i="66"/>
  <c r="K20" i="66" s="1"/>
  <c r="J19" i="66"/>
  <c r="K19" i="66" s="1"/>
  <c r="J18" i="66"/>
  <c r="K18" i="66" s="1"/>
  <c r="J17" i="66"/>
  <c r="K17" i="66" s="1"/>
  <c r="J16" i="66"/>
  <c r="K16" i="66" s="1"/>
  <c r="J15" i="66"/>
  <c r="K15" i="66" s="1"/>
  <c r="J14" i="66"/>
  <c r="K14" i="66" s="1"/>
  <c r="J13" i="66"/>
  <c r="K13" i="66" s="1"/>
  <c r="J12" i="66"/>
  <c r="K12" i="66" s="1"/>
  <c r="J11" i="66"/>
  <c r="K11" i="66" s="1"/>
  <c r="J10" i="66"/>
  <c r="K10" i="66" s="1"/>
  <c r="J9" i="66"/>
  <c r="K9" i="66" s="1"/>
  <c r="F9" i="66"/>
  <c r="F10" i="66" s="1"/>
  <c r="F11" i="66" s="1"/>
  <c r="F12" i="66" s="1"/>
  <c r="F13" i="66" s="1"/>
  <c r="F14" i="66" s="1"/>
  <c r="F15" i="66" s="1"/>
  <c r="F16" i="66" s="1"/>
  <c r="F17" i="66" s="1"/>
  <c r="F18" i="66" s="1"/>
  <c r="F19" i="66" s="1"/>
  <c r="F20" i="66" s="1"/>
  <c r="F21" i="66" s="1"/>
  <c r="F22" i="66" s="1"/>
  <c r="F23" i="66" s="1"/>
  <c r="F24" i="66" s="1"/>
  <c r="F25" i="66" s="1"/>
  <c r="F26" i="66" s="1"/>
  <c r="F27" i="66" s="1"/>
  <c r="F28" i="66" s="1"/>
  <c r="F29" i="66" s="1"/>
  <c r="F30" i="66" s="1"/>
  <c r="F31" i="66" s="1"/>
  <c r="F32" i="66" s="1"/>
  <c r="F33" i="66" s="1"/>
  <c r="F34" i="66" s="1"/>
  <c r="F35" i="66" s="1"/>
  <c r="F36" i="66" s="1"/>
  <c r="F37" i="66" s="1"/>
  <c r="F38" i="66" s="1"/>
  <c r="D9" i="66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D37" i="66" s="1"/>
  <c r="D38" i="66" s="1"/>
  <c r="A9" i="66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J8" i="66"/>
  <c r="K8" i="66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J7" i="3"/>
  <c r="L4" i="3"/>
  <c r="J37" i="36"/>
  <c r="K37" i="36" s="1"/>
  <c r="J36" i="36"/>
  <c r="K36" i="36" s="1"/>
  <c r="J35" i="36"/>
  <c r="K35" i="36" s="1"/>
  <c r="J34" i="36"/>
  <c r="K34" i="36" s="1"/>
  <c r="J33" i="36"/>
  <c r="K33" i="36" s="1"/>
  <c r="J32" i="36"/>
  <c r="K32" i="36" s="1"/>
  <c r="J31" i="36"/>
  <c r="K31" i="36" s="1"/>
  <c r="J30" i="36"/>
  <c r="K30" i="36" s="1"/>
  <c r="J29" i="36"/>
  <c r="K29" i="36" s="1"/>
  <c r="J28" i="36"/>
  <c r="K28" i="36" s="1"/>
  <c r="J27" i="36"/>
  <c r="K27" i="36" s="1"/>
  <c r="J26" i="36"/>
  <c r="K26" i="36" s="1"/>
  <c r="J25" i="36"/>
  <c r="K25" i="36" s="1"/>
  <c r="J24" i="36"/>
  <c r="K24" i="36" s="1"/>
  <c r="J23" i="36"/>
  <c r="K23" i="36" s="1"/>
  <c r="J22" i="36"/>
  <c r="K22" i="36" s="1"/>
  <c r="J21" i="36"/>
  <c r="K21" i="36" s="1"/>
  <c r="J20" i="36"/>
  <c r="K20" i="36" s="1"/>
  <c r="J19" i="36"/>
  <c r="K19" i="36" s="1"/>
  <c r="J18" i="36"/>
  <c r="K18" i="36" s="1"/>
  <c r="J17" i="36"/>
  <c r="K17" i="36" s="1"/>
  <c r="J16" i="36"/>
  <c r="K16" i="36" s="1"/>
  <c r="J15" i="36"/>
  <c r="K15" i="36" s="1"/>
  <c r="J14" i="36"/>
  <c r="K14" i="36" s="1"/>
  <c r="J13" i="36"/>
  <c r="K13" i="36" s="1"/>
  <c r="J12" i="36"/>
  <c r="K12" i="36" s="1"/>
  <c r="J11" i="36"/>
  <c r="K11" i="36" s="1"/>
  <c r="J10" i="36"/>
  <c r="K10" i="36" s="1"/>
  <c r="J9" i="36"/>
  <c r="K9" i="36" s="1"/>
  <c r="J8" i="36"/>
  <c r="K8" i="36" s="1"/>
  <c r="A8" i="36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J7" i="36"/>
  <c r="J30" i="8"/>
  <c r="K30" i="8" s="1"/>
  <c r="J29" i="8"/>
  <c r="K29" i="8" s="1"/>
  <c r="J28" i="8"/>
  <c r="K28" i="8" s="1"/>
  <c r="J27" i="8"/>
  <c r="K27" i="8" s="1"/>
  <c r="J26" i="8"/>
  <c r="K26" i="8" s="1"/>
  <c r="J23" i="8"/>
  <c r="K23" i="8" s="1"/>
  <c r="J22" i="8"/>
  <c r="K22" i="8" s="1"/>
  <c r="J21" i="8"/>
  <c r="K21" i="8" s="1"/>
  <c r="J20" i="8"/>
  <c r="K20" i="8" s="1"/>
  <c r="J19" i="8"/>
  <c r="K19" i="8" s="1"/>
  <c r="J18" i="8"/>
  <c r="K18" i="8" s="1"/>
  <c r="J17" i="8"/>
  <c r="K17" i="8" s="1"/>
  <c r="J16" i="8"/>
  <c r="K16" i="8" s="1"/>
  <c r="J15" i="8"/>
  <c r="K15" i="8" s="1"/>
  <c r="J14" i="8"/>
  <c r="K14" i="8" s="1"/>
  <c r="J13" i="8"/>
  <c r="K13" i="8" s="1"/>
  <c r="J12" i="8"/>
  <c r="K12" i="8" s="1"/>
  <c r="J9" i="8"/>
  <c r="K9" i="8" s="1"/>
  <c r="J8" i="8"/>
  <c r="K8" i="8" s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J7" i="8"/>
  <c r="K7" i="8" s="1"/>
  <c r="J37" i="69"/>
  <c r="K37" i="69" s="1"/>
  <c r="L37" i="69" s="1"/>
  <c r="D37" i="69"/>
  <c r="J36" i="69"/>
  <c r="K36" i="69" s="1"/>
  <c r="L36" i="69" s="1"/>
  <c r="D36" i="69"/>
  <c r="J35" i="69"/>
  <c r="K35" i="69" s="1"/>
  <c r="L35" i="69" s="1"/>
  <c r="D35" i="69"/>
  <c r="J34" i="69"/>
  <c r="K34" i="69" s="1"/>
  <c r="L34" i="69" s="1"/>
  <c r="D34" i="69"/>
  <c r="J33" i="69"/>
  <c r="K33" i="69" s="1"/>
  <c r="L33" i="69" s="1"/>
  <c r="D33" i="69"/>
  <c r="J32" i="69"/>
  <c r="K32" i="69" s="1"/>
  <c r="L32" i="69" s="1"/>
  <c r="D32" i="69"/>
  <c r="J31" i="69"/>
  <c r="K31" i="69" s="1"/>
  <c r="L31" i="69" s="1"/>
  <c r="D31" i="69"/>
  <c r="J30" i="69"/>
  <c r="K30" i="69" s="1"/>
  <c r="L30" i="69" s="1"/>
  <c r="D30" i="69"/>
  <c r="J29" i="69"/>
  <c r="K29" i="69" s="1"/>
  <c r="L29" i="69" s="1"/>
  <c r="D29" i="69"/>
  <c r="J28" i="69"/>
  <c r="K28" i="69" s="1"/>
  <c r="L28" i="69" s="1"/>
  <c r="D28" i="69"/>
  <c r="J27" i="69"/>
  <c r="K27" i="69" s="1"/>
  <c r="L27" i="69" s="1"/>
  <c r="D27" i="69"/>
  <c r="J26" i="69"/>
  <c r="K26" i="69" s="1"/>
  <c r="L26" i="69" s="1"/>
  <c r="D26" i="69"/>
  <c r="J25" i="69"/>
  <c r="K25" i="69" s="1"/>
  <c r="L25" i="69" s="1"/>
  <c r="D25" i="69"/>
  <c r="J24" i="69"/>
  <c r="K24" i="69" s="1"/>
  <c r="L24" i="69" s="1"/>
  <c r="D24" i="69"/>
  <c r="J23" i="69"/>
  <c r="K23" i="69" s="1"/>
  <c r="L23" i="69" s="1"/>
  <c r="D23" i="69"/>
  <c r="J22" i="69"/>
  <c r="K22" i="69" s="1"/>
  <c r="L22" i="69" s="1"/>
  <c r="D22" i="69"/>
  <c r="J21" i="69"/>
  <c r="K21" i="69" s="1"/>
  <c r="L21" i="69" s="1"/>
  <c r="D21" i="69"/>
  <c r="J20" i="69"/>
  <c r="K20" i="69" s="1"/>
  <c r="L20" i="69" s="1"/>
  <c r="J19" i="69"/>
  <c r="K19" i="69" s="1"/>
  <c r="L19" i="69" s="1"/>
  <c r="D19" i="69"/>
  <c r="J18" i="69"/>
  <c r="K18" i="69" s="1"/>
  <c r="L18" i="69" s="1"/>
  <c r="D18" i="69"/>
  <c r="J17" i="69"/>
  <c r="K17" i="69" s="1"/>
  <c r="L17" i="69" s="1"/>
  <c r="D17" i="69"/>
  <c r="J16" i="69"/>
  <c r="K16" i="69" s="1"/>
  <c r="L16" i="69" s="1"/>
  <c r="D16" i="69"/>
  <c r="J15" i="69"/>
  <c r="K15" i="69" s="1"/>
  <c r="L15" i="69" s="1"/>
  <c r="D15" i="69"/>
  <c r="J14" i="69"/>
  <c r="K14" i="69" s="1"/>
  <c r="L14" i="69" s="1"/>
  <c r="D14" i="69"/>
  <c r="J13" i="69"/>
  <c r="K13" i="69" s="1"/>
  <c r="L13" i="69" s="1"/>
  <c r="D13" i="69"/>
  <c r="J12" i="69"/>
  <c r="K12" i="69" s="1"/>
  <c r="L12" i="69" s="1"/>
  <c r="D12" i="69"/>
  <c r="J11" i="69"/>
  <c r="K11" i="69" s="1"/>
  <c r="L11" i="69" s="1"/>
  <c r="D11" i="69"/>
  <c r="J10" i="69"/>
  <c r="K10" i="69" s="1"/>
  <c r="L10" i="69" s="1"/>
  <c r="D10" i="69"/>
  <c r="J9" i="69"/>
  <c r="K9" i="69" s="1"/>
  <c r="L9" i="69" s="1"/>
  <c r="D9" i="69"/>
  <c r="J8" i="69"/>
  <c r="K8" i="69" s="1"/>
  <c r="L8" i="69" s="1"/>
  <c r="D8" i="69"/>
  <c r="A8" i="69"/>
  <c r="A9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J7" i="69"/>
  <c r="K7" i="69" s="1"/>
  <c r="L7" i="69" s="1"/>
  <c r="J37" i="73"/>
  <c r="K37" i="73" s="1"/>
  <c r="L37" i="73" s="1"/>
  <c r="D37" i="73"/>
  <c r="J36" i="73"/>
  <c r="K36" i="73" s="1"/>
  <c r="L36" i="73" s="1"/>
  <c r="D36" i="73"/>
  <c r="J35" i="73"/>
  <c r="K35" i="73" s="1"/>
  <c r="L35" i="73" s="1"/>
  <c r="D35" i="73"/>
  <c r="J34" i="73"/>
  <c r="K34" i="73" s="1"/>
  <c r="L34" i="73" s="1"/>
  <c r="D34" i="73"/>
  <c r="J33" i="73"/>
  <c r="K33" i="73" s="1"/>
  <c r="L33" i="73" s="1"/>
  <c r="D33" i="73"/>
  <c r="J32" i="73"/>
  <c r="K32" i="73" s="1"/>
  <c r="L32" i="73" s="1"/>
  <c r="D32" i="73"/>
  <c r="J31" i="73"/>
  <c r="K31" i="73" s="1"/>
  <c r="L31" i="73" s="1"/>
  <c r="D31" i="73"/>
  <c r="J30" i="73"/>
  <c r="K30" i="73" s="1"/>
  <c r="L30" i="73" s="1"/>
  <c r="D30" i="73"/>
  <c r="J29" i="73"/>
  <c r="K29" i="73" s="1"/>
  <c r="L29" i="73" s="1"/>
  <c r="D29" i="73"/>
  <c r="J28" i="73"/>
  <c r="K28" i="73" s="1"/>
  <c r="L28" i="73" s="1"/>
  <c r="D28" i="73"/>
  <c r="J27" i="73"/>
  <c r="K27" i="73" s="1"/>
  <c r="L27" i="73" s="1"/>
  <c r="D27" i="73"/>
  <c r="J26" i="73"/>
  <c r="K26" i="73" s="1"/>
  <c r="L26" i="73" s="1"/>
  <c r="D26" i="73"/>
  <c r="J25" i="73"/>
  <c r="K25" i="73" s="1"/>
  <c r="L25" i="73" s="1"/>
  <c r="D25" i="73"/>
  <c r="J24" i="73"/>
  <c r="K24" i="73" s="1"/>
  <c r="L24" i="73" s="1"/>
  <c r="D24" i="73"/>
  <c r="J23" i="73"/>
  <c r="K23" i="73" s="1"/>
  <c r="L23" i="73" s="1"/>
  <c r="D23" i="73"/>
  <c r="J22" i="73"/>
  <c r="K22" i="73" s="1"/>
  <c r="L22" i="73" s="1"/>
  <c r="D22" i="73"/>
  <c r="J21" i="73"/>
  <c r="K21" i="73" s="1"/>
  <c r="L21" i="73" s="1"/>
  <c r="D21" i="73"/>
  <c r="J20" i="73"/>
  <c r="K20" i="73" s="1"/>
  <c r="L20" i="73" s="1"/>
  <c r="D20" i="73"/>
  <c r="J19" i="73"/>
  <c r="K19" i="73" s="1"/>
  <c r="L19" i="73" s="1"/>
  <c r="D19" i="73"/>
  <c r="J18" i="73"/>
  <c r="K18" i="73" s="1"/>
  <c r="L18" i="73" s="1"/>
  <c r="D18" i="73"/>
  <c r="J17" i="73"/>
  <c r="K17" i="73" s="1"/>
  <c r="L17" i="73" s="1"/>
  <c r="D17" i="73"/>
  <c r="J16" i="73"/>
  <c r="K16" i="73" s="1"/>
  <c r="L16" i="73" s="1"/>
  <c r="D16" i="73"/>
  <c r="J15" i="73"/>
  <c r="K15" i="73" s="1"/>
  <c r="L15" i="73" s="1"/>
  <c r="D15" i="73"/>
  <c r="J14" i="73"/>
  <c r="K14" i="73" s="1"/>
  <c r="L14" i="73" s="1"/>
  <c r="D14" i="73"/>
  <c r="J13" i="73"/>
  <c r="K13" i="73" s="1"/>
  <c r="L13" i="73" s="1"/>
  <c r="D13" i="73"/>
  <c r="J12" i="73"/>
  <c r="K12" i="73" s="1"/>
  <c r="L12" i="73" s="1"/>
  <c r="D12" i="73"/>
  <c r="J11" i="73"/>
  <c r="K11" i="73" s="1"/>
  <c r="L11" i="73" s="1"/>
  <c r="D11" i="73"/>
  <c r="J10" i="73"/>
  <c r="K10" i="73" s="1"/>
  <c r="L10" i="73" s="1"/>
  <c r="D10" i="73"/>
  <c r="J9" i="73"/>
  <c r="K9" i="73" s="1"/>
  <c r="L9" i="73" s="1"/>
  <c r="D9" i="73"/>
  <c r="J8" i="73"/>
  <c r="K8" i="73" s="1"/>
  <c r="L8" i="73" s="1"/>
  <c r="D8" i="73"/>
  <c r="A8" i="73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J7" i="73"/>
  <c r="B26" i="78"/>
  <c r="B25" i="78"/>
  <c r="B24" i="78"/>
  <c r="B23" i="78"/>
  <c r="B22" i="78"/>
  <c r="B21" i="78"/>
  <c r="B20" i="78"/>
  <c r="B19" i="78"/>
  <c r="B18" i="78"/>
  <c r="B17" i="78"/>
  <c r="O16" i="78"/>
  <c r="P16" i="78" s="1"/>
  <c r="B16" i="78"/>
  <c r="O15" i="78"/>
  <c r="P15" i="78" s="1"/>
  <c r="B15" i="78"/>
  <c r="O14" i="78"/>
  <c r="P14" i="78" s="1"/>
  <c r="B14" i="78"/>
  <c r="O13" i="78"/>
  <c r="P13" i="78" s="1"/>
  <c r="B13" i="78"/>
  <c r="O12" i="78"/>
  <c r="P12" i="78" s="1"/>
  <c r="B12" i="78"/>
  <c r="O11" i="78"/>
  <c r="P11" i="78" s="1"/>
  <c r="B11" i="78"/>
  <c r="O10" i="78"/>
  <c r="P10" i="78" s="1"/>
  <c r="B10" i="78"/>
  <c r="O9" i="78"/>
  <c r="P9" i="78" s="1"/>
  <c r="B9" i="78"/>
  <c r="O8" i="78"/>
  <c r="P8" i="78" s="1"/>
  <c r="B8" i="78"/>
  <c r="A8" i="78"/>
  <c r="A9" i="78" s="1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A38" i="78" s="1"/>
  <c r="A39" i="78" s="1"/>
  <c r="A40" i="78" s="1"/>
  <c r="A41" i="78" s="1"/>
  <c r="A42" i="78" s="1"/>
  <c r="A43" i="78" s="1"/>
  <c r="A44" i="78" s="1"/>
  <c r="A45" i="78" s="1"/>
  <c r="A46" i="78" s="1"/>
  <c r="A47" i="78" s="1"/>
  <c r="A48" i="78" s="1"/>
  <c r="A49" i="78" s="1"/>
  <c r="A50" i="78" s="1"/>
  <c r="A51" i="78" s="1"/>
  <c r="A52" i="78" s="1"/>
  <c r="A53" i="78" s="1"/>
  <c r="A54" i="78" s="1"/>
  <c r="A55" i="78" s="1"/>
  <c r="A56" i="78" s="1"/>
  <c r="A57" i="78" s="1"/>
  <c r="A58" i="78" s="1"/>
  <c r="A59" i="78" s="1"/>
  <c r="A60" i="78" s="1"/>
  <c r="A61" i="78" s="1"/>
  <c r="J35" i="50"/>
  <c r="K35" i="50" s="1"/>
  <c r="J34" i="50"/>
  <c r="K34" i="50" s="1"/>
  <c r="J33" i="50"/>
  <c r="K33" i="50" s="1"/>
  <c r="J32" i="50"/>
  <c r="K32" i="50" s="1"/>
  <c r="J31" i="50"/>
  <c r="K31" i="50" s="1"/>
  <c r="J30" i="50"/>
  <c r="K30" i="50" s="1"/>
  <c r="J29" i="50"/>
  <c r="K29" i="50" s="1"/>
  <c r="J28" i="50"/>
  <c r="K28" i="50" s="1"/>
  <c r="J27" i="50"/>
  <c r="K27" i="50" s="1"/>
  <c r="J26" i="50"/>
  <c r="K26" i="50" s="1"/>
  <c r="J25" i="50"/>
  <c r="K25" i="50" s="1"/>
  <c r="J23" i="50"/>
  <c r="K23" i="50" s="1"/>
  <c r="J22" i="50"/>
  <c r="K22" i="50" s="1"/>
  <c r="J21" i="50"/>
  <c r="K21" i="50" s="1"/>
  <c r="J20" i="50"/>
  <c r="K20" i="50" s="1"/>
  <c r="J19" i="50"/>
  <c r="K19" i="50" s="1"/>
  <c r="J18" i="50"/>
  <c r="K18" i="50" s="1"/>
  <c r="J17" i="50"/>
  <c r="K17" i="50" s="1"/>
  <c r="J16" i="50"/>
  <c r="K16" i="50" s="1"/>
  <c r="J15" i="50"/>
  <c r="K15" i="50" s="1"/>
  <c r="J14" i="50"/>
  <c r="K14" i="50" s="1"/>
  <c r="J13" i="50"/>
  <c r="K13" i="50" s="1"/>
  <c r="J12" i="50"/>
  <c r="K12" i="50" s="1"/>
  <c r="J10" i="50"/>
  <c r="K10" i="50" s="1"/>
  <c r="J9" i="50"/>
  <c r="K9" i="50" s="1"/>
  <c r="A9" i="50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A37" i="50" s="1"/>
  <c r="A38" i="50" s="1"/>
  <c r="J8" i="50"/>
  <c r="K8" i="50" s="1"/>
  <c r="J34" i="93"/>
  <c r="K34" i="93" s="1"/>
  <c r="J33" i="93"/>
  <c r="K33" i="93" s="1"/>
  <c r="J32" i="93"/>
  <c r="K32" i="93" s="1"/>
  <c r="J31" i="93"/>
  <c r="K31" i="93" s="1"/>
  <c r="J30" i="93"/>
  <c r="K30" i="93" s="1"/>
  <c r="J29" i="93"/>
  <c r="K29" i="93" s="1"/>
  <c r="J28" i="93"/>
  <c r="K28" i="93" s="1"/>
  <c r="J27" i="93"/>
  <c r="K27" i="93" s="1"/>
  <c r="K26" i="93"/>
  <c r="J25" i="93"/>
  <c r="K25" i="93" s="1"/>
  <c r="J24" i="93"/>
  <c r="K24" i="93" s="1"/>
  <c r="J23" i="93"/>
  <c r="K23" i="93" s="1"/>
  <c r="J22" i="93"/>
  <c r="K22" i="93" s="1"/>
  <c r="J21" i="93"/>
  <c r="K21" i="93" s="1"/>
  <c r="J20" i="93"/>
  <c r="K20" i="93" s="1"/>
  <c r="J19" i="93"/>
  <c r="K19" i="93" s="1"/>
  <c r="J18" i="93"/>
  <c r="K18" i="93" s="1"/>
  <c r="J17" i="93"/>
  <c r="K17" i="93" s="1"/>
  <c r="J16" i="93"/>
  <c r="K16" i="93" s="1"/>
  <c r="J15" i="93"/>
  <c r="K15" i="93" s="1"/>
  <c r="J14" i="93"/>
  <c r="K14" i="93" s="1"/>
  <c r="J13" i="93"/>
  <c r="K13" i="93" s="1"/>
  <c r="J12" i="93"/>
  <c r="K12" i="93" s="1"/>
  <c r="J11" i="93"/>
  <c r="K11" i="93" s="1"/>
  <c r="J10" i="93"/>
  <c r="K10" i="93" s="1"/>
  <c r="J9" i="93"/>
  <c r="K9" i="93" s="1"/>
  <c r="J8" i="93"/>
  <c r="K8" i="93" s="1"/>
  <c r="A8" i="93"/>
  <c r="A9" i="93" s="1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J7" i="93"/>
  <c r="K7" i="93" s="1"/>
  <c r="H37" i="70"/>
  <c r="J37" i="70" s="1"/>
  <c r="K37" i="70" s="1"/>
  <c r="D37" i="70"/>
  <c r="H36" i="70"/>
  <c r="J36" i="70" s="1"/>
  <c r="K36" i="70" s="1"/>
  <c r="D36" i="70"/>
  <c r="H35" i="70"/>
  <c r="J35" i="70" s="1"/>
  <c r="K35" i="70" s="1"/>
  <c r="D35" i="70"/>
  <c r="H34" i="70"/>
  <c r="J34" i="70" s="1"/>
  <c r="K34" i="70" s="1"/>
  <c r="D34" i="70"/>
  <c r="H33" i="70"/>
  <c r="J33" i="70" s="1"/>
  <c r="K33" i="70" s="1"/>
  <c r="D33" i="70"/>
  <c r="H32" i="70"/>
  <c r="J32" i="70" s="1"/>
  <c r="K32" i="70" s="1"/>
  <c r="D32" i="70"/>
  <c r="H31" i="70"/>
  <c r="J31" i="70" s="1"/>
  <c r="K31" i="70" s="1"/>
  <c r="D31" i="70"/>
  <c r="H30" i="70"/>
  <c r="J30" i="70" s="1"/>
  <c r="K30" i="70" s="1"/>
  <c r="D30" i="70"/>
  <c r="H29" i="70"/>
  <c r="J29" i="70" s="1"/>
  <c r="K29" i="70" s="1"/>
  <c r="D29" i="70"/>
  <c r="H28" i="70"/>
  <c r="J28" i="70" s="1"/>
  <c r="K28" i="70" s="1"/>
  <c r="D28" i="70"/>
  <c r="H27" i="70"/>
  <c r="J27" i="70" s="1"/>
  <c r="K27" i="70" s="1"/>
  <c r="D27" i="70"/>
  <c r="H26" i="70"/>
  <c r="J26" i="70" s="1"/>
  <c r="K26" i="70" s="1"/>
  <c r="D26" i="70"/>
  <c r="H25" i="70"/>
  <c r="J25" i="70" s="1"/>
  <c r="K25" i="70" s="1"/>
  <c r="D25" i="70"/>
  <c r="H24" i="70"/>
  <c r="J24" i="70" s="1"/>
  <c r="K24" i="70" s="1"/>
  <c r="D24" i="70"/>
  <c r="H23" i="70"/>
  <c r="J23" i="70" s="1"/>
  <c r="K23" i="70" s="1"/>
  <c r="D23" i="70"/>
  <c r="H22" i="70"/>
  <c r="J22" i="70" s="1"/>
  <c r="K22" i="70" s="1"/>
  <c r="D22" i="70"/>
  <c r="H21" i="70"/>
  <c r="J21" i="70" s="1"/>
  <c r="K21" i="70" s="1"/>
  <c r="D21" i="70"/>
  <c r="H20" i="70"/>
  <c r="J20" i="70" s="1"/>
  <c r="K20" i="70" s="1"/>
  <c r="D20" i="70"/>
  <c r="H19" i="70"/>
  <c r="J19" i="70" s="1"/>
  <c r="K19" i="70" s="1"/>
  <c r="D19" i="70"/>
  <c r="H18" i="70"/>
  <c r="J18" i="70" s="1"/>
  <c r="K18" i="70" s="1"/>
  <c r="D18" i="70"/>
  <c r="H17" i="70"/>
  <c r="J17" i="70" s="1"/>
  <c r="K17" i="70" s="1"/>
  <c r="D17" i="70"/>
  <c r="H16" i="70"/>
  <c r="J16" i="70" s="1"/>
  <c r="K16" i="70" s="1"/>
  <c r="D16" i="70"/>
  <c r="H15" i="70"/>
  <c r="J15" i="70" s="1"/>
  <c r="K15" i="70" s="1"/>
  <c r="D15" i="70"/>
  <c r="H14" i="70"/>
  <c r="J14" i="70" s="1"/>
  <c r="K14" i="70" s="1"/>
  <c r="D14" i="70"/>
  <c r="H13" i="70"/>
  <c r="J13" i="70" s="1"/>
  <c r="K13" i="70" s="1"/>
  <c r="D13" i="70"/>
  <c r="H12" i="70"/>
  <c r="J12" i="70" s="1"/>
  <c r="K12" i="70" s="1"/>
  <c r="D12" i="70"/>
  <c r="H11" i="70"/>
  <c r="J11" i="70" s="1"/>
  <c r="K11" i="70" s="1"/>
  <c r="D11" i="70"/>
  <c r="H10" i="70"/>
  <c r="J10" i="70" s="1"/>
  <c r="K10" i="70" s="1"/>
  <c r="D10" i="70"/>
  <c r="H9" i="70"/>
  <c r="J9" i="70" s="1"/>
  <c r="K9" i="70" s="1"/>
  <c r="D9" i="70"/>
  <c r="H8" i="70"/>
  <c r="J8" i="70" s="1"/>
  <c r="K8" i="70" s="1"/>
  <c r="D8" i="70"/>
  <c r="A8" i="70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J7" i="70"/>
  <c r="J34" i="88"/>
  <c r="K34" i="88" s="1"/>
  <c r="J33" i="88"/>
  <c r="K33" i="88" s="1"/>
  <c r="J32" i="88"/>
  <c r="K32" i="88" s="1"/>
  <c r="J31" i="88"/>
  <c r="K31" i="88" s="1"/>
  <c r="J30" i="88"/>
  <c r="K30" i="88" s="1"/>
  <c r="J29" i="88"/>
  <c r="K29" i="88" s="1"/>
  <c r="J28" i="88"/>
  <c r="K28" i="88" s="1"/>
  <c r="J27" i="88"/>
  <c r="K27" i="88" s="1"/>
  <c r="J26" i="88"/>
  <c r="K26" i="88" s="1"/>
  <c r="J25" i="88"/>
  <c r="K25" i="88" s="1"/>
  <c r="J23" i="88"/>
  <c r="K23" i="88" s="1"/>
  <c r="J22" i="88"/>
  <c r="K22" i="88" s="1"/>
  <c r="J21" i="88"/>
  <c r="K21" i="88" s="1"/>
  <c r="J20" i="88"/>
  <c r="K20" i="88" s="1"/>
  <c r="J19" i="88"/>
  <c r="K19" i="88" s="1"/>
  <c r="J18" i="88"/>
  <c r="K18" i="88" s="1"/>
  <c r="J17" i="88"/>
  <c r="K17" i="88" s="1"/>
  <c r="J16" i="88"/>
  <c r="K16" i="88" s="1"/>
  <c r="J15" i="88"/>
  <c r="K15" i="88" s="1"/>
  <c r="J14" i="88"/>
  <c r="K14" i="88" s="1"/>
  <c r="J13" i="88"/>
  <c r="K13" i="88" s="1"/>
  <c r="J8" i="88"/>
  <c r="K8" i="88" s="1"/>
  <c r="A8" i="88"/>
  <c r="A9" i="88" s="1"/>
  <c r="A10" i="88" s="1"/>
  <c r="A11" i="88" s="1"/>
  <c r="A12" i="88" s="1"/>
  <c r="A13" i="88" s="1"/>
  <c r="A14" i="88" s="1"/>
  <c r="A15" i="88" s="1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A37" i="88" s="1"/>
  <c r="J7" i="88"/>
  <c r="K7" i="88" s="1"/>
  <c r="J33" i="75"/>
  <c r="K33" i="75" s="1"/>
  <c r="J32" i="75"/>
  <c r="K32" i="75" s="1"/>
  <c r="J31" i="75"/>
  <c r="K31" i="75" s="1"/>
  <c r="J30" i="75"/>
  <c r="K30" i="75" s="1"/>
  <c r="J29" i="75"/>
  <c r="K29" i="75" s="1"/>
  <c r="J28" i="75"/>
  <c r="K28" i="75" s="1"/>
  <c r="J27" i="75"/>
  <c r="K27" i="75" s="1"/>
  <c r="J26" i="75"/>
  <c r="K26" i="75" s="1"/>
  <c r="J25" i="75"/>
  <c r="K25" i="75" s="1"/>
  <c r="J24" i="75"/>
  <c r="K24" i="75" s="1"/>
  <c r="J23" i="75"/>
  <c r="K23" i="75" s="1"/>
  <c r="J22" i="75"/>
  <c r="K22" i="75" s="1"/>
  <c r="J21" i="75"/>
  <c r="K21" i="75" s="1"/>
  <c r="J20" i="75"/>
  <c r="K20" i="75" s="1"/>
  <c r="J19" i="75"/>
  <c r="K19" i="75" s="1"/>
  <c r="J18" i="75"/>
  <c r="K18" i="75" s="1"/>
  <c r="J17" i="75"/>
  <c r="K17" i="75" s="1"/>
  <c r="J16" i="75"/>
  <c r="K16" i="75" s="1"/>
  <c r="J15" i="75"/>
  <c r="K15" i="75" s="1"/>
  <c r="J14" i="75"/>
  <c r="K14" i="75" s="1"/>
  <c r="J13" i="75"/>
  <c r="K13" i="75" s="1"/>
  <c r="J12" i="75"/>
  <c r="K12" i="75" s="1"/>
  <c r="J11" i="75"/>
  <c r="K11" i="75" s="1"/>
  <c r="J10" i="75"/>
  <c r="K10" i="75" s="1"/>
  <c r="J9" i="75"/>
  <c r="K9" i="75" s="1"/>
  <c r="J8" i="75"/>
  <c r="K8" i="75" s="1"/>
  <c r="A8" i="75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J7" i="75"/>
  <c r="K7" i="75" s="1"/>
  <c r="J34" i="77"/>
  <c r="K34" i="77" s="1"/>
  <c r="J33" i="77"/>
  <c r="K33" i="77" s="1"/>
  <c r="J32" i="77"/>
  <c r="K32" i="77" s="1"/>
  <c r="J31" i="77"/>
  <c r="K31" i="77" s="1"/>
  <c r="J30" i="77"/>
  <c r="K30" i="77" s="1"/>
  <c r="J29" i="77"/>
  <c r="K29" i="77" s="1"/>
  <c r="J28" i="77"/>
  <c r="K28" i="77" s="1"/>
  <c r="J27" i="77"/>
  <c r="K27" i="77" s="1"/>
  <c r="J26" i="77"/>
  <c r="K26" i="77" s="1"/>
  <c r="J25" i="77"/>
  <c r="K25" i="77" s="1"/>
  <c r="J22" i="77"/>
  <c r="K22" i="77" s="1"/>
  <c r="J21" i="77"/>
  <c r="K21" i="77" s="1"/>
  <c r="J20" i="77"/>
  <c r="K20" i="77" s="1"/>
  <c r="J19" i="77"/>
  <c r="K19" i="77" s="1"/>
  <c r="J18" i="77"/>
  <c r="K18" i="77" s="1"/>
  <c r="J17" i="77"/>
  <c r="K17" i="77" s="1"/>
  <c r="J16" i="77"/>
  <c r="K16" i="77" s="1"/>
  <c r="J15" i="77"/>
  <c r="K15" i="77" s="1"/>
  <c r="J14" i="77"/>
  <c r="K14" i="77" s="1"/>
  <c r="J13" i="77"/>
  <c r="K13" i="77" s="1"/>
  <c r="J12" i="77"/>
  <c r="K12" i="77" s="1"/>
  <c r="J11" i="77"/>
  <c r="K11" i="77" s="1"/>
  <c r="J10" i="77"/>
  <c r="K10" i="77" s="1"/>
  <c r="J9" i="77"/>
  <c r="K9" i="77" s="1"/>
  <c r="J8" i="77"/>
  <c r="K8" i="77" s="1"/>
  <c r="A8" i="77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J7" i="77"/>
  <c r="K7" i="77" s="1"/>
  <c r="J34" i="46"/>
  <c r="K34" i="46" s="1"/>
  <c r="J33" i="46"/>
  <c r="K33" i="46" s="1"/>
  <c r="J32" i="46"/>
  <c r="K32" i="46" s="1"/>
  <c r="J31" i="46"/>
  <c r="K31" i="46" s="1"/>
  <c r="J30" i="46"/>
  <c r="K30" i="46" s="1"/>
  <c r="J29" i="46"/>
  <c r="K29" i="46" s="1"/>
  <c r="J28" i="46"/>
  <c r="K28" i="46" s="1"/>
  <c r="J27" i="46"/>
  <c r="K27" i="46" s="1"/>
  <c r="J26" i="46"/>
  <c r="K26" i="46" s="1"/>
  <c r="J25" i="46"/>
  <c r="K25" i="46" s="1"/>
  <c r="J24" i="46"/>
  <c r="K24" i="46" s="1"/>
  <c r="J23" i="46"/>
  <c r="K23" i="46" s="1"/>
  <c r="J22" i="46"/>
  <c r="K22" i="46" s="1"/>
  <c r="J21" i="46"/>
  <c r="K21" i="46" s="1"/>
  <c r="J20" i="46"/>
  <c r="K20" i="46" s="1"/>
  <c r="J19" i="46"/>
  <c r="K19" i="46" s="1"/>
  <c r="J18" i="46"/>
  <c r="K18" i="46" s="1"/>
  <c r="J17" i="46"/>
  <c r="K17" i="46" s="1"/>
  <c r="J16" i="46"/>
  <c r="K16" i="46" s="1"/>
  <c r="J15" i="46"/>
  <c r="K15" i="46" s="1"/>
  <c r="J14" i="46"/>
  <c r="K14" i="46" s="1"/>
  <c r="J13" i="46"/>
  <c r="K13" i="46" s="1"/>
  <c r="J12" i="46"/>
  <c r="K12" i="46" s="1"/>
  <c r="J11" i="46"/>
  <c r="K11" i="46" s="1"/>
  <c r="J10" i="46"/>
  <c r="K10" i="46" s="1"/>
  <c r="J9" i="46"/>
  <c r="K9" i="46" s="1"/>
  <c r="J8" i="46"/>
  <c r="K8" i="46" s="1"/>
  <c r="A8" i="46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J7" i="46"/>
  <c r="K7" i="46" s="1"/>
  <c r="J30" i="22"/>
  <c r="K30" i="22" s="1"/>
  <c r="J29" i="22"/>
  <c r="K29" i="22" s="1"/>
  <c r="J28" i="22"/>
  <c r="K28" i="22" s="1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9" i="22"/>
  <c r="K19" i="22" s="1"/>
  <c r="J18" i="22"/>
  <c r="K18" i="22" s="1"/>
  <c r="J17" i="22"/>
  <c r="K17" i="22" s="1"/>
  <c r="J16" i="22"/>
  <c r="K16" i="22" s="1"/>
  <c r="J15" i="22"/>
  <c r="K15" i="22" s="1"/>
  <c r="J14" i="22"/>
  <c r="K14" i="22" s="1"/>
  <c r="J13" i="22"/>
  <c r="K13" i="22" s="1"/>
  <c r="J12" i="22"/>
  <c r="K12" i="22" s="1"/>
  <c r="J11" i="22"/>
  <c r="K11" i="22" s="1"/>
  <c r="J10" i="22"/>
  <c r="K10" i="22" s="1"/>
  <c r="J9" i="22"/>
  <c r="K9" i="22" s="1"/>
  <c r="J8" i="22"/>
  <c r="K8" i="22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J7" i="22"/>
  <c r="K7" i="22" s="1"/>
  <c r="J20" i="64"/>
  <c r="K20" i="64" s="1"/>
  <c r="J19" i="64"/>
  <c r="K19" i="64" s="1"/>
  <c r="J18" i="64"/>
  <c r="K18" i="64" s="1"/>
  <c r="J17" i="64"/>
  <c r="K17" i="64" s="1"/>
  <c r="J16" i="64"/>
  <c r="K16" i="64" s="1"/>
  <c r="J15" i="64"/>
  <c r="K15" i="64" s="1"/>
  <c r="J14" i="64"/>
  <c r="K14" i="64" s="1"/>
  <c r="J13" i="64"/>
  <c r="K13" i="64" s="1"/>
  <c r="J12" i="64"/>
  <c r="K12" i="64" s="1"/>
  <c r="J11" i="64"/>
  <c r="K11" i="64" s="1"/>
  <c r="J10" i="64"/>
  <c r="K10" i="64" s="1"/>
  <c r="J9" i="64"/>
  <c r="K9" i="64" s="1"/>
  <c r="J8" i="64"/>
  <c r="K8" i="64" s="1"/>
  <c r="A8" i="64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J7" i="64"/>
  <c r="K7" i="64" s="1"/>
  <c r="J20" i="14"/>
  <c r="K20" i="14" s="1"/>
  <c r="J19" i="14"/>
  <c r="K19" i="14" s="1"/>
  <c r="J18" i="14"/>
  <c r="K18" i="14" s="1"/>
  <c r="J17" i="14"/>
  <c r="K17" i="14" s="1"/>
  <c r="J16" i="14"/>
  <c r="K16" i="14" s="1"/>
  <c r="J15" i="14"/>
  <c r="K15" i="14" s="1"/>
  <c r="J14" i="14"/>
  <c r="K14" i="14" s="1"/>
  <c r="J13" i="14"/>
  <c r="K13" i="14" s="1"/>
  <c r="J12" i="14"/>
  <c r="K12" i="14" s="1"/>
  <c r="J11" i="14"/>
  <c r="K11" i="14" s="1"/>
  <c r="J10" i="14"/>
  <c r="K10" i="14" s="1"/>
  <c r="J9" i="14"/>
  <c r="K9" i="14" s="1"/>
  <c r="J8" i="14"/>
  <c r="K8" i="14" s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J7" i="14"/>
  <c r="K7" i="14" s="1"/>
  <c r="N35" i="18"/>
  <c r="P35" i="18" s="1"/>
  <c r="N34" i="18"/>
  <c r="P34" i="18" s="1"/>
  <c r="J34" i="18"/>
  <c r="K34" i="18" s="1"/>
  <c r="N33" i="18"/>
  <c r="P33" i="18" s="1"/>
  <c r="J33" i="18"/>
  <c r="K33" i="18" s="1"/>
  <c r="N32" i="18"/>
  <c r="P32" i="18" s="1"/>
  <c r="J32" i="18"/>
  <c r="K32" i="18" s="1"/>
  <c r="N31" i="18"/>
  <c r="P31" i="18" s="1"/>
  <c r="J31" i="18"/>
  <c r="K31" i="18" s="1"/>
  <c r="N30" i="18"/>
  <c r="P30" i="18" s="1"/>
  <c r="J30" i="18"/>
  <c r="K30" i="18" s="1"/>
  <c r="N29" i="18"/>
  <c r="P29" i="18" s="1"/>
  <c r="J29" i="18"/>
  <c r="K29" i="18" s="1"/>
  <c r="N28" i="18"/>
  <c r="P28" i="18" s="1"/>
  <c r="J28" i="18"/>
  <c r="K28" i="18" s="1"/>
  <c r="N27" i="18"/>
  <c r="P27" i="18" s="1"/>
  <c r="J27" i="18"/>
  <c r="K27" i="18" s="1"/>
  <c r="N26" i="18"/>
  <c r="P26" i="18" s="1"/>
  <c r="J26" i="18"/>
  <c r="K26" i="18" s="1"/>
  <c r="N25" i="18"/>
  <c r="P25" i="18" s="1"/>
  <c r="J25" i="18"/>
  <c r="K25" i="18" s="1"/>
  <c r="N24" i="18"/>
  <c r="P24" i="18" s="1"/>
  <c r="J24" i="18"/>
  <c r="K24" i="18" s="1"/>
  <c r="N23" i="18"/>
  <c r="P23" i="18" s="1"/>
  <c r="J23" i="18"/>
  <c r="K23" i="18" s="1"/>
  <c r="N22" i="18"/>
  <c r="P22" i="18" s="1"/>
  <c r="J22" i="18"/>
  <c r="K22" i="18" s="1"/>
  <c r="N21" i="18"/>
  <c r="P21" i="18" s="1"/>
  <c r="J21" i="18"/>
  <c r="K21" i="18" s="1"/>
  <c r="N20" i="18"/>
  <c r="P20" i="18" s="1"/>
  <c r="J20" i="18"/>
  <c r="K20" i="18" s="1"/>
  <c r="D20" i="18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N19" i="18"/>
  <c r="P19" i="18" s="1"/>
  <c r="J19" i="18"/>
  <c r="K19" i="18" s="1"/>
  <c r="N18" i="18"/>
  <c r="P18" i="18" s="1"/>
  <c r="J18" i="18"/>
  <c r="K18" i="18" s="1"/>
  <c r="N17" i="18"/>
  <c r="P17" i="18" s="1"/>
  <c r="J17" i="18"/>
  <c r="K17" i="18" s="1"/>
  <c r="N16" i="18"/>
  <c r="P16" i="18" s="1"/>
  <c r="J16" i="18"/>
  <c r="K16" i="18" s="1"/>
  <c r="N15" i="18"/>
  <c r="P15" i="18" s="1"/>
  <c r="J15" i="18"/>
  <c r="K15" i="18" s="1"/>
  <c r="N14" i="18"/>
  <c r="P14" i="18" s="1"/>
  <c r="J14" i="18"/>
  <c r="K14" i="18" s="1"/>
  <c r="N13" i="18"/>
  <c r="P13" i="18" s="1"/>
  <c r="J13" i="18"/>
  <c r="K13" i="18" s="1"/>
  <c r="N12" i="18"/>
  <c r="P12" i="18" s="1"/>
  <c r="J12" i="18"/>
  <c r="K12" i="18" s="1"/>
  <c r="N11" i="18"/>
  <c r="J11" i="18"/>
  <c r="K11" i="18" s="1"/>
  <c r="N10" i="18"/>
  <c r="P10" i="18" s="1"/>
  <c r="J10" i="18"/>
  <c r="K10" i="18" s="1"/>
  <c r="N9" i="18"/>
  <c r="P9" i="18" s="1"/>
  <c r="J9" i="18"/>
  <c r="K9" i="18" s="1"/>
  <c r="N8" i="18"/>
  <c r="P8" i="18" s="1"/>
  <c r="J8" i="18"/>
  <c r="K8" i="18" s="1"/>
  <c r="D8" i="18"/>
  <c r="D9" i="18" s="1"/>
  <c r="D10" i="18" s="1"/>
  <c r="D11" i="18" s="1"/>
  <c r="D12" i="18" s="1"/>
  <c r="D13" i="18" s="1"/>
  <c r="D14" i="18" s="1"/>
  <c r="D15" i="18" s="1"/>
  <c r="D16" i="18" s="1"/>
  <c r="D17" i="18" s="1"/>
  <c r="D18" i="18" s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N7" i="18"/>
  <c r="P7" i="18" s="1"/>
  <c r="J7" i="18"/>
  <c r="K7" i="18" s="1"/>
  <c r="J34" i="16"/>
  <c r="K34" i="16" s="1"/>
  <c r="J33" i="16"/>
  <c r="K33" i="16" s="1"/>
  <c r="J30" i="16"/>
  <c r="K30" i="16" s="1"/>
  <c r="J29" i="16"/>
  <c r="K29" i="16" s="1"/>
  <c r="J28" i="16"/>
  <c r="K28" i="16" s="1"/>
  <c r="J27" i="16"/>
  <c r="K27" i="16" s="1"/>
  <c r="J26" i="16"/>
  <c r="K26" i="16" s="1"/>
  <c r="J25" i="16"/>
  <c r="K25" i="16" s="1"/>
  <c r="J23" i="16"/>
  <c r="K23" i="16" s="1"/>
  <c r="J22" i="16"/>
  <c r="K22" i="16" s="1"/>
  <c r="J21" i="16"/>
  <c r="K21" i="16" s="1"/>
  <c r="J20" i="16"/>
  <c r="K20" i="16" s="1"/>
  <c r="J19" i="16"/>
  <c r="K19" i="16" s="1"/>
  <c r="J18" i="16"/>
  <c r="K18" i="16" s="1"/>
  <c r="J17" i="16"/>
  <c r="K17" i="16" s="1"/>
  <c r="J16" i="16"/>
  <c r="K16" i="16" s="1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J8" i="16"/>
  <c r="K8" i="16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J7" i="16"/>
  <c r="K7" i="16" s="1"/>
  <c r="J37" i="25"/>
  <c r="M37" i="25" s="1"/>
  <c r="J36" i="25"/>
  <c r="M36" i="25" s="1"/>
  <c r="J35" i="25"/>
  <c r="M35" i="25" s="1"/>
  <c r="J34" i="25"/>
  <c r="M34" i="25" s="1"/>
  <c r="J33" i="25"/>
  <c r="J32" i="25"/>
  <c r="M32" i="25" s="1"/>
  <c r="J31" i="25"/>
  <c r="M31" i="25" s="1"/>
  <c r="J30" i="25"/>
  <c r="M30" i="25" s="1"/>
  <c r="J29" i="25"/>
  <c r="M29" i="25" s="1"/>
  <c r="J28" i="25"/>
  <c r="M28" i="25" s="1"/>
  <c r="J27" i="25"/>
  <c r="M27" i="25" s="1"/>
  <c r="J26" i="25"/>
  <c r="M26" i="25" s="1"/>
  <c r="J25" i="25"/>
  <c r="M25" i="25" s="1"/>
  <c r="J24" i="25"/>
  <c r="M24" i="25" s="1"/>
  <c r="J23" i="25"/>
  <c r="M23" i="25" s="1"/>
  <c r="J22" i="25"/>
  <c r="M22" i="25" s="1"/>
  <c r="J21" i="25"/>
  <c r="M21" i="25" s="1"/>
  <c r="J20" i="25"/>
  <c r="M20" i="25" s="1"/>
  <c r="J19" i="25"/>
  <c r="M19" i="25" s="1"/>
  <c r="J18" i="25"/>
  <c r="M18" i="25" s="1"/>
  <c r="J17" i="25"/>
  <c r="J16" i="25"/>
  <c r="M16" i="25" s="1"/>
  <c r="J15" i="25"/>
  <c r="M15" i="25" s="1"/>
  <c r="J14" i="25"/>
  <c r="L14" i="25" s="1"/>
  <c r="J13" i="25"/>
  <c r="M13" i="25" s="1"/>
  <c r="J12" i="25"/>
  <c r="M12" i="25" s="1"/>
  <c r="J11" i="25"/>
  <c r="M11" i="25" s="1"/>
  <c r="J10" i="25"/>
  <c r="L10" i="25" s="1"/>
  <c r="J9" i="25"/>
  <c r="M9" i="25" s="1"/>
  <c r="J8" i="25"/>
  <c r="M8" i="25" s="1"/>
  <c r="A8" i="25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J7" i="25"/>
  <c r="J24" i="53"/>
  <c r="K24" i="53" s="1"/>
  <c r="J23" i="53"/>
  <c r="K23" i="53" s="1"/>
  <c r="J22" i="53"/>
  <c r="K22" i="53" s="1"/>
  <c r="J21" i="53"/>
  <c r="K21" i="53" s="1"/>
  <c r="J20" i="53"/>
  <c r="K20" i="53" s="1"/>
  <c r="J19" i="53"/>
  <c r="K19" i="53" s="1"/>
  <c r="J18" i="53"/>
  <c r="K18" i="53" s="1"/>
  <c r="J17" i="53"/>
  <c r="K17" i="53" s="1"/>
  <c r="J16" i="53"/>
  <c r="K16" i="53" s="1"/>
  <c r="J15" i="53"/>
  <c r="K15" i="53" s="1"/>
  <c r="J14" i="53"/>
  <c r="K14" i="53" s="1"/>
  <c r="J13" i="53"/>
  <c r="K13" i="53" s="1"/>
  <c r="J12" i="53"/>
  <c r="K12" i="53" s="1"/>
  <c r="J11" i="53"/>
  <c r="K11" i="53" s="1"/>
  <c r="J10" i="53"/>
  <c r="K10" i="53" s="1"/>
  <c r="J9" i="53"/>
  <c r="K9" i="53" s="1"/>
  <c r="J8" i="53"/>
  <c r="K8" i="53" s="1"/>
  <c r="A8" i="53"/>
  <c r="A9" i="53" s="1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J7" i="53"/>
  <c r="K7" i="53" s="1"/>
  <c r="J34" i="44"/>
  <c r="K34" i="44" s="1"/>
  <c r="J33" i="44"/>
  <c r="K33" i="44" s="1"/>
  <c r="J30" i="44"/>
  <c r="K30" i="44" s="1"/>
  <c r="J29" i="44"/>
  <c r="K29" i="44" s="1"/>
  <c r="J28" i="44"/>
  <c r="K28" i="44" s="1"/>
  <c r="J27" i="44"/>
  <c r="K27" i="44" s="1"/>
  <c r="J23" i="44"/>
  <c r="K23" i="44" s="1"/>
  <c r="J21" i="44"/>
  <c r="K21" i="44" s="1"/>
  <c r="J20" i="44"/>
  <c r="K20" i="44" s="1"/>
  <c r="J19" i="44"/>
  <c r="K19" i="44" s="1"/>
  <c r="J18" i="44"/>
  <c r="K18" i="44" s="1"/>
  <c r="J17" i="44"/>
  <c r="K17" i="44" s="1"/>
  <c r="J16" i="44"/>
  <c r="K16" i="44" s="1"/>
  <c r="J15" i="44"/>
  <c r="K15" i="44" s="1"/>
  <c r="J14" i="44"/>
  <c r="K14" i="44" s="1"/>
  <c r="J13" i="44"/>
  <c r="K13" i="44" s="1"/>
  <c r="J12" i="44"/>
  <c r="K12" i="44" s="1"/>
  <c r="J11" i="44"/>
  <c r="K11" i="44" s="1"/>
  <c r="J9" i="44"/>
  <c r="K9" i="44" s="1"/>
  <c r="J8" i="44"/>
  <c r="K8" i="44" s="1"/>
  <c r="A8" i="44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J7" i="44"/>
  <c r="K7" i="44" s="1"/>
  <c r="J20" i="80"/>
  <c r="K20" i="80" s="1"/>
  <c r="J19" i="80"/>
  <c r="K19" i="80" s="1"/>
  <c r="J18" i="80"/>
  <c r="K18" i="80" s="1"/>
  <c r="J17" i="80"/>
  <c r="K17" i="80" s="1"/>
  <c r="J16" i="80"/>
  <c r="K16" i="80" s="1"/>
  <c r="J15" i="80"/>
  <c r="K15" i="80" s="1"/>
  <c r="J14" i="80"/>
  <c r="K14" i="80" s="1"/>
  <c r="J13" i="80"/>
  <c r="K13" i="80" s="1"/>
  <c r="J11" i="80"/>
  <c r="K11" i="80" s="1"/>
  <c r="J9" i="80"/>
  <c r="K9" i="80" s="1"/>
  <c r="J8" i="80"/>
  <c r="K8" i="80" s="1"/>
  <c r="A8" i="80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J7" i="80"/>
  <c r="K7" i="80" s="1"/>
  <c r="J34" i="112"/>
  <c r="K34" i="112" s="1"/>
  <c r="J33" i="112"/>
  <c r="K33" i="112" s="1"/>
  <c r="J32" i="112"/>
  <c r="K32" i="112" s="1"/>
  <c r="J30" i="112"/>
  <c r="K30" i="112" s="1"/>
  <c r="J29" i="112"/>
  <c r="K29" i="112" s="1"/>
  <c r="J28" i="112"/>
  <c r="K28" i="112" s="1"/>
  <c r="J27" i="112"/>
  <c r="K27" i="112" s="1"/>
  <c r="J26" i="112"/>
  <c r="K26" i="112" s="1"/>
  <c r="J23" i="112"/>
  <c r="K23" i="112" s="1"/>
  <c r="J22" i="112"/>
  <c r="K22" i="112" s="1"/>
  <c r="J21" i="112"/>
  <c r="K21" i="112" s="1"/>
  <c r="J20" i="112"/>
  <c r="K20" i="112" s="1"/>
  <c r="J19" i="112"/>
  <c r="K19" i="112" s="1"/>
  <c r="J18" i="112"/>
  <c r="K18" i="112" s="1"/>
  <c r="J17" i="112"/>
  <c r="K17" i="112" s="1"/>
  <c r="J16" i="112"/>
  <c r="K16" i="112" s="1"/>
  <c r="J15" i="112"/>
  <c r="K15" i="112" s="1"/>
  <c r="J14" i="112"/>
  <c r="K14" i="112" s="1"/>
  <c r="J13" i="112"/>
  <c r="K13" i="112" s="1"/>
  <c r="J12" i="112"/>
  <c r="K12" i="112" s="1"/>
  <c r="J11" i="112"/>
  <c r="K11" i="112" s="1"/>
  <c r="J9" i="112"/>
  <c r="K9" i="112" s="1"/>
  <c r="J8" i="112"/>
  <c r="K8" i="112" s="1"/>
  <c r="A8" i="112"/>
  <c r="A9" i="112" s="1"/>
  <c r="A10" i="112" s="1"/>
  <c r="A11" i="112" s="1"/>
  <c r="A12" i="112" s="1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A37" i="112" s="1"/>
  <c r="J7" i="112"/>
  <c r="K7" i="112" s="1"/>
  <c r="J34" i="19"/>
  <c r="K34" i="19" s="1"/>
  <c r="J33" i="19"/>
  <c r="K33" i="19" s="1"/>
  <c r="J32" i="19"/>
  <c r="K32" i="19" s="1"/>
  <c r="J31" i="19"/>
  <c r="K31" i="19" s="1"/>
  <c r="J30" i="19"/>
  <c r="K30" i="19" s="1"/>
  <c r="J29" i="19"/>
  <c r="K29" i="19" s="1"/>
  <c r="J28" i="19"/>
  <c r="K28" i="19" s="1"/>
  <c r="J27" i="19"/>
  <c r="K27" i="19" s="1"/>
  <c r="J26" i="19"/>
  <c r="K26" i="19" s="1"/>
  <c r="J25" i="19"/>
  <c r="K25" i="19" s="1"/>
  <c r="J24" i="19"/>
  <c r="K24" i="19" s="1"/>
  <c r="J23" i="19"/>
  <c r="K23" i="19" s="1"/>
  <c r="J22" i="19"/>
  <c r="K22" i="19" s="1"/>
  <c r="J21" i="19"/>
  <c r="K21" i="19" s="1"/>
  <c r="J20" i="19"/>
  <c r="K20" i="19" s="1"/>
  <c r="J19" i="19"/>
  <c r="K19" i="19" s="1"/>
  <c r="J18" i="19"/>
  <c r="K18" i="19" s="1"/>
  <c r="J17" i="19"/>
  <c r="K17" i="19" s="1"/>
  <c r="J16" i="19"/>
  <c r="K16" i="19" s="1"/>
  <c r="J15" i="19"/>
  <c r="K15" i="19" s="1"/>
  <c r="J14" i="19"/>
  <c r="K14" i="19" s="1"/>
  <c r="J13" i="19"/>
  <c r="K13" i="19" s="1"/>
  <c r="J12" i="19"/>
  <c r="K12" i="19" s="1"/>
  <c r="J11" i="19"/>
  <c r="K11" i="19" s="1"/>
  <c r="J10" i="19"/>
  <c r="K10" i="19" s="1"/>
  <c r="J9" i="19"/>
  <c r="K9" i="19" s="1"/>
  <c r="J8" i="19"/>
  <c r="K8" i="19" s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J7" i="19"/>
  <c r="K7" i="19" s="1"/>
  <c r="M15" i="97"/>
  <c r="B11" i="97"/>
  <c r="B10" i="97"/>
  <c r="A10" i="97"/>
  <c r="A11" i="97" s="1"/>
  <c r="B9" i="97"/>
  <c r="J37" i="104"/>
  <c r="K37" i="104" s="1"/>
  <c r="J36" i="104"/>
  <c r="K36" i="104" s="1"/>
  <c r="J35" i="104"/>
  <c r="K35" i="104" s="1"/>
  <c r="J34" i="104"/>
  <c r="K34" i="104" s="1"/>
  <c r="J33" i="104"/>
  <c r="K33" i="104" s="1"/>
  <c r="J32" i="104"/>
  <c r="K32" i="104" s="1"/>
  <c r="J31" i="104"/>
  <c r="K31" i="104" s="1"/>
  <c r="J30" i="104"/>
  <c r="K30" i="104" s="1"/>
  <c r="J29" i="104"/>
  <c r="K29" i="104" s="1"/>
  <c r="J28" i="104"/>
  <c r="K28" i="104" s="1"/>
  <c r="J27" i="104"/>
  <c r="K27" i="104" s="1"/>
  <c r="J26" i="104"/>
  <c r="K26" i="104" s="1"/>
  <c r="J25" i="104"/>
  <c r="K25" i="104" s="1"/>
  <c r="J24" i="104"/>
  <c r="K24" i="104" s="1"/>
  <c r="J23" i="104"/>
  <c r="K23" i="104" s="1"/>
  <c r="J22" i="104"/>
  <c r="K22" i="104" s="1"/>
  <c r="J21" i="104"/>
  <c r="K21" i="104" s="1"/>
  <c r="J20" i="104"/>
  <c r="K20" i="104" s="1"/>
  <c r="J19" i="104"/>
  <c r="K19" i="104" s="1"/>
  <c r="J18" i="104"/>
  <c r="K18" i="104" s="1"/>
  <c r="J17" i="104"/>
  <c r="K17" i="104" s="1"/>
  <c r="J16" i="104"/>
  <c r="K16" i="104" s="1"/>
  <c r="J15" i="104"/>
  <c r="K15" i="104" s="1"/>
  <c r="J14" i="104"/>
  <c r="K14" i="104" s="1"/>
  <c r="J13" i="104"/>
  <c r="K13" i="104" s="1"/>
  <c r="J12" i="104"/>
  <c r="K12" i="104" s="1"/>
  <c r="J11" i="104"/>
  <c r="K11" i="104" s="1"/>
  <c r="A8" i="104"/>
  <c r="A9" i="104" s="1"/>
  <c r="A10" i="104" s="1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A37" i="104" s="1"/>
  <c r="J37" i="110"/>
  <c r="K37" i="110" s="1"/>
  <c r="J36" i="110"/>
  <c r="K36" i="110" s="1"/>
  <c r="J35" i="110"/>
  <c r="K35" i="110" s="1"/>
  <c r="J34" i="110"/>
  <c r="K34" i="110" s="1"/>
  <c r="J33" i="110"/>
  <c r="K33" i="110" s="1"/>
  <c r="J32" i="110"/>
  <c r="K32" i="110" s="1"/>
  <c r="J31" i="110"/>
  <c r="K31" i="110" s="1"/>
  <c r="J30" i="110"/>
  <c r="K30" i="110" s="1"/>
  <c r="J29" i="110"/>
  <c r="K29" i="110" s="1"/>
  <c r="J28" i="110"/>
  <c r="K28" i="110" s="1"/>
  <c r="J27" i="110"/>
  <c r="K27" i="110" s="1"/>
  <c r="J26" i="110"/>
  <c r="K26" i="110" s="1"/>
  <c r="J25" i="110"/>
  <c r="K25" i="110" s="1"/>
  <c r="J24" i="110"/>
  <c r="K24" i="110" s="1"/>
  <c r="J23" i="110"/>
  <c r="K23" i="110" s="1"/>
  <c r="J22" i="110"/>
  <c r="K22" i="110" s="1"/>
  <c r="J21" i="110"/>
  <c r="K21" i="110" s="1"/>
  <c r="J20" i="110"/>
  <c r="K20" i="110" s="1"/>
  <c r="J19" i="110"/>
  <c r="K19" i="110" s="1"/>
  <c r="J18" i="110"/>
  <c r="K18" i="110" s="1"/>
  <c r="J17" i="110"/>
  <c r="K17" i="110" s="1"/>
  <c r="J16" i="110"/>
  <c r="K16" i="110" s="1"/>
  <c r="J15" i="110"/>
  <c r="K15" i="110" s="1"/>
  <c r="J14" i="110"/>
  <c r="K14" i="110" s="1"/>
  <c r="J13" i="110"/>
  <c r="K13" i="110" s="1"/>
  <c r="J12" i="110"/>
  <c r="K12" i="110" s="1"/>
  <c r="J11" i="110"/>
  <c r="K11" i="110" s="1"/>
  <c r="A8" i="110"/>
  <c r="A9" i="110" s="1"/>
  <c r="A10" i="110" s="1"/>
  <c r="A11" i="110" s="1"/>
  <c r="A12" i="110" s="1"/>
  <c r="A13" i="110" s="1"/>
  <c r="A14" i="110" s="1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J7" i="110"/>
  <c r="K7" i="110" s="1"/>
  <c r="J37" i="82"/>
  <c r="K37" i="82" s="1"/>
  <c r="J36" i="82"/>
  <c r="K36" i="82" s="1"/>
  <c r="J35" i="82"/>
  <c r="K35" i="82" s="1"/>
  <c r="J34" i="82"/>
  <c r="K34" i="82" s="1"/>
  <c r="J33" i="82"/>
  <c r="K33" i="82" s="1"/>
  <c r="J32" i="82"/>
  <c r="K32" i="82" s="1"/>
  <c r="J31" i="82"/>
  <c r="K31" i="82" s="1"/>
  <c r="J30" i="82"/>
  <c r="K30" i="82" s="1"/>
  <c r="J29" i="82"/>
  <c r="K29" i="82" s="1"/>
  <c r="J28" i="82"/>
  <c r="K28" i="82" s="1"/>
  <c r="J27" i="82"/>
  <c r="K27" i="82" s="1"/>
  <c r="J26" i="82"/>
  <c r="K26" i="82" s="1"/>
  <c r="J25" i="82"/>
  <c r="K25" i="82" s="1"/>
  <c r="J24" i="82"/>
  <c r="K24" i="82" s="1"/>
  <c r="J23" i="82"/>
  <c r="K23" i="82" s="1"/>
  <c r="J22" i="82"/>
  <c r="K22" i="82" s="1"/>
  <c r="J21" i="82"/>
  <c r="K21" i="82" s="1"/>
  <c r="J20" i="82"/>
  <c r="K20" i="82" s="1"/>
  <c r="J19" i="82"/>
  <c r="K19" i="82" s="1"/>
  <c r="J18" i="82"/>
  <c r="K18" i="82" s="1"/>
  <c r="J17" i="82"/>
  <c r="K17" i="82" s="1"/>
  <c r="J16" i="82"/>
  <c r="K16" i="82" s="1"/>
  <c r="J15" i="82"/>
  <c r="K15" i="82" s="1"/>
  <c r="J14" i="82"/>
  <c r="K14" i="82" s="1"/>
  <c r="J13" i="82"/>
  <c r="K13" i="82" s="1"/>
  <c r="J12" i="82"/>
  <c r="K12" i="82" s="1"/>
  <c r="J11" i="82"/>
  <c r="K11" i="82" s="1"/>
  <c r="J10" i="82"/>
  <c r="K10" i="82" s="1"/>
  <c r="J9" i="82"/>
  <c r="K9" i="82" s="1"/>
  <c r="F9" i="82"/>
  <c r="F10" i="82" s="1"/>
  <c r="F11" i="82" s="1"/>
  <c r="F12" i="82" s="1"/>
  <c r="F13" i="82" s="1"/>
  <c r="F14" i="82" s="1"/>
  <c r="F15" i="82" s="1"/>
  <c r="F16" i="82" s="1"/>
  <c r="F17" i="82" s="1"/>
  <c r="F18" i="82" s="1"/>
  <c r="F19" i="82" s="1"/>
  <c r="F20" i="82" s="1"/>
  <c r="F21" i="82" s="1"/>
  <c r="F22" i="82" s="1"/>
  <c r="F23" i="82" s="1"/>
  <c r="F24" i="82" s="1"/>
  <c r="F25" i="82" s="1"/>
  <c r="F26" i="82" s="1"/>
  <c r="F27" i="82" s="1"/>
  <c r="F28" i="82" s="1"/>
  <c r="F29" i="82" s="1"/>
  <c r="F30" i="82" s="1"/>
  <c r="F31" i="82" s="1"/>
  <c r="F32" i="82" s="1"/>
  <c r="F33" i="82" s="1"/>
  <c r="F34" i="82" s="1"/>
  <c r="F35" i="82" s="1"/>
  <c r="F36" i="82" s="1"/>
  <c r="F37" i="82" s="1"/>
  <c r="J8" i="82"/>
  <c r="K8" i="82" s="1"/>
  <c r="D8" i="82"/>
  <c r="D9" i="82" s="1"/>
  <c r="D10" i="82" s="1"/>
  <c r="D11" i="82" s="1"/>
  <c r="D12" i="82" s="1"/>
  <c r="D13" i="82" s="1"/>
  <c r="D14" i="82" s="1"/>
  <c r="D15" i="82" s="1"/>
  <c r="D16" i="82" s="1"/>
  <c r="D17" i="82" s="1"/>
  <c r="D18" i="82" s="1"/>
  <c r="D19" i="82" s="1"/>
  <c r="D20" i="82" s="1"/>
  <c r="D21" i="82" s="1"/>
  <c r="D22" i="82" s="1"/>
  <c r="D23" i="82" s="1"/>
  <c r="D24" i="82" s="1"/>
  <c r="D25" i="82" s="1"/>
  <c r="D26" i="82" s="1"/>
  <c r="D27" i="82" s="1"/>
  <c r="D28" i="82" s="1"/>
  <c r="D29" i="82" s="1"/>
  <c r="D30" i="82" s="1"/>
  <c r="D31" i="82" s="1"/>
  <c r="D32" i="82" s="1"/>
  <c r="D33" i="82" s="1"/>
  <c r="D34" i="82" s="1"/>
  <c r="D35" i="82" s="1"/>
  <c r="D36" i="82" s="1"/>
  <c r="D37" i="82" s="1"/>
  <c r="A8" i="82"/>
  <c r="A9" i="82" s="1"/>
  <c r="A10" i="82" s="1"/>
  <c r="A11" i="82" s="1"/>
  <c r="A12" i="82" s="1"/>
  <c r="A13" i="82" s="1"/>
  <c r="A14" i="82" s="1"/>
  <c r="A15" i="82" s="1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J7" i="82"/>
  <c r="K7" i="82" s="1"/>
  <c r="J34" i="107"/>
  <c r="K34" i="107" s="1"/>
  <c r="J33" i="107"/>
  <c r="K33" i="107" s="1"/>
  <c r="J32" i="107"/>
  <c r="K32" i="107" s="1"/>
  <c r="J31" i="107"/>
  <c r="K31" i="107" s="1"/>
  <c r="J30" i="107"/>
  <c r="K30" i="107" s="1"/>
  <c r="J29" i="107"/>
  <c r="K29" i="107" s="1"/>
  <c r="J28" i="107"/>
  <c r="K28" i="107" s="1"/>
  <c r="J27" i="107"/>
  <c r="K27" i="107" s="1"/>
  <c r="J26" i="107"/>
  <c r="K26" i="107" s="1"/>
  <c r="J25" i="107"/>
  <c r="K25" i="107" s="1"/>
  <c r="J24" i="107"/>
  <c r="K24" i="107" s="1"/>
  <c r="J23" i="107"/>
  <c r="K23" i="107" s="1"/>
  <c r="J22" i="107"/>
  <c r="K22" i="107" s="1"/>
  <c r="J21" i="107"/>
  <c r="K21" i="107" s="1"/>
  <c r="J20" i="107"/>
  <c r="K20" i="107" s="1"/>
  <c r="J19" i="107"/>
  <c r="K19" i="107" s="1"/>
  <c r="J18" i="107"/>
  <c r="K18" i="107" s="1"/>
  <c r="J17" i="107"/>
  <c r="K17" i="107" s="1"/>
  <c r="J16" i="107"/>
  <c r="K16" i="107" s="1"/>
  <c r="J15" i="107"/>
  <c r="K15" i="107" s="1"/>
  <c r="J14" i="107"/>
  <c r="K14" i="107" s="1"/>
  <c r="J13" i="107"/>
  <c r="K13" i="107" s="1"/>
  <c r="J12" i="107"/>
  <c r="K12" i="107" s="1"/>
  <c r="J11" i="107"/>
  <c r="K11" i="107" s="1"/>
  <c r="J10" i="107"/>
  <c r="K10" i="107" s="1"/>
  <c r="J9" i="107"/>
  <c r="K9" i="107" s="1"/>
  <c r="J8" i="107"/>
  <c r="K8" i="107" s="1"/>
  <c r="A8" i="107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J7" i="107"/>
  <c r="K7" i="107" s="1"/>
  <c r="J34" i="38"/>
  <c r="K34" i="38" s="1"/>
  <c r="J33" i="38"/>
  <c r="K33" i="38" s="1"/>
  <c r="J32" i="38"/>
  <c r="K32" i="38" s="1"/>
  <c r="J31" i="38"/>
  <c r="K31" i="38" s="1"/>
  <c r="J30" i="38"/>
  <c r="K30" i="38" s="1"/>
  <c r="J29" i="38"/>
  <c r="K29" i="38" s="1"/>
  <c r="J28" i="38"/>
  <c r="K28" i="38" s="1"/>
  <c r="J27" i="38"/>
  <c r="K27" i="38" s="1"/>
  <c r="J26" i="38"/>
  <c r="K26" i="38" s="1"/>
  <c r="J25" i="38"/>
  <c r="K25" i="38" s="1"/>
  <c r="J24" i="38"/>
  <c r="K24" i="38" s="1"/>
  <c r="J23" i="38"/>
  <c r="K23" i="38" s="1"/>
  <c r="J22" i="38"/>
  <c r="K22" i="38" s="1"/>
  <c r="J21" i="38"/>
  <c r="K21" i="38" s="1"/>
  <c r="J20" i="38"/>
  <c r="K20" i="38" s="1"/>
  <c r="J19" i="38"/>
  <c r="K19" i="38" s="1"/>
  <c r="J18" i="38"/>
  <c r="K18" i="38" s="1"/>
  <c r="J17" i="38"/>
  <c r="K17" i="38" s="1"/>
  <c r="J16" i="38"/>
  <c r="K16" i="38" s="1"/>
  <c r="J15" i="38"/>
  <c r="K15" i="38" s="1"/>
  <c r="J14" i="38"/>
  <c r="K14" i="38" s="1"/>
  <c r="J13" i="38"/>
  <c r="K13" i="38" s="1"/>
  <c r="J12" i="38"/>
  <c r="K12" i="38" s="1"/>
  <c r="J11" i="38"/>
  <c r="K11" i="38" s="1"/>
  <c r="J10" i="38"/>
  <c r="K10" i="38" s="1"/>
  <c r="J9" i="38"/>
  <c r="K9" i="38" s="1"/>
  <c r="J8" i="38"/>
  <c r="K8" i="38" s="1"/>
  <c r="F8" i="38"/>
  <c r="F9" i="38" s="1"/>
  <c r="F10" i="38" s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F37" i="38" s="1"/>
  <c r="D8" i="38"/>
  <c r="D9" i="38" s="1"/>
  <c r="D10" i="38" s="1"/>
  <c r="D11" i="38" s="1"/>
  <c r="D12" i="38" s="1"/>
  <c r="D13" i="38" s="1"/>
  <c r="D14" i="38" s="1"/>
  <c r="D15" i="38" s="1"/>
  <c r="D16" i="38" s="1"/>
  <c r="D17" i="38" s="1"/>
  <c r="D18" i="38" s="1"/>
  <c r="D19" i="38" s="1"/>
  <c r="D20" i="38" s="1"/>
  <c r="D21" i="38" s="1"/>
  <c r="D22" i="38" s="1"/>
  <c r="D23" i="38" s="1"/>
  <c r="D24" i="38" s="1"/>
  <c r="D25" i="38" s="1"/>
  <c r="D26" i="38" s="1"/>
  <c r="D27" i="38" s="1"/>
  <c r="D28" i="38" s="1"/>
  <c r="D29" i="38" s="1"/>
  <c r="D30" i="38" s="1"/>
  <c r="D31" i="38" s="1"/>
  <c r="D32" i="38" s="1"/>
  <c r="D33" i="38" s="1"/>
  <c r="D34" i="38" s="1"/>
  <c r="D35" i="38" s="1"/>
  <c r="D36" i="38" s="1"/>
  <c r="D37" i="38" s="1"/>
  <c r="A8" i="38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J7" i="38"/>
  <c r="K7" i="38" s="1"/>
  <c r="K34" i="95"/>
  <c r="K30" i="95"/>
  <c r="K29" i="95"/>
  <c r="K26" i="95"/>
  <c r="K25" i="95"/>
  <c r="K22" i="95"/>
  <c r="K21" i="95"/>
  <c r="K18" i="95"/>
  <c r="K17" i="95"/>
  <c r="K15" i="95"/>
  <c r="K14" i="95"/>
  <c r="K13" i="95"/>
  <c r="K12" i="95"/>
  <c r="K11" i="95"/>
  <c r="K10" i="95"/>
  <c r="K9" i="95"/>
  <c r="D8" i="95"/>
  <c r="D9" i="95" s="1"/>
  <c r="D10" i="95" s="1"/>
  <c r="D11" i="95" s="1"/>
  <c r="D12" i="95" s="1"/>
  <c r="D13" i="95" s="1"/>
  <c r="D14" i="95" s="1"/>
  <c r="D15" i="95" s="1"/>
  <c r="D16" i="95" s="1"/>
  <c r="D17" i="95" s="1"/>
  <c r="D18" i="95" s="1"/>
  <c r="D19" i="95" s="1"/>
  <c r="D20" i="95" s="1"/>
  <c r="D21" i="95" s="1"/>
  <c r="D22" i="95" s="1"/>
  <c r="D23" i="95" s="1"/>
  <c r="D24" i="95" s="1"/>
  <c r="D25" i="95" s="1"/>
  <c r="D26" i="95" s="1"/>
  <c r="D27" i="95" s="1"/>
  <c r="D28" i="95" s="1"/>
  <c r="D29" i="95" s="1"/>
  <c r="D30" i="95" s="1"/>
  <c r="D31" i="95" s="1"/>
  <c r="D32" i="95" s="1"/>
  <c r="D33" i="95" s="1"/>
  <c r="D34" i="95" s="1"/>
  <c r="D35" i="95" s="1"/>
  <c r="D36" i="95" s="1"/>
  <c r="D37" i="95" s="1"/>
  <c r="A8" i="95"/>
  <c r="A9" i="95" s="1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A37" i="95" s="1"/>
  <c r="J34" i="94"/>
  <c r="K34" i="94" s="1"/>
  <c r="J33" i="94"/>
  <c r="K33" i="94" s="1"/>
  <c r="J32" i="94"/>
  <c r="K32" i="94" s="1"/>
  <c r="J31" i="94"/>
  <c r="K31" i="94" s="1"/>
  <c r="J30" i="94"/>
  <c r="K30" i="94" s="1"/>
  <c r="J29" i="94"/>
  <c r="K29" i="94" s="1"/>
  <c r="J28" i="94"/>
  <c r="K28" i="94" s="1"/>
  <c r="J27" i="94"/>
  <c r="K27" i="94" s="1"/>
  <c r="J26" i="94"/>
  <c r="K26" i="94" s="1"/>
  <c r="J25" i="94"/>
  <c r="K25" i="94" s="1"/>
  <c r="J24" i="94"/>
  <c r="K24" i="94" s="1"/>
  <c r="J23" i="94"/>
  <c r="K23" i="94" s="1"/>
  <c r="J22" i="94"/>
  <c r="K22" i="94" s="1"/>
  <c r="J21" i="94"/>
  <c r="K21" i="94" s="1"/>
  <c r="J20" i="94"/>
  <c r="K20" i="94" s="1"/>
  <c r="J19" i="94"/>
  <c r="K19" i="94" s="1"/>
  <c r="J18" i="94"/>
  <c r="K18" i="94" s="1"/>
  <c r="J17" i="94"/>
  <c r="K17" i="94" s="1"/>
  <c r="J16" i="94"/>
  <c r="K16" i="94" s="1"/>
  <c r="J15" i="94"/>
  <c r="K15" i="94" s="1"/>
  <c r="J14" i="94"/>
  <c r="K14" i="94" s="1"/>
  <c r="J13" i="94"/>
  <c r="K13" i="94" s="1"/>
  <c r="J12" i="94"/>
  <c r="K12" i="94" s="1"/>
  <c r="J11" i="94"/>
  <c r="K11" i="94" s="1"/>
  <c r="J10" i="94"/>
  <c r="K10" i="94" s="1"/>
  <c r="J9" i="94"/>
  <c r="K9" i="94" s="1"/>
  <c r="J8" i="94"/>
  <c r="K8" i="94" s="1"/>
  <c r="D8" i="94"/>
  <c r="D9" i="94" s="1"/>
  <c r="D10" i="94" s="1"/>
  <c r="D11" i="94" s="1"/>
  <c r="D12" i="94" s="1"/>
  <c r="D13" i="94" s="1"/>
  <c r="D14" i="94" s="1"/>
  <c r="D15" i="94" s="1"/>
  <c r="D16" i="94" s="1"/>
  <c r="D17" i="94" s="1"/>
  <c r="D18" i="94" s="1"/>
  <c r="D19" i="94" s="1"/>
  <c r="D20" i="94" s="1"/>
  <c r="D21" i="94" s="1"/>
  <c r="D22" i="94" s="1"/>
  <c r="D23" i="94" s="1"/>
  <c r="D24" i="94" s="1"/>
  <c r="D25" i="94" s="1"/>
  <c r="D26" i="94" s="1"/>
  <c r="D27" i="94" s="1"/>
  <c r="D28" i="94" s="1"/>
  <c r="D29" i="94" s="1"/>
  <c r="D30" i="94" s="1"/>
  <c r="D31" i="94" s="1"/>
  <c r="D32" i="94" s="1"/>
  <c r="D33" i="94" s="1"/>
  <c r="D34" i="94" s="1"/>
  <c r="D35" i="94" s="1"/>
  <c r="D36" i="94" s="1"/>
  <c r="D37" i="94" s="1"/>
  <c r="A8" i="94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J7" i="94"/>
  <c r="K7" i="94" s="1"/>
  <c r="J34" i="85"/>
  <c r="K34" i="85" s="1"/>
  <c r="J33" i="85"/>
  <c r="K33" i="85" s="1"/>
  <c r="J31" i="85"/>
  <c r="K31" i="85" s="1"/>
  <c r="J30" i="85"/>
  <c r="K30" i="85" s="1"/>
  <c r="J29" i="85"/>
  <c r="K29" i="85" s="1"/>
  <c r="J28" i="85"/>
  <c r="K28" i="85" s="1"/>
  <c r="J27" i="85"/>
  <c r="K27" i="85" s="1"/>
  <c r="J26" i="85"/>
  <c r="K26" i="85" s="1"/>
  <c r="J25" i="85"/>
  <c r="K25" i="85" s="1"/>
  <c r="J23" i="85"/>
  <c r="K23" i="85" s="1"/>
  <c r="J22" i="85"/>
  <c r="K22" i="85" s="1"/>
  <c r="J21" i="85"/>
  <c r="K21" i="85" s="1"/>
  <c r="J19" i="85"/>
  <c r="K19" i="85" s="1"/>
  <c r="J18" i="85"/>
  <c r="K18" i="85" s="1"/>
  <c r="J17" i="85"/>
  <c r="K17" i="85" s="1"/>
  <c r="J16" i="85"/>
  <c r="K16" i="85" s="1"/>
  <c r="J15" i="85"/>
  <c r="K15" i="85" s="1"/>
  <c r="J14" i="85"/>
  <c r="K14" i="85" s="1"/>
  <c r="J13" i="85"/>
  <c r="K13" i="85" s="1"/>
  <c r="J12" i="85"/>
  <c r="K12" i="85" s="1"/>
  <c r="J9" i="85"/>
  <c r="K9" i="85" s="1"/>
  <c r="J8" i="85"/>
  <c r="K8" i="85" s="1"/>
  <c r="A8" i="85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J7" i="85"/>
  <c r="K7" i="85" s="1"/>
  <c r="J34" i="11"/>
  <c r="K34" i="11" s="1"/>
  <c r="J33" i="11"/>
  <c r="K33" i="11" s="1"/>
  <c r="J32" i="11"/>
  <c r="K32" i="11" s="1"/>
  <c r="J31" i="11"/>
  <c r="K31" i="11" s="1"/>
  <c r="J30" i="11"/>
  <c r="K30" i="11" s="1"/>
  <c r="J29" i="11"/>
  <c r="K29" i="11" s="1"/>
  <c r="J28" i="11"/>
  <c r="K28" i="11" s="1"/>
  <c r="J27" i="11"/>
  <c r="K27" i="11" s="1"/>
  <c r="J26" i="11"/>
  <c r="K26" i="11" s="1"/>
  <c r="J25" i="11"/>
  <c r="K25" i="11" s="1"/>
  <c r="J24" i="11"/>
  <c r="K24" i="11" s="1"/>
  <c r="J23" i="11"/>
  <c r="K23" i="11" s="1"/>
  <c r="J22" i="11"/>
  <c r="K22" i="11" s="1"/>
  <c r="J21" i="11"/>
  <c r="K21" i="11" s="1"/>
  <c r="J20" i="11"/>
  <c r="K20" i="11" s="1"/>
  <c r="J19" i="11"/>
  <c r="K19" i="11" s="1"/>
  <c r="J18" i="11"/>
  <c r="K18" i="11" s="1"/>
  <c r="J17" i="11"/>
  <c r="K17" i="11" s="1"/>
  <c r="J16" i="11"/>
  <c r="K16" i="11" s="1"/>
  <c r="J15" i="11"/>
  <c r="K15" i="11" s="1"/>
  <c r="J14" i="11"/>
  <c r="K14" i="11" s="1"/>
  <c r="J13" i="11"/>
  <c r="K13" i="11" s="1"/>
  <c r="J12" i="11"/>
  <c r="K12" i="11" s="1"/>
  <c r="J11" i="11"/>
  <c r="K11" i="11" s="1"/>
  <c r="J10" i="11"/>
  <c r="K10" i="11" s="1"/>
  <c r="J9" i="11"/>
  <c r="K9" i="11" s="1"/>
  <c r="J8" i="11"/>
  <c r="K8" i="11" s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J7" i="11"/>
  <c r="K7" i="11" s="1"/>
  <c r="J34" i="61"/>
  <c r="K34" i="61" s="1"/>
  <c r="J33" i="61"/>
  <c r="K33" i="61" s="1"/>
  <c r="J32" i="61"/>
  <c r="K32" i="61" s="1"/>
  <c r="J31" i="61"/>
  <c r="K31" i="61" s="1"/>
  <c r="J30" i="61"/>
  <c r="K30" i="61" s="1"/>
  <c r="J29" i="61"/>
  <c r="K29" i="61" s="1"/>
  <c r="J28" i="61"/>
  <c r="K28" i="61" s="1"/>
  <c r="J27" i="61"/>
  <c r="K27" i="61" s="1"/>
  <c r="J26" i="61"/>
  <c r="K26" i="61" s="1"/>
  <c r="J25" i="61"/>
  <c r="K25" i="61" s="1"/>
  <c r="J24" i="61"/>
  <c r="K24" i="61" s="1"/>
  <c r="J23" i="61"/>
  <c r="K23" i="61" s="1"/>
  <c r="J22" i="61"/>
  <c r="K22" i="61" s="1"/>
  <c r="J21" i="61"/>
  <c r="K21" i="61" s="1"/>
  <c r="J20" i="61"/>
  <c r="K20" i="61" s="1"/>
  <c r="J19" i="61"/>
  <c r="K19" i="61" s="1"/>
  <c r="J18" i="61"/>
  <c r="K18" i="61" s="1"/>
  <c r="J17" i="61"/>
  <c r="K17" i="61" s="1"/>
  <c r="J16" i="61"/>
  <c r="K16" i="61" s="1"/>
  <c r="J15" i="61"/>
  <c r="K15" i="61" s="1"/>
  <c r="J14" i="61"/>
  <c r="K14" i="61" s="1"/>
  <c r="J13" i="61"/>
  <c r="K13" i="61" s="1"/>
  <c r="J12" i="61"/>
  <c r="K12" i="61" s="1"/>
  <c r="J11" i="61"/>
  <c r="K11" i="61" s="1"/>
  <c r="J10" i="61"/>
  <c r="K10" i="61" s="1"/>
  <c r="J9" i="61"/>
  <c r="K9" i="61" s="1"/>
  <c r="J8" i="61"/>
  <c r="K8" i="61" s="1"/>
  <c r="A8" i="6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J7" i="61"/>
  <c r="K7" i="61" s="1"/>
  <c r="J34" i="65"/>
  <c r="K34" i="65" s="1"/>
  <c r="J33" i="65"/>
  <c r="K33" i="65" s="1"/>
  <c r="J32" i="65"/>
  <c r="K32" i="65" s="1"/>
  <c r="J30" i="65"/>
  <c r="K30" i="65" s="1"/>
  <c r="J29" i="65"/>
  <c r="K29" i="65" s="1"/>
  <c r="J28" i="65"/>
  <c r="K28" i="65" s="1"/>
  <c r="J27" i="65"/>
  <c r="K27" i="65" s="1"/>
  <c r="J26" i="65"/>
  <c r="K26" i="65" s="1"/>
  <c r="J25" i="65"/>
  <c r="K25" i="65" s="1"/>
  <c r="J22" i="65"/>
  <c r="K22" i="65" s="1"/>
  <c r="J21" i="65"/>
  <c r="K21" i="65" s="1"/>
  <c r="J20" i="65"/>
  <c r="K20" i="65" s="1"/>
  <c r="J19" i="65"/>
  <c r="K19" i="65" s="1"/>
  <c r="J18" i="65"/>
  <c r="K18" i="65" s="1"/>
  <c r="J17" i="65"/>
  <c r="K17" i="65" s="1"/>
  <c r="J16" i="65"/>
  <c r="K16" i="65" s="1"/>
  <c r="J15" i="65"/>
  <c r="K15" i="65" s="1"/>
  <c r="J14" i="65"/>
  <c r="K14" i="65" s="1"/>
  <c r="J13" i="65"/>
  <c r="K13" i="65" s="1"/>
  <c r="J12" i="65"/>
  <c r="K12" i="65" s="1"/>
  <c r="J11" i="65"/>
  <c r="K11" i="65" s="1"/>
  <c r="J9" i="65"/>
  <c r="K9" i="65" s="1"/>
  <c r="J8" i="65"/>
  <c r="K8" i="65" s="1"/>
  <c r="A8" i="65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J7" i="65"/>
  <c r="K7" i="65" s="1"/>
  <c r="J35" i="43"/>
  <c r="K35" i="43" s="1"/>
  <c r="J34" i="43"/>
  <c r="K34" i="43" s="1"/>
  <c r="J33" i="43"/>
  <c r="K33" i="43" s="1"/>
  <c r="J32" i="43"/>
  <c r="K32" i="43" s="1"/>
  <c r="J31" i="43"/>
  <c r="K31" i="43" s="1"/>
  <c r="J30" i="43"/>
  <c r="K30" i="43" s="1"/>
  <c r="J29" i="43"/>
  <c r="K29" i="43" s="1"/>
  <c r="J28" i="43"/>
  <c r="K28" i="43" s="1"/>
  <c r="J27" i="43"/>
  <c r="K27" i="43" s="1"/>
  <c r="K26" i="43"/>
  <c r="J24" i="43"/>
  <c r="K24" i="43" s="1"/>
  <c r="J23" i="43"/>
  <c r="K23" i="43" s="1"/>
  <c r="J22" i="43"/>
  <c r="K22" i="43" s="1"/>
  <c r="J21" i="43"/>
  <c r="K21" i="43" s="1"/>
  <c r="J20" i="43"/>
  <c r="K20" i="43" s="1"/>
  <c r="J19" i="43"/>
  <c r="K19" i="43" s="1"/>
  <c r="J18" i="43"/>
  <c r="K18" i="43" s="1"/>
  <c r="J17" i="43"/>
  <c r="K17" i="43" s="1"/>
  <c r="J16" i="43"/>
  <c r="K16" i="43" s="1"/>
  <c r="J15" i="43"/>
  <c r="K15" i="43" s="1"/>
  <c r="J14" i="43"/>
  <c r="K14" i="43" s="1"/>
  <c r="J13" i="43"/>
  <c r="K13" i="43" s="1"/>
  <c r="J12" i="43"/>
  <c r="K12" i="43" s="1"/>
  <c r="J11" i="43"/>
  <c r="K11" i="43" s="1"/>
  <c r="J10" i="43"/>
  <c r="K10" i="43" s="1"/>
  <c r="J9" i="43"/>
  <c r="K9" i="43" s="1"/>
  <c r="A9" i="43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J8" i="43"/>
  <c r="K8" i="43" s="1"/>
  <c r="J34" i="57"/>
  <c r="K34" i="57" s="1"/>
  <c r="J33" i="57"/>
  <c r="K33" i="57" s="1"/>
  <c r="J32" i="57"/>
  <c r="K32" i="57" s="1"/>
  <c r="J31" i="57"/>
  <c r="K31" i="57" s="1"/>
  <c r="J30" i="57"/>
  <c r="K30" i="57" s="1"/>
  <c r="J29" i="57"/>
  <c r="K29" i="57" s="1"/>
  <c r="J28" i="57"/>
  <c r="K28" i="57" s="1"/>
  <c r="J27" i="57"/>
  <c r="K27" i="57" s="1"/>
  <c r="J26" i="57"/>
  <c r="K26" i="57" s="1"/>
  <c r="J25" i="57"/>
  <c r="K25" i="57" s="1"/>
  <c r="J23" i="57"/>
  <c r="K23" i="57" s="1"/>
  <c r="J22" i="57"/>
  <c r="K22" i="57" s="1"/>
  <c r="J21" i="57"/>
  <c r="K21" i="57" s="1"/>
  <c r="J20" i="57"/>
  <c r="K20" i="57" s="1"/>
  <c r="J19" i="57"/>
  <c r="K19" i="57" s="1"/>
  <c r="J18" i="57"/>
  <c r="K18" i="57" s="1"/>
  <c r="J17" i="57"/>
  <c r="K17" i="57" s="1"/>
  <c r="J16" i="57"/>
  <c r="K16" i="57" s="1"/>
  <c r="J15" i="57"/>
  <c r="K15" i="57" s="1"/>
  <c r="J14" i="57"/>
  <c r="K14" i="57" s="1"/>
  <c r="J13" i="57"/>
  <c r="K13" i="57" s="1"/>
  <c r="J12" i="57"/>
  <c r="K12" i="57" s="1"/>
  <c r="J11" i="57"/>
  <c r="K11" i="57" s="1"/>
  <c r="J9" i="57"/>
  <c r="K9" i="57" s="1"/>
  <c r="J8" i="57"/>
  <c r="K8" i="57" s="1"/>
  <c r="A8" i="57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J7" i="57"/>
  <c r="K7" i="57" s="1"/>
  <c r="J34" i="119"/>
  <c r="K34" i="119" s="1"/>
  <c r="J33" i="119"/>
  <c r="K33" i="119" s="1"/>
  <c r="J32" i="119"/>
  <c r="K32" i="119" s="1"/>
  <c r="J31" i="119"/>
  <c r="K31" i="119" s="1"/>
  <c r="J30" i="119"/>
  <c r="K30" i="119" s="1"/>
  <c r="J29" i="119"/>
  <c r="K29" i="119" s="1"/>
  <c r="J28" i="119"/>
  <c r="K28" i="119" s="1"/>
  <c r="J27" i="119"/>
  <c r="K27" i="119" s="1"/>
  <c r="J26" i="119"/>
  <c r="K26" i="119" s="1"/>
  <c r="J25" i="119"/>
  <c r="K25" i="119" s="1"/>
  <c r="J24" i="119"/>
  <c r="K24" i="119" s="1"/>
  <c r="J23" i="119"/>
  <c r="K23" i="119" s="1"/>
  <c r="J22" i="119"/>
  <c r="K22" i="119" s="1"/>
  <c r="J21" i="119"/>
  <c r="K21" i="119" s="1"/>
  <c r="J20" i="119"/>
  <c r="K20" i="119" s="1"/>
  <c r="J19" i="119"/>
  <c r="K19" i="119" s="1"/>
  <c r="J18" i="119"/>
  <c r="K18" i="119" s="1"/>
  <c r="J17" i="119"/>
  <c r="K17" i="119" s="1"/>
  <c r="J16" i="119"/>
  <c r="K16" i="119" s="1"/>
  <c r="J15" i="119"/>
  <c r="K15" i="119" s="1"/>
  <c r="J14" i="119"/>
  <c r="K14" i="119" s="1"/>
  <c r="J13" i="119"/>
  <c r="K13" i="119" s="1"/>
  <c r="J12" i="119"/>
  <c r="K12" i="119" s="1"/>
  <c r="J11" i="119"/>
  <c r="K11" i="119" s="1"/>
  <c r="J10" i="119"/>
  <c r="K10" i="119" s="1"/>
  <c r="J9" i="119"/>
  <c r="K9" i="119" s="1"/>
  <c r="J8" i="119"/>
  <c r="K8" i="119" s="1"/>
  <c r="A8" i="119"/>
  <c r="A9" i="119" s="1"/>
  <c r="A10" i="119" s="1"/>
  <c r="A11" i="119" s="1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A37" i="119" s="1"/>
  <c r="J7" i="119"/>
  <c r="K7" i="119" s="1"/>
  <c r="J34" i="24"/>
  <c r="K34" i="24" s="1"/>
  <c r="J33" i="24"/>
  <c r="K33" i="24" s="1"/>
  <c r="J32" i="24"/>
  <c r="K32" i="24" s="1"/>
  <c r="J31" i="24"/>
  <c r="K31" i="24" s="1"/>
  <c r="J30" i="24"/>
  <c r="K30" i="24" s="1"/>
  <c r="J29" i="24"/>
  <c r="K29" i="24" s="1"/>
  <c r="J28" i="24"/>
  <c r="K28" i="24" s="1"/>
  <c r="J27" i="24"/>
  <c r="K27" i="24" s="1"/>
  <c r="J26" i="24"/>
  <c r="K26" i="24" s="1"/>
  <c r="J25" i="24"/>
  <c r="K25" i="24" s="1"/>
  <c r="J24" i="24"/>
  <c r="K24" i="24" s="1"/>
  <c r="J23" i="24"/>
  <c r="K23" i="24" s="1"/>
  <c r="J22" i="24"/>
  <c r="K22" i="24" s="1"/>
  <c r="J21" i="24"/>
  <c r="K21" i="24" s="1"/>
  <c r="J20" i="24"/>
  <c r="K20" i="24" s="1"/>
  <c r="J19" i="24"/>
  <c r="K19" i="24" s="1"/>
  <c r="J18" i="24"/>
  <c r="K18" i="24" s="1"/>
  <c r="J17" i="24"/>
  <c r="K17" i="24" s="1"/>
  <c r="J16" i="24"/>
  <c r="K16" i="24" s="1"/>
  <c r="J15" i="24"/>
  <c r="K15" i="24" s="1"/>
  <c r="J14" i="24"/>
  <c r="K14" i="24" s="1"/>
  <c r="J13" i="24"/>
  <c r="K13" i="24" s="1"/>
  <c r="J12" i="24"/>
  <c r="K12" i="24" s="1"/>
  <c r="J11" i="24"/>
  <c r="K11" i="24" s="1"/>
  <c r="J10" i="24"/>
  <c r="K10" i="24" s="1"/>
  <c r="J9" i="24"/>
  <c r="K9" i="24" s="1"/>
  <c r="J8" i="24"/>
  <c r="K8" i="24" s="1"/>
  <c r="A8" i="24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J7" i="24"/>
  <c r="K7" i="24" s="1"/>
  <c r="J34" i="23"/>
  <c r="K34" i="23" s="1"/>
  <c r="J33" i="23"/>
  <c r="K33" i="23" s="1"/>
  <c r="J32" i="23"/>
  <c r="K32" i="23" s="1"/>
  <c r="J31" i="23"/>
  <c r="K31" i="23" s="1"/>
  <c r="J30" i="23"/>
  <c r="K30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K24" i="23" s="1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3" i="23"/>
  <c r="K13" i="23" s="1"/>
  <c r="J12" i="23"/>
  <c r="K12" i="23" s="1"/>
  <c r="J11" i="23"/>
  <c r="K11" i="23" s="1"/>
  <c r="J10" i="23"/>
  <c r="K10" i="23" s="1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J8" i="23"/>
  <c r="K8" i="23" s="1"/>
  <c r="D8" i="23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D37" i="23" s="1"/>
  <c r="A8" i="23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J7" i="23"/>
  <c r="K7" i="23" s="1"/>
  <c r="J34" i="17"/>
  <c r="K34" i="17" s="1"/>
  <c r="J33" i="17"/>
  <c r="K33" i="17" s="1"/>
  <c r="J32" i="17"/>
  <c r="K32" i="17" s="1"/>
  <c r="J31" i="17"/>
  <c r="K31" i="17" s="1"/>
  <c r="J30" i="17"/>
  <c r="K30" i="17" s="1"/>
  <c r="J29" i="17"/>
  <c r="K29" i="17" s="1"/>
  <c r="J28" i="17"/>
  <c r="K28" i="17" s="1"/>
  <c r="J27" i="17"/>
  <c r="K27" i="17" s="1"/>
  <c r="J26" i="17"/>
  <c r="K26" i="17" s="1"/>
  <c r="J25" i="17"/>
  <c r="K25" i="17" s="1"/>
  <c r="J24" i="17"/>
  <c r="K24" i="17" s="1"/>
  <c r="J23" i="17"/>
  <c r="K23" i="17" s="1"/>
  <c r="J22" i="17"/>
  <c r="K22" i="17" s="1"/>
  <c r="J21" i="17"/>
  <c r="K21" i="17" s="1"/>
  <c r="J20" i="17"/>
  <c r="K20" i="17" s="1"/>
  <c r="J19" i="17"/>
  <c r="K19" i="17" s="1"/>
  <c r="J18" i="17"/>
  <c r="K18" i="17" s="1"/>
  <c r="J17" i="17"/>
  <c r="K17" i="17" s="1"/>
  <c r="J16" i="17"/>
  <c r="K16" i="17" s="1"/>
  <c r="J15" i="17"/>
  <c r="K15" i="17" s="1"/>
  <c r="J14" i="17"/>
  <c r="K14" i="17" s="1"/>
  <c r="J13" i="17"/>
  <c r="K13" i="17" s="1"/>
  <c r="J12" i="17"/>
  <c r="K12" i="17" s="1"/>
  <c r="J11" i="17"/>
  <c r="K11" i="17" s="1"/>
  <c r="J10" i="17"/>
  <c r="K10" i="17" s="1"/>
  <c r="J9" i="17"/>
  <c r="K9" i="17" s="1"/>
  <c r="J8" i="17"/>
  <c r="K8" i="17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J7" i="17"/>
  <c r="K7" i="17" s="1"/>
  <c r="J34" i="111"/>
  <c r="K34" i="111" s="1"/>
  <c r="J33" i="111"/>
  <c r="K33" i="111" s="1"/>
  <c r="J32" i="111"/>
  <c r="K32" i="111" s="1"/>
  <c r="J31" i="111"/>
  <c r="K31" i="111" s="1"/>
  <c r="J30" i="111"/>
  <c r="K30" i="111" s="1"/>
  <c r="J29" i="111"/>
  <c r="K29" i="111" s="1"/>
  <c r="J28" i="111"/>
  <c r="K28" i="111" s="1"/>
  <c r="J27" i="111"/>
  <c r="K27" i="111" s="1"/>
  <c r="J26" i="111"/>
  <c r="K26" i="111" s="1"/>
  <c r="J25" i="111"/>
  <c r="K25" i="111" s="1"/>
  <c r="J24" i="111"/>
  <c r="K24" i="111" s="1"/>
  <c r="J23" i="111"/>
  <c r="K23" i="111" s="1"/>
  <c r="J22" i="111"/>
  <c r="K22" i="111" s="1"/>
  <c r="J21" i="111"/>
  <c r="K21" i="111" s="1"/>
  <c r="J20" i="111"/>
  <c r="K20" i="111" s="1"/>
  <c r="J19" i="111"/>
  <c r="K19" i="111" s="1"/>
  <c r="J18" i="111"/>
  <c r="K18" i="111" s="1"/>
  <c r="J17" i="111"/>
  <c r="K17" i="111" s="1"/>
  <c r="J16" i="111"/>
  <c r="K16" i="111" s="1"/>
  <c r="J15" i="111"/>
  <c r="K15" i="111" s="1"/>
  <c r="J14" i="111"/>
  <c r="K14" i="111" s="1"/>
  <c r="J13" i="111"/>
  <c r="K13" i="111" s="1"/>
  <c r="J12" i="111"/>
  <c r="K12" i="111" s="1"/>
  <c r="J11" i="111"/>
  <c r="K11" i="111" s="1"/>
  <c r="J8" i="111"/>
  <c r="K8" i="111" s="1"/>
  <c r="A8" i="111"/>
  <c r="A9" i="111" s="1"/>
  <c r="A10" i="111" s="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A37" i="111" s="1"/>
  <c r="J7" i="111"/>
  <c r="K7" i="111" s="1"/>
  <c r="J34" i="109"/>
  <c r="K34" i="109" s="1"/>
  <c r="J33" i="109"/>
  <c r="K33" i="109" s="1"/>
  <c r="J32" i="109"/>
  <c r="K32" i="109" s="1"/>
  <c r="J31" i="109"/>
  <c r="K31" i="109" s="1"/>
  <c r="J30" i="109"/>
  <c r="K30" i="109" s="1"/>
  <c r="J29" i="109"/>
  <c r="K29" i="109" s="1"/>
  <c r="J28" i="109"/>
  <c r="K28" i="109" s="1"/>
  <c r="J27" i="109"/>
  <c r="K27" i="109" s="1"/>
  <c r="J26" i="109"/>
  <c r="K26" i="109" s="1"/>
  <c r="J25" i="109"/>
  <c r="K25" i="109" s="1"/>
  <c r="J24" i="109"/>
  <c r="K24" i="109" s="1"/>
  <c r="J23" i="109"/>
  <c r="K23" i="109" s="1"/>
  <c r="J22" i="109"/>
  <c r="K22" i="109" s="1"/>
  <c r="J21" i="109"/>
  <c r="K21" i="109" s="1"/>
  <c r="J20" i="109"/>
  <c r="K20" i="109" s="1"/>
  <c r="J19" i="109"/>
  <c r="K19" i="109" s="1"/>
  <c r="J18" i="109"/>
  <c r="K18" i="109" s="1"/>
  <c r="J17" i="109"/>
  <c r="K17" i="109" s="1"/>
  <c r="J16" i="109"/>
  <c r="K16" i="109" s="1"/>
  <c r="J15" i="109"/>
  <c r="K15" i="109" s="1"/>
  <c r="J14" i="109"/>
  <c r="K14" i="109" s="1"/>
  <c r="J13" i="109"/>
  <c r="K13" i="109" s="1"/>
  <c r="J12" i="109"/>
  <c r="K12" i="109" s="1"/>
  <c r="J11" i="109"/>
  <c r="K11" i="109" s="1"/>
  <c r="J10" i="109"/>
  <c r="K10" i="109" s="1"/>
  <c r="J9" i="109"/>
  <c r="K9" i="109" s="1"/>
  <c r="J8" i="109"/>
  <c r="K8" i="109" s="1"/>
  <c r="A8" i="109"/>
  <c r="A9" i="109" s="1"/>
  <c r="A10" i="109" s="1"/>
  <c r="A11" i="109" s="1"/>
  <c r="A12" i="109" s="1"/>
  <c r="A13" i="109" s="1"/>
  <c r="A14" i="109" s="1"/>
  <c r="A15" i="109" s="1"/>
  <c r="A16" i="109" s="1"/>
  <c r="A17" i="109" s="1"/>
  <c r="A18" i="109" s="1"/>
  <c r="J7" i="109"/>
  <c r="K7" i="109" s="1"/>
  <c r="J33" i="117"/>
  <c r="K33" i="117" s="1"/>
  <c r="J32" i="117"/>
  <c r="K32" i="117" s="1"/>
  <c r="J31" i="117"/>
  <c r="K31" i="117" s="1"/>
  <c r="J30" i="117"/>
  <c r="K30" i="117" s="1"/>
  <c r="J29" i="117"/>
  <c r="K29" i="117" s="1"/>
  <c r="J28" i="117"/>
  <c r="K28" i="117" s="1"/>
  <c r="J27" i="117"/>
  <c r="K27" i="117" s="1"/>
  <c r="J26" i="117"/>
  <c r="K26" i="117" s="1"/>
  <c r="J25" i="117"/>
  <c r="K25" i="117" s="1"/>
  <c r="J24" i="117"/>
  <c r="K24" i="117" s="1"/>
  <c r="J23" i="117"/>
  <c r="K23" i="117" s="1"/>
  <c r="J22" i="117"/>
  <c r="K22" i="117" s="1"/>
  <c r="J21" i="117"/>
  <c r="K21" i="117" s="1"/>
  <c r="J20" i="117"/>
  <c r="K20" i="117" s="1"/>
  <c r="J19" i="117"/>
  <c r="K19" i="117" s="1"/>
  <c r="J18" i="117"/>
  <c r="K18" i="117" s="1"/>
  <c r="J17" i="117"/>
  <c r="K17" i="117" s="1"/>
  <c r="J16" i="117"/>
  <c r="K16" i="117" s="1"/>
  <c r="J15" i="117"/>
  <c r="K15" i="117" s="1"/>
  <c r="J14" i="117"/>
  <c r="K14" i="117" s="1"/>
  <c r="J13" i="117"/>
  <c r="K13" i="117" s="1"/>
  <c r="J12" i="117"/>
  <c r="K12" i="117" s="1"/>
  <c r="J11" i="117"/>
  <c r="K11" i="117" s="1"/>
  <c r="J10" i="117"/>
  <c r="K10" i="117" s="1"/>
  <c r="J9" i="117"/>
  <c r="K9" i="117" s="1"/>
  <c r="J8" i="117"/>
  <c r="K8" i="117" s="1"/>
  <c r="A8" i="117"/>
  <c r="A9" i="117" s="1"/>
  <c r="A10" i="117" s="1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A37" i="117" s="1"/>
  <c r="J7" i="117"/>
  <c r="K7" i="117" s="1"/>
  <c r="J33" i="121"/>
  <c r="K33" i="121" s="1"/>
  <c r="J32" i="121"/>
  <c r="K32" i="121" s="1"/>
  <c r="J31" i="121"/>
  <c r="K31" i="121" s="1"/>
  <c r="J30" i="121"/>
  <c r="K30" i="121" s="1"/>
  <c r="J29" i="121"/>
  <c r="K29" i="121" s="1"/>
  <c r="J28" i="121"/>
  <c r="K28" i="121" s="1"/>
  <c r="J27" i="121"/>
  <c r="K27" i="121" s="1"/>
  <c r="J26" i="121"/>
  <c r="K26" i="121" s="1"/>
  <c r="J25" i="121"/>
  <c r="K25" i="121" s="1"/>
  <c r="J24" i="121"/>
  <c r="K24" i="121" s="1"/>
  <c r="J23" i="121"/>
  <c r="K23" i="121" s="1"/>
  <c r="J22" i="121"/>
  <c r="K22" i="121" s="1"/>
  <c r="J21" i="121"/>
  <c r="K21" i="121" s="1"/>
  <c r="J20" i="121"/>
  <c r="K20" i="121" s="1"/>
  <c r="J19" i="121"/>
  <c r="K19" i="121" s="1"/>
  <c r="J18" i="121"/>
  <c r="K18" i="121" s="1"/>
  <c r="J17" i="121"/>
  <c r="K17" i="121" s="1"/>
  <c r="J16" i="121"/>
  <c r="K16" i="121" s="1"/>
  <c r="J15" i="121"/>
  <c r="K15" i="121" s="1"/>
  <c r="J14" i="121"/>
  <c r="K14" i="121" s="1"/>
  <c r="J13" i="121"/>
  <c r="K13" i="121" s="1"/>
  <c r="J12" i="121"/>
  <c r="K12" i="121" s="1"/>
  <c r="J11" i="121"/>
  <c r="K11" i="121" s="1"/>
  <c r="J10" i="121"/>
  <c r="K10" i="121" s="1"/>
  <c r="J9" i="121"/>
  <c r="K9" i="121" s="1"/>
  <c r="J8" i="121"/>
  <c r="K8" i="121" s="1"/>
  <c r="A8" i="121"/>
  <c r="A9" i="121" s="1"/>
  <c r="A10" i="121" s="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A37" i="121" s="1"/>
  <c r="J7" i="121"/>
  <c r="K7" i="121" s="1"/>
  <c r="J34" i="124"/>
  <c r="K34" i="124" s="1"/>
  <c r="J33" i="124"/>
  <c r="K33" i="124" s="1"/>
  <c r="J32" i="124"/>
  <c r="K32" i="124" s="1"/>
  <c r="J31" i="124"/>
  <c r="K31" i="124" s="1"/>
  <c r="J30" i="124"/>
  <c r="K30" i="124" s="1"/>
  <c r="J29" i="124"/>
  <c r="K29" i="124" s="1"/>
  <c r="J28" i="124"/>
  <c r="K28" i="124" s="1"/>
  <c r="J27" i="124"/>
  <c r="K27" i="124" s="1"/>
  <c r="J26" i="124"/>
  <c r="K26" i="124" s="1"/>
  <c r="J25" i="124"/>
  <c r="K25" i="124" s="1"/>
  <c r="J24" i="124"/>
  <c r="K24" i="124" s="1"/>
  <c r="J23" i="124"/>
  <c r="K23" i="124" s="1"/>
  <c r="J22" i="124"/>
  <c r="K22" i="124" s="1"/>
  <c r="J21" i="124"/>
  <c r="K21" i="124" s="1"/>
  <c r="J20" i="124"/>
  <c r="K20" i="124" s="1"/>
  <c r="J19" i="124"/>
  <c r="K19" i="124" s="1"/>
  <c r="J18" i="124"/>
  <c r="K18" i="124" s="1"/>
  <c r="J17" i="124"/>
  <c r="K17" i="124" s="1"/>
  <c r="J16" i="124"/>
  <c r="K16" i="124" s="1"/>
  <c r="J15" i="124"/>
  <c r="K15" i="124" s="1"/>
  <c r="J14" i="124"/>
  <c r="K14" i="124" s="1"/>
  <c r="J13" i="124"/>
  <c r="K13" i="124" s="1"/>
  <c r="J12" i="124"/>
  <c r="K12" i="124" s="1"/>
  <c r="J11" i="124"/>
  <c r="K11" i="124" s="1"/>
  <c r="J10" i="124"/>
  <c r="K10" i="124" s="1"/>
  <c r="J9" i="124"/>
  <c r="K9" i="124" s="1"/>
  <c r="J8" i="124"/>
  <c r="K8" i="124" s="1"/>
  <c r="A8" i="124"/>
  <c r="A9" i="124" s="1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A37" i="124" s="1"/>
  <c r="J7" i="124"/>
  <c r="K7" i="124" s="1"/>
  <c r="J33" i="125"/>
  <c r="K33" i="125" s="1"/>
  <c r="J31" i="125"/>
  <c r="K31" i="125" s="1"/>
  <c r="J30" i="125"/>
  <c r="K30" i="125" s="1"/>
  <c r="J29" i="125"/>
  <c r="K29" i="125" s="1"/>
  <c r="J28" i="125"/>
  <c r="K28" i="125" s="1"/>
  <c r="J27" i="125"/>
  <c r="K27" i="125" s="1"/>
  <c r="J26" i="125"/>
  <c r="K26" i="125" s="1"/>
  <c r="J25" i="125"/>
  <c r="K25" i="125" s="1"/>
  <c r="J8" i="125"/>
  <c r="K8" i="125" s="1"/>
  <c r="A8" i="125"/>
  <c r="A9" i="125" s="1"/>
  <c r="A10" i="125" s="1"/>
  <c r="A11" i="125" s="1"/>
  <c r="A12" i="125" s="1"/>
  <c r="A13" i="125" s="1"/>
  <c r="A14" i="125" s="1"/>
  <c r="A15" i="125" s="1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J7" i="125"/>
  <c r="K7" i="125" s="1"/>
  <c r="J36" i="123"/>
  <c r="K36" i="123" s="1"/>
  <c r="J35" i="123"/>
  <c r="K35" i="123" s="1"/>
  <c r="J34" i="123"/>
  <c r="K34" i="123" s="1"/>
  <c r="J33" i="123"/>
  <c r="K33" i="123" s="1"/>
  <c r="J32" i="123"/>
  <c r="K32" i="123" s="1"/>
  <c r="J31" i="123"/>
  <c r="K31" i="123" s="1"/>
  <c r="J30" i="123"/>
  <c r="K30" i="123" s="1"/>
  <c r="J29" i="123"/>
  <c r="K29" i="123" s="1"/>
  <c r="J28" i="123"/>
  <c r="K28" i="123" s="1"/>
  <c r="J27" i="123"/>
  <c r="K27" i="123" s="1"/>
  <c r="J26" i="123"/>
  <c r="K26" i="123" s="1"/>
  <c r="J25" i="123"/>
  <c r="K25" i="123" s="1"/>
  <c r="J24" i="123"/>
  <c r="K24" i="123" s="1"/>
  <c r="J23" i="123"/>
  <c r="K23" i="123" s="1"/>
  <c r="J22" i="123"/>
  <c r="K22" i="123" s="1"/>
  <c r="J21" i="123"/>
  <c r="K21" i="123" s="1"/>
  <c r="J20" i="123"/>
  <c r="K20" i="123" s="1"/>
  <c r="J19" i="123"/>
  <c r="K19" i="123" s="1"/>
  <c r="J18" i="123"/>
  <c r="K18" i="123" s="1"/>
  <c r="J17" i="123"/>
  <c r="K17" i="123" s="1"/>
  <c r="J16" i="123"/>
  <c r="K16" i="123" s="1"/>
  <c r="J15" i="123"/>
  <c r="K15" i="123" s="1"/>
  <c r="J14" i="123"/>
  <c r="K14" i="123" s="1"/>
  <c r="J13" i="123"/>
  <c r="K13" i="123" s="1"/>
  <c r="J12" i="123"/>
  <c r="K12" i="123" s="1"/>
  <c r="J11" i="123"/>
  <c r="K11" i="123" s="1"/>
  <c r="J10" i="123"/>
  <c r="K10" i="123" s="1"/>
  <c r="J9" i="123"/>
  <c r="K9" i="123" s="1"/>
  <c r="J8" i="123"/>
  <c r="K8" i="123" s="1"/>
  <c r="A8" i="123"/>
  <c r="A9" i="123" s="1"/>
  <c r="A10" i="123" s="1"/>
  <c r="A11" i="123" s="1"/>
  <c r="A12" i="123" s="1"/>
  <c r="A13" i="123" s="1"/>
  <c r="A14" i="123" s="1"/>
  <c r="A15" i="123" s="1"/>
  <c r="A16" i="123" s="1"/>
  <c r="A17" i="123" s="1"/>
  <c r="A18" i="123" s="1"/>
  <c r="A19" i="123" s="1"/>
  <c r="A20" i="123" s="1"/>
  <c r="A21" i="123" s="1"/>
  <c r="A22" i="123" s="1"/>
  <c r="A23" i="123" s="1"/>
  <c r="A24" i="123" s="1"/>
  <c r="A25" i="123" s="1"/>
  <c r="A26" i="123" s="1"/>
  <c r="A27" i="123" s="1"/>
  <c r="A28" i="123" s="1"/>
  <c r="A29" i="123" s="1"/>
  <c r="A30" i="123" s="1"/>
  <c r="A31" i="123" s="1"/>
  <c r="A32" i="123" s="1"/>
  <c r="A33" i="123" s="1"/>
  <c r="A34" i="123" s="1"/>
  <c r="A35" i="123" s="1"/>
  <c r="A36" i="123" s="1"/>
  <c r="J7" i="123"/>
  <c r="L40" i="27"/>
  <c r="L36" i="87" s="1"/>
  <c r="K40" i="27"/>
  <c r="K36" i="87" s="1"/>
  <c r="J40" i="27"/>
  <c r="I40" i="27"/>
  <c r="H40" i="27"/>
  <c r="G40" i="27"/>
  <c r="F40" i="27"/>
  <c r="E40" i="27"/>
  <c r="D40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E1" i="27"/>
  <c r="F1" i="27" s="1"/>
  <c r="G1" i="27" s="1"/>
  <c r="H1" i="27" s="1"/>
  <c r="I1" i="27" s="1"/>
  <c r="J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AC1" i="27" s="1"/>
  <c r="AD1" i="27" s="1"/>
  <c r="AE1" i="27" s="1"/>
  <c r="AF1" i="27" s="1"/>
  <c r="AG1" i="27" s="1"/>
  <c r="AH1" i="27" s="1"/>
  <c r="AI1" i="27" s="1"/>
  <c r="AJ1" i="27" s="1"/>
  <c r="AK1" i="27" s="1"/>
  <c r="AL1" i="27" s="1"/>
  <c r="AM1" i="27" s="1"/>
  <c r="AN1" i="27" s="1"/>
  <c r="AO1" i="27" s="1"/>
  <c r="AQ1" i="27" s="1"/>
  <c r="AS1" i="27" s="1"/>
  <c r="AT1" i="27" s="1"/>
  <c r="AU1" i="27" s="1"/>
  <c r="AV1" i="27" s="1"/>
  <c r="AX1" i="27" s="1"/>
  <c r="AY1" i="27" s="1"/>
  <c r="AZ1" i="27" s="1"/>
  <c r="BA1" i="27" s="1"/>
  <c r="BB1" i="27" s="1"/>
  <c r="B3" i="3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A3" i="31"/>
  <c r="C3" i="31" s="1"/>
  <c r="D2" i="31"/>
  <c r="C2" i="31"/>
  <c r="AZ40" i="60"/>
  <c r="AZ41" i="60" s="1"/>
  <c r="AW40" i="60"/>
  <c r="AW41" i="60" s="1"/>
  <c r="AT40" i="60"/>
  <c r="AT41" i="60" s="1"/>
  <c r="AQ40" i="60"/>
  <c r="AQ41" i="60" s="1"/>
  <c r="AN40" i="60"/>
  <c r="AN41" i="60" s="1"/>
  <c r="AK40" i="60"/>
  <c r="AK41" i="60" s="1"/>
  <c r="AH40" i="60"/>
  <c r="AH41" i="60" s="1"/>
  <c r="AE40" i="60"/>
  <c r="AE41" i="60" s="1"/>
  <c r="AB40" i="60"/>
  <c r="AB41" i="60" s="1"/>
  <c r="Y40" i="60"/>
  <c r="Y41" i="60" s="1"/>
  <c r="V40" i="60"/>
  <c r="V41" i="60" s="1"/>
  <c r="S40" i="60"/>
  <c r="S41" i="60" s="1"/>
  <c r="P40" i="60"/>
  <c r="P41" i="60" s="1"/>
  <c r="M40" i="60"/>
  <c r="M41" i="60" s="1"/>
  <c r="K40" i="60"/>
  <c r="K41" i="60" s="1"/>
  <c r="J40" i="60"/>
  <c r="J41" i="60" s="1"/>
  <c r="I37" i="60"/>
  <c r="G37" i="60"/>
  <c r="I36" i="60"/>
  <c r="G36" i="60"/>
  <c r="I35" i="60"/>
  <c r="G35" i="60"/>
  <c r="I34" i="60"/>
  <c r="G34" i="60"/>
  <c r="I33" i="60"/>
  <c r="G33" i="60"/>
  <c r="I32" i="60"/>
  <c r="G32" i="60"/>
  <c r="I31" i="60"/>
  <c r="G31" i="60"/>
  <c r="I30" i="60"/>
  <c r="G30" i="60"/>
  <c r="I29" i="60"/>
  <c r="G29" i="60"/>
  <c r="I28" i="60"/>
  <c r="G28" i="60"/>
  <c r="I27" i="60"/>
  <c r="G27" i="60"/>
  <c r="I26" i="60"/>
  <c r="G26" i="60"/>
  <c r="I25" i="60"/>
  <c r="G25" i="60"/>
  <c r="I24" i="60"/>
  <c r="G24" i="60"/>
  <c r="I23" i="60"/>
  <c r="G23" i="60"/>
  <c r="I22" i="60"/>
  <c r="G22" i="60"/>
  <c r="I21" i="60"/>
  <c r="G21" i="60"/>
  <c r="I20" i="60"/>
  <c r="G20" i="60"/>
  <c r="I19" i="60"/>
  <c r="G19" i="60"/>
  <c r="I18" i="60"/>
  <c r="G18" i="60"/>
  <c r="I17" i="60"/>
  <c r="G17" i="60"/>
  <c r="I16" i="60"/>
  <c r="G16" i="60"/>
  <c r="I15" i="60"/>
  <c r="G15" i="60"/>
  <c r="I14" i="60"/>
  <c r="G14" i="60"/>
  <c r="I13" i="60"/>
  <c r="G13" i="60"/>
  <c r="I12" i="60"/>
  <c r="G12" i="60"/>
  <c r="I11" i="60"/>
  <c r="G11" i="60"/>
  <c r="I10" i="60"/>
  <c r="G10" i="60"/>
  <c r="I9" i="60"/>
  <c r="G9" i="60"/>
  <c r="A9" i="60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I8" i="60"/>
  <c r="G8" i="60"/>
  <c r="B4" i="60"/>
  <c r="B8" i="60" s="1"/>
  <c r="A4" i="87"/>
  <c r="B6" i="87" s="1"/>
  <c r="O3" i="40"/>
  <c r="A36" i="23" l="1"/>
  <c r="A37" i="23" s="1"/>
  <c r="A31" i="125"/>
  <c r="A34" i="125"/>
  <c r="D17" i="60"/>
  <c r="L18" i="25"/>
  <c r="L28" i="25"/>
  <c r="L31" i="25"/>
  <c r="A19" i="109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A37" i="109" s="1"/>
  <c r="P36" i="126"/>
  <c r="P38" i="126" s="1"/>
  <c r="L50" i="87"/>
  <c r="L38" i="87"/>
  <c r="L49" i="87" s="1"/>
  <c r="L15" i="25"/>
  <c r="D3" i="31"/>
  <c r="B7" i="87"/>
  <c r="A6" i="87"/>
  <c r="C6" i="87"/>
  <c r="A4" i="31"/>
  <c r="A5" i="31" s="1"/>
  <c r="A6" i="31" s="1"/>
  <c r="A7" i="31" s="1"/>
  <c r="O36" i="126"/>
  <c r="K50" i="87"/>
  <c r="K38" i="87"/>
  <c r="K49" i="87" s="1"/>
  <c r="D36" i="87"/>
  <c r="C19" i="126"/>
  <c r="B22" i="126"/>
  <c r="M14" i="25"/>
  <c r="L20" i="25"/>
  <c r="J39" i="96"/>
  <c r="L30" i="25"/>
  <c r="L36" i="25"/>
  <c r="K8" i="95"/>
  <c r="M10" i="25"/>
  <c r="L24" i="25"/>
  <c r="L27" i="25"/>
  <c r="L34" i="25"/>
  <c r="P25" i="122"/>
  <c r="J39" i="84"/>
  <c r="L11" i="25"/>
  <c r="J39" i="81"/>
  <c r="L22" i="25"/>
  <c r="L25" i="25"/>
  <c r="L35" i="25"/>
  <c r="K7" i="71"/>
  <c r="O17" i="42"/>
  <c r="D9" i="48"/>
  <c r="J39" i="83"/>
  <c r="K7" i="95"/>
  <c r="L12" i="25"/>
  <c r="L32" i="25"/>
  <c r="J39" i="76"/>
  <c r="L9" i="25"/>
  <c r="L19" i="25"/>
  <c r="L26" i="25"/>
  <c r="L29" i="25"/>
  <c r="O19" i="118"/>
  <c r="L16" i="25"/>
  <c r="L23" i="25"/>
  <c r="J39" i="90"/>
  <c r="K19" i="95"/>
  <c r="K23" i="95"/>
  <c r="K27" i="95"/>
  <c r="K31" i="95"/>
  <c r="L13" i="25"/>
  <c r="L19" i="101"/>
  <c r="BE1" i="27"/>
  <c r="BF1" i="27" s="1"/>
  <c r="BG1" i="27" s="1"/>
  <c r="BI1" i="27" s="1"/>
  <c r="BJ1" i="27" s="1"/>
  <c r="BK1" i="27" s="1"/>
  <c r="BL1" i="27" s="1"/>
  <c r="BM1" i="27" s="1"/>
  <c r="BN1" i="27" s="1"/>
  <c r="BO1" i="27" s="1"/>
  <c r="BP1" i="27" s="1"/>
  <c r="BQ1" i="27" s="1"/>
  <c r="BR1" i="27" s="1"/>
  <c r="BS1" i="27" s="1"/>
  <c r="BC1" i="27"/>
  <c r="BD1" i="27" s="1"/>
  <c r="A38" i="75"/>
  <c r="K4" i="104"/>
  <c r="J39" i="123"/>
  <c r="M17" i="25"/>
  <c r="L17" i="25"/>
  <c r="P4" i="78"/>
  <c r="O65" i="78"/>
  <c r="J39" i="25"/>
  <c r="M7" i="25"/>
  <c r="L7" i="25"/>
  <c r="K16" i="95"/>
  <c r="K20" i="95"/>
  <c r="K24" i="95"/>
  <c r="K28" i="95"/>
  <c r="K32" i="95"/>
  <c r="J39" i="82"/>
  <c r="K39" i="82"/>
  <c r="K40" i="82" s="1"/>
  <c r="J40" i="104"/>
  <c r="J39" i="110"/>
  <c r="K40" i="104"/>
  <c r="K41" i="104" s="1"/>
  <c r="P11" i="18"/>
  <c r="N36" i="18"/>
  <c r="K7" i="123"/>
  <c r="K39" i="110"/>
  <c r="K40" i="110" s="1"/>
  <c r="K4" i="110"/>
  <c r="K4" i="82"/>
  <c r="M33" i="25"/>
  <c r="L33" i="25"/>
  <c r="J39" i="70"/>
  <c r="L8" i="25"/>
  <c r="L21" i="25"/>
  <c r="L37" i="25"/>
  <c r="J39" i="73"/>
  <c r="K7" i="73"/>
  <c r="K33" i="95"/>
  <c r="L4" i="69"/>
  <c r="K4" i="70"/>
  <c r="K39" i="70"/>
  <c r="K40" i="70" s="1"/>
  <c r="K7" i="36"/>
  <c r="K39" i="36" s="1"/>
  <c r="K40" i="36" s="1"/>
  <c r="J39" i="36"/>
  <c r="P8" i="79"/>
  <c r="P55" i="79" s="1"/>
  <c r="R8" i="79"/>
  <c r="J39" i="3"/>
  <c r="K7" i="3"/>
  <c r="K39" i="3" s="1"/>
  <c r="K40" i="3" s="1"/>
  <c r="J39" i="69"/>
  <c r="K39" i="69"/>
  <c r="K40" i="69" s="1"/>
  <c r="O14" i="68"/>
  <c r="M2" i="72"/>
  <c r="O8" i="72"/>
  <c r="O80" i="72" s="1"/>
  <c r="N80" i="72"/>
  <c r="Q55" i="79"/>
  <c r="F10" i="48"/>
  <c r="D10" i="48"/>
  <c r="K8" i="83"/>
  <c r="K4" i="83" s="1"/>
  <c r="K8" i="90"/>
  <c r="K4" i="90" s="1"/>
  <c r="K7" i="84"/>
  <c r="K7" i="81"/>
  <c r="K7" i="76"/>
  <c r="K7" i="96"/>
  <c r="K23" i="48"/>
  <c r="J39" i="98"/>
  <c r="K7" i="98"/>
  <c r="K11" i="48"/>
  <c r="K16" i="48"/>
  <c r="K25" i="48"/>
  <c r="K21" i="48"/>
  <c r="K30" i="48"/>
  <c r="K12" i="48"/>
  <c r="K17" i="48"/>
  <c r="K29" i="48"/>
  <c r="K20" i="48"/>
  <c r="K34" i="48"/>
  <c r="K22" i="48"/>
  <c r="K31" i="48"/>
  <c r="K8" i="48"/>
  <c r="K13" i="48"/>
  <c r="K18" i="48"/>
  <c r="K27" i="48"/>
  <c r="K32" i="48"/>
  <c r="K10" i="48"/>
  <c r="K15" i="48"/>
  <c r="K9" i="48"/>
  <c r="K14" i="48"/>
  <c r="K24" i="48"/>
  <c r="K28" i="48"/>
  <c r="K33" i="48"/>
  <c r="K19" i="48"/>
  <c r="J39" i="48"/>
  <c r="R12" i="79"/>
  <c r="R15" i="79"/>
  <c r="R18" i="79"/>
  <c r="P24" i="79"/>
  <c r="R21" i="79"/>
  <c r="R24" i="79"/>
  <c r="P13" i="79"/>
  <c r="P9" i="79"/>
  <c r="M2" i="79"/>
  <c r="P16" i="79"/>
  <c r="R23" i="79"/>
  <c r="M55" i="79"/>
  <c r="P20" i="79"/>
  <c r="P22" i="79"/>
  <c r="O25" i="79"/>
  <c r="P15" i="79"/>
  <c r="P25" i="79"/>
  <c r="R20" i="79"/>
  <c r="M80" i="72"/>
  <c r="M50" i="20"/>
  <c r="M2" i="20"/>
  <c r="J39" i="51"/>
  <c r="J40" i="66"/>
  <c r="K4" i="8"/>
  <c r="J39" i="75"/>
  <c r="J39" i="46"/>
  <c r="J39" i="14"/>
  <c r="J39" i="16"/>
  <c r="K4" i="44"/>
  <c r="K40" i="44"/>
  <c r="K41" i="44" s="1"/>
  <c r="J42" i="80"/>
  <c r="J41" i="112"/>
  <c r="J42" i="38"/>
  <c r="K4" i="85"/>
  <c r="K39" i="85"/>
  <c r="K40" i="85" s="1"/>
  <c r="J39" i="85"/>
  <c r="K36" i="65"/>
  <c r="K37" i="65" s="1"/>
  <c r="J40" i="57"/>
  <c r="K4" i="24"/>
  <c r="J40" i="17"/>
  <c r="J41" i="111"/>
  <c r="J41" i="121"/>
  <c r="J40" i="124"/>
  <c r="J9" i="125"/>
  <c r="K9" i="125" s="1"/>
  <c r="A6" i="86"/>
  <c r="B10" i="86" s="1"/>
  <c r="A10" i="86" s="1"/>
  <c r="AV8" i="60"/>
  <c r="AX8" i="60" s="1"/>
  <c r="AD8" i="60"/>
  <c r="AF8" i="60" s="1"/>
  <c r="AJ8" i="60"/>
  <c r="AL8" i="60" s="1"/>
  <c r="AG8" i="60"/>
  <c r="AI8" i="60" s="1"/>
  <c r="AA8" i="60"/>
  <c r="AC8" i="60" s="1"/>
  <c r="X8" i="60"/>
  <c r="Z8" i="60" s="1"/>
  <c r="D30" i="60"/>
  <c r="D8" i="60"/>
  <c r="D33" i="60"/>
  <c r="D11" i="60"/>
  <c r="D24" i="60"/>
  <c r="D36" i="60"/>
  <c r="D31" i="60"/>
  <c r="D14" i="60"/>
  <c r="D35" i="60"/>
  <c r="D10" i="60"/>
  <c r="D23" i="60"/>
  <c r="D18" i="60"/>
  <c r="D32" i="60"/>
  <c r="D22" i="60"/>
  <c r="D37" i="60"/>
  <c r="D26" i="60"/>
  <c r="D20" i="60"/>
  <c r="D21" i="60"/>
  <c r="D34" i="60"/>
  <c r="D28" i="60"/>
  <c r="D16" i="60"/>
  <c r="D25" i="60"/>
  <c r="D19" i="60"/>
  <c r="D29" i="60"/>
  <c r="D15" i="60"/>
  <c r="D27" i="60"/>
  <c r="I40" i="60"/>
  <c r="I41" i="60" s="1"/>
  <c r="D13" i="60"/>
  <c r="AS8" i="60"/>
  <c r="O8" i="60"/>
  <c r="AP8" i="60"/>
  <c r="L8" i="60"/>
  <c r="AM8" i="60"/>
  <c r="AY8" i="60"/>
  <c r="U8" i="60"/>
  <c r="B9" i="60"/>
  <c r="D12" i="60"/>
  <c r="D9" i="60"/>
  <c r="R8" i="60"/>
  <c r="G40" i="60"/>
  <c r="G41" i="60" s="1"/>
  <c r="K39" i="92"/>
  <c r="K40" i="92" s="1"/>
  <c r="J39" i="92"/>
  <c r="N50" i="20"/>
  <c r="J39" i="49"/>
  <c r="J39" i="67"/>
  <c r="K39" i="67"/>
  <c r="K40" i="67" s="1"/>
  <c r="J41" i="50"/>
  <c r="K41" i="50"/>
  <c r="K42" i="50" s="1"/>
  <c r="J43" i="88"/>
  <c r="K39" i="22"/>
  <c r="K40" i="22" s="1"/>
  <c r="J39" i="22"/>
  <c r="J40" i="53"/>
  <c r="J40" i="44"/>
  <c r="K4" i="107"/>
  <c r="J41" i="94"/>
  <c r="J36" i="65"/>
  <c r="K4" i="65"/>
  <c r="K40" i="119"/>
  <c r="K41" i="119" s="1"/>
  <c r="J40" i="24"/>
  <c r="J40" i="109"/>
  <c r="K41" i="121"/>
  <c r="K42" i="121" s="1"/>
  <c r="K4" i="92"/>
  <c r="K39" i="91"/>
  <c r="K40" i="91" s="1"/>
  <c r="J39" i="91"/>
  <c r="K4" i="91"/>
  <c r="J39" i="21"/>
  <c r="K4" i="50"/>
  <c r="J39" i="77"/>
  <c r="K39" i="77"/>
  <c r="K40" i="77" s="1"/>
  <c r="K4" i="77"/>
  <c r="K39" i="46"/>
  <c r="K40" i="46" s="1"/>
  <c r="K4" i="46"/>
  <c r="K4" i="22"/>
  <c r="K39" i="64"/>
  <c r="K40" i="64" s="1"/>
  <c r="K4" i="64"/>
  <c r="J39" i="64"/>
  <c r="J36" i="18"/>
  <c r="K36" i="18"/>
  <c r="K37" i="18" s="1"/>
  <c r="K4" i="18"/>
  <c r="K4" i="16"/>
  <c r="K39" i="16"/>
  <c r="K40" i="16" s="1"/>
  <c r="J41" i="19"/>
  <c r="K4" i="61"/>
  <c r="K39" i="61"/>
  <c r="K40" i="61" s="1"/>
  <c r="J39" i="61"/>
  <c r="J39" i="23"/>
  <c r="O50" i="20"/>
  <c r="K4" i="51"/>
  <c r="K39" i="51"/>
  <c r="K40" i="51" s="1"/>
  <c r="K39" i="49"/>
  <c r="K40" i="49" s="1"/>
  <c r="K4" i="67"/>
  <c r="K40" i="66"/>
  <c r="K41" i="66" s="1"/>
  <c r="J39" i="8"/>
  <c r="J36" i="93"/>
  <c r="K42" i="80"/>
  <c r="K43" i="80" s="1"/>
  <c r="K4" i="80"/>
  <c r="J40" i="107"/>
  <c r="J40" i="11"/>
  <c r="K40" i="11"/>
  <c r="K41" i="11" s="1"/>
  <c r="K4" i="11"/>
  <c r="J42" i="43"/>
  <c r="J40" i="119"/>
  <c r="K40" i="17"/>
  <c r="K41" i="17" s="1"/>
  <c r="K40" i="109"/>
  <c r="K4" i="109"/>
  <c r="K4" i="117"/>
  <c r="K40" i="117"/>
  <c r="K41" i="117" s="1"/>
  <c r="J40" i="117"/>
  <c r="C40" i="27"/>
  <c r="A32" i="125" l="1"/>
  <c r="A35" i="125"/>
  <c r="C6" i="31"/>
  <c r="D6" i="31"/>
  <c r="C5" i="31"/>
  <c r="D4" i="31"/>
  <c r="C4" i="31"/>
  <c r="D5" i="31"/>
  <c r="C7" i="87"/>
  <c r="B8" i="87"/>
  <c r="D38" i="87"/>
  <c r="D49" i="87" s="1"/>
  <c r="D50" i="87"/>
  <c r="O38" i="126"/>
  <c r="O48" i="126" s="1"/>
  <c r="Q36" i="126"/>
  <c r="A22" i="126"/>
  <c r="B23" i="126"/>
  <c r="C22" i="126"/>
  <c r="B11" i="86"/>
  <c r="C10" i="86"/>
  <c r="O47" i="126"/>
  <c r="P48" i="126"/>
  <c r="M47" i="126"/>
  <c r="M48" i="126"/>
  <c r="K40" i="107"/>
  <c r="K41" i="107" s="1"/>
  <c r="J40" i="95"/>
  <c r="K39" i="71"/>
  <c r="K40" i="71" s="1"/>
  <c r="K4" i="71"/>
  <c r="K4" i="17"/>
  <c r="K4" i="66"/>
  <c r="K39" i="90"/>
  <c r="K40" i="90" s="1"/>
  <c r="K39" i="83"/>
  <c r="K40" i="83" s="1"/>
  <c r="K4" i="96"/>
  <c r="K39" i="96"/>
  <c r="K40" i="96" s="1"/>
  <c r="K39" i="76"/>
  <c r="K40" i="76" s="1"/>
  <c r="K4" i="76"/>
  <c r="K39" i="123"/>
  <c r="K40" i="123" s="1"/>
  <c r="K4" i="123"/>
  <c r="K39" i="81"/>
  <c r="K40" i="81" s="1"/>
  <c r="K4" i="81"/>
  <c r="L39" i="25"/>
  <c r="K39" i="84"/>
  <c r="K40" i="84" s="1"/>
  <c r="K4" i="84"/>
  <c r="M39" i="25"/>
  <c r="M40" i="25" s="1"/>
  <c r="M4" i="25"/>
  <c r="K39" i="73"/>
  <c r="K40" i="73" s="1"/>
  <c r="L7" i="73"/>
  <c r="L4" i="73" s="1"/>
  <c r="A8" i="31"/>
  <c r="D7" i="31"/>
  <c r="C7" i="31"/>
  <c r="K41" i="109" a="1"/>
  <c r="F11" i="48"/>
  <c r="D11" i="48"/>
  <c r="K39" i="8"/>
  <c r="K40" i="8" s="1"/>
  <c r="K4" i="98"/>
  <c r="K39" i="98"/>
  <c r="K40" i="98" s="1"/>
  <c r="K39" i="48"/>
  <c r="K40" i="48" s="1"/>
  <c r="O55" i="79"/>
  <c r="K4" i="119"/>
  <c r="K40" i="24"/>
  <c r="K41" i="24" s="1"/>
  <c r="K4" i="121"/>
  <c r="J11" i="125"/>
  <c r="A8" i="27"/>
  <c r="A4" i="27"/>
  <c r="D40" i="60"/>
  <c r="D41" i="60" s="1"/>
  <c r="AY9" i="60"/>
  <c r="BA9" i="60" s="1"/>
  <c r="U9" i="60"/>
  <c r="W9" i="60" s="1"/>
  <c r="AV9" i="60"/>
  <c r="R9" i="60"/>
  <c r="T9" i="60" s="1"/>
  <c r="AS9" i="60"/>
  <c r="AU9" i="60" s="1"/>
  <c r="O9" i="60"/>
  <c r="Q9" i="60" s="1"/>
  <c r="AP9" i="60"/>
  <c r="L9" i="60"/>
  <c r="AJ9" i="60"/>
  <c r="AG9" i="60"/>
  <c r="B10" i="60"/>
  <c r="X9" i="60"/>
  <c r="AM9" i="60"/>
  <c r="AO9" i="60" s="1"/>
  <c r="AD9" i="60"/>
  <c r="AA9" i="60"/>
  <c r="W8" i="60"/>
  <c r="T8" i="60"/>
  <c r="BA8" i="60"/>
  <c r="AO8" i="60"/>
  <c r="N8" i="60"/>
  <c r="F8" i="60"/>
  <c r="AR8" i="60"/>
  <c r="H8" i="60"/>
  <c r="Q8" i="60"/>
  <c r="AU8" i="60"/>
  <c r="K41" i="111"/>
  <c r="K42" i="111" s="1"/>
  <c r="K4" i="111"/>
  <c r="K39" i="21"/>
  <c r="K40" i="21" s="1"/>
  <c r="K4" i="21"/>
  <c r="K43" i="88"/>
  <c r="K44" i="88" s="1"/>
  <c r="K4" i="88"/>
  <c r="K4" i="75"/>
  <c r="K39" i="75"/>
  <c r="K40" i="75" s="1"/>
  <c r="K39" i="14"/>
  <c r="K40" i="14" s="1"/>
  <c r="K4" i="14"/>
  <c r="K41" i="19"/>
  <c r="K42" i="19" s="1"/>
  <c r="K4" i="19"/>
  <c r="K42" i="38"/>
  <c r="K43" i="38" s="1"/>
  <c r="K4" i="38"/>
  <c r="K36" i="93"/>
  <c r="K37" i="93" s="1"/>
  <c r="K4" i="93"/>
  <c r="K40" i="53"/>
  <c r="K41" i="53" s="1"/>
  <c r="K4" i="53"/>
  <c r="K4" i="112"/>
  <c r="K41" i="112"/>
  <c r="K42" i="112" s="1"/>
  <c r="K40" i="95"/>
  <c r="K41" i="95" s="1"/>
  <c r="K4" i="95"/>
  <c r="K41" i="94"/>
  <c r="K42" i="94" s="1"/>
  <c r="K4" i="94"/>
  <c r="K42" i="43"/>
  <c r="K43" i="43" s="1"/>
  <c r="K4" i="43"/>
  <c r="K4" i="57"/>
  <c r="K40" i="57"/>
  <c r="K41" i="57" s="1"/>
  <c r="K4" i="23"/>
  <c r="K39" i="23"/>
  <c r="K40" i="23" s="1"/>
  <c r="K40" i="124"/>
  <c r="K41" i="124" s="1"/>
  <c r="K4" i="124"/>
  <c r="A33" i="125" l="1"/>
  <c r="A37" i="125" s="1"/>
  <c r="A36" i="125"/>
  <c r="BQ8" i="27"/>
  <c r="GG5" i="41" s="1"/>
  <c r="AJ8" i="27"/>
  <c r="CG5" i="41" s="1"/>
  <c r="C8" i="87"/>
  <c r="B9" i="87"/>
  <c r="Q38" i="126"/>
  <c r="Q48" i="126" s="1"/>
  <c r="D36" i="126"/>
  <c r="C23" i="126"/>
  <c r="B24" i="126"/>
  <c r="C4" i="44"/>
  <c r="B7" i="44" s="1"/>
  <c r="C7" i="44" s="1"/>
  <c r="C4" i="128"/>
  <c r="B7" i="128" s="1"/>
  <c r="C4" i="127"/>
  <c r="B12" i="86"/>
  <c r="C11" i="86"/>
  <c r="P47" i="126"/>
  <c r="Q47" i="126"/>
  <c r="AM8" i="27"/>
  <c r="F12" i="48"/>
  <c r="D12" i="48"/>
  <c r="A9" i="31"/>
  <c r="D8" i="31"/>
  <c r="C8" i="31"/>
  <c r="AN8" i="27"/>
  <c r="AQ8" i="27"/>
  <c r="C4" i="22"/>
  <c r="B7" i="22" s="1"/>
  <c r="B8" i="22" s="1"/>
  <c r="AD8" i="27"/>
  <c r="C4" i="16"/>
  <c r="B7" i="16" s="1"/>
  <c r="B8" i="16" s="1"/>
  <c r="A9" i="27"/>
  <c r="C4" i="64"/>
  <c r="B7" i="64" s="1"/>
  <c r="B8" i="64" s="1"/>
  <c r="AP8" i="27"/>
  <c r="C4" i="14"/>
  <c r="B7" i="14" s="1"/>
  <c r="B8" i="14" s="1"/>
  <c r="C4" i="124"/>
  <c r="C7" i="124" s="1"/>
  <c r="E7" i="124" s="1"/>
  <c r="G7" i="124" s="1"/>
  <c r="C4" i="3"/>
  <c r="C4" i="13" s="1"/>
  <c r="C4" i="11"/>
  <c r="B7" i="11" s="1"/>
  <c r="E7" i="11" s="1"/>
  <c r="C4" i="121"/>
  <c r="B7" i="121" s="1"/>
  <c r="C4" i="23"/>
  <c r="C4" i="82" s="1"/>
  <c r="C4" i="109"/>
  <c r="C4" i="17"/>
  <c r="B7" i="17" s="1"/>
  <c r="B8" i="17" s="1"/>
  <c r="AE8" i="27"/>
  <c r="BQ5" i="41" s="1"/>
  <c r="C4" i="43"/>
  <c r="B8" i="43" s="1"/>
  <c r="B9" i="43" s="1"/>
  <c r="C4" i="46"/>
  <c r="B7" i="46" s="1"/>
  <c r="B8" i="46" s="1"/>
  <c r="BW8" i="27"/>
  <c r="GW5" i="41" s="1"/>
  <c r="C4" i="119"/>
  <c r="C7" i="119" s="1"/>
  <c r="E7" i="119" s="1"/>
  <c r="G7" i="119" s="1"/>
  <c r="A3" i="27"/>
  <c r="C3" i="48" s="1"/>
  <c r="C4" i="8"/>
  <c r="C7" i="8" s="1"/>
  <c r="AL8" i="27"/>
  <c r="C4" i="19"/>
  <c r="B7" i="19" s="1"/>
  <c r="B8" i="19" s="1"/>
  <c r="C4" i="125"/>
  <c r="B7" i="125" s="1"/>
  <c r="C4" i="18"/>
  <c r="B7" i="18" s="1"/>
  <c r="B8" i="18" s="1"/>
  <c r="J12" i="125"/>
  <c r="K12" i="125" s="1"/>
  <c r="K11" i="125"/>
  <c r="C4" i="123"/>
  <c r="B7" i="123" s="1"/>
  <c r="B8" i="123" s="1"/>
  <c r="C4" i="48"/>
  <c r="B7" i="48" s="1"/>
  <c r="B8" i="48" s="1"/>
  <c r="C4" i="49"/>
  <c r="B7" i="49" s="1"/>
  <c r="B8" i="49" s="1"/>
  <c r="C4" i="24"/>
  <c r="B7" i="24" s="1"/>
  <c r="AC8" i="27"/>
  <c r="BM5" i="41" s="1"/>
  <c r="C4" i="111"/>
  <c r="C7" i="111" s="1"/>
  <c r="E7" i="111" s="1"/>
  <c r="G7" i="111" s="1"/>
  <c r="C4" i="117"/>
  <c r="C7" i="117" s="1"/>
  <c r="E7" i="117" s="1"/>
  <c r="G7" i="117" s="1"/>
  <c r="C4" i="94"/>
  <c r="C4" i="107"/>
  <c r="B7" i="107" s="1"/>
  <c r="C4" i="112"/>
  <c r="B7" i="112" s="1"/>
  <c r="C4" i="110"/>
  <c r="C7" i="110" s="1"/>
  <c r="E7" i="110" s="1"/>
  <c r="G7" i="110" s="1"/>
  <c r="C4" i="95"/>
  <c r="B7" i="95" s="1"/>
  <c r="Z9" i="60"/>
  <c r="AI9" i="60"/>
  <c r="AL9" i="60"/>
  <c r="AX9" i="60"/>
  <c r="AC9" i="60"/>
  <c r="AF9" i="60"/>
  <c r="AR9" i="60"/>
  <c r="H9" i="60"/>
  <c r="N9" i="60"/>
  <c r="F9" i="60"/>
  <c r="C8" i="60"/>
  <c r="B11" i="60"/>
  <c r="X10" i="60"/>
  <c r="Z10" i="60" s="1"/>
  <c r="AY10" i="60"/>
  <c r="U10" i="60"/>
  <c r="W10" i="60" s="1"/>
  <c r="AV10" i="60"/>
  <c r="AX10" i="60" s="1"/>
  <c r="R10" i="60"/>
  <c r="T10" i="60" s="1"/>
  <c r="AD10" i="60"/>
  <c r="AF10" i="60" s="1"/>
  <c r="O10" i="60"/>
  <c r="L10" i="60"/>
  <c r="AJ10" i="60"/>
  <c r="AL10" i="60" s="1"/>
  <c r="AG10" i="60"/>
  <c r="AI10" i="60" s="1"/>
  <c r="AS10" i="60"/>
  <c r="AM10" i="60"/>
  <c r="AO10" i="60" s="1"/>
  <c r="AP10" i="60"/>
  <c r="AA10" i="60"/>
  <c r="AC10" i="60" s="1"/>
  <c r="BQ9" i="27" l="1"/>
  <c r="GG6" i="41" s="1"/>
  <c r="AJ9" i="27"/>
  <c r="CG6" i="41" s="1"/>
  <c r="C9" i="87"/>
  <c r="B10" i="87"/>
  <c r="D38" i="126"/>
  <c r="D47" i="126" s="1"/>
  <c r="D48" i="126"/>
  <c r="E7" i="44"/>
  <c r="G7" i="44" s="1"/>
  <c r="B8" i="44"/>
  <c r="C8" i="44" s="1"/>
  <c r="B25" i="126"/>
  <c r="C24" i="126"/>
  <c r="BN5" i="41"/>
  <c r="BO5" i="41"/>
  <c r="GX5" i="41"/>
  <c r="GY5" i="41"/>
  <c r="GY47" i="41" s="1"/>
  <c r="B7" i="109"/>
  <c r="B8" i="109" s="1"/>
  <c r="C7" i="109"/>
  <c r="E7" i="109" s="1"/>
  <c r="G7" i="109" s="1"/>
  <c r="CI5" i="41"/>
  <c r="CH5" i="41"/>
  <c r="GI5" i="41"/>
  <c r="GH5" i="41"/>
  <c r="C7" i="128"/>
  <c r="E7" i="128" s="1"/>
  <c r="G7" i="128" s="1"/>
  <c r="B8" i="128"/>
  <c r="BR5" i="41"/>
  <c r="BS5" i="41"/>
  <c r="AK12" i="86"/>
  <c r="B13" i="86"/>
  <c r="C12" i="86"/>
  <c r="AN9" i="27"/>
  <c r="C7" i="112"/>
  <c r="E7" i="112" s="1"/>
  <c r="G7" i="112" s="1"/>
  <c r="C7" i="16"/>
  <c r="E7" i="16" s="1"/>
  <c r="G7" i="16" s="1"/>
  <c r="C7" i="123"/>
  <c r="E7" i="123" s="1"/>
  <c r="G7" i="123" s="1"/>
  <c r="C7" i="18"/>
  <c r="E7" i="18" s="1"/>
  <c r="G7" i="18" s="1"/>
  <c r="C53" i="41"/>
  <c r="C54" i="41" s="1"/>
  <c r="C55" i="41" s="1"/>
  <c r="C56" i="41" s="1"/>
  <c r="C57" i="41" s="1"/>
  <c r="AQ9" i="27"/>
  <c r="A10" i="27"/>
  <c r="AL9" i="27"/>
  <c r="AM9" i="27"/>
  <c r="AP9" i="27"/>
  <c r="C7" i="64"/>
  <c r="E7" i="64" s="1"/>
  <c r="G7" i="64" s="1"/>
  <c r="C7" i="14"/>
  <c r="E7" i="14" s="1"/>
  <c r="G7" i="14" s="1"/>
  <c r="C7" i="17"/>
  <c r="E7" i="17" s="1"/>
  <c r="G7" i="17" s="1"/>
  <c r="C7" i="125"/>
  <c r="E7" i="125" s="1"/>
  <c r="G7" i="125" s="1"/>
  <c r="B7" i="23"/>
  <c r="B8" i="23" s="1"/>
  <c r="B9" i="23" s="1"/>
  <c r="C7" i="23"/>
  <c r="E7" i="23" s="1"/>
  <c r="G7" i="23" s="1"/>
  <c r="C7" i="48"/>
  <c r="E7" i="48" s="1"/>
  <c r="G7" i="48" s="1"/>
  <c r="B7" i="111"/>
  <c r="B8" i="111" s="1"/>
  <c r="C8" i="43"/>
  <c r="E8" i="43" s="1"/>
  <c r="G8" i="43" s="1"/>
  <c r="A10" i="31"/>
  <c r="D9" i="31"/>
  <c r="C9" i="31"/>
  <c r="C7" i="22"/>
  <c r="E7" i="22" s="1"/>
  <c r="G7" i="22" s="1"/>
  <c r="F13" i="48"/>
  <c r="D13" i="48"/>
  <c r="B7" i="119"/>
  <c r="B8" i="119" s="1"/>
  <c r="C4" i="38"/>
  <c r="D3" i="74" s="1"/>
  <c r="C4" i="25"/>
  <c r="B7" i="25" s="1"/>
  <c r="C7" i="25" s="1"/>
  <c r="E7" i="25" s="1"/>
  <c r="G7" i="25" s="1"/>
  <c r="B7" i="124"/>
  <c r="B8" i="124" s="1"/>
  <c r="AC9" i="27"/>
  <c r="BM6" i="41" s="1"/>
  <c r="C4" i="53"/>
  <c r="B7" i="53" s="1"/>
  <c r="C7" i="53" s="1"/>
  <c r="E7" i="53" s="1"/>
  <c r="G7" i="53" s="1"/>
  <c r="C4" i="61"/>
  <c r="B7" i="61" s="1"/>
  <c r="B8" i="61" s="1"/>
  <c r="AD9" i="27"/>
  <c r="C7" i="46"/>
  <c r="E7" i="46" s="1"/>
  <c r="G7" i="46" s="1"/>
  <c r="BW9" i="27"/>
  <c r="GW6" i="41" s="1"/>
  <c r="C7" i="11"/>
  <c r="C8" i="11" s="1"/>
  <c r="C9" i="11" s="1"/>
  <c r="AE9" i="27"/>
  <c r="BQ6" i="41" s="1"/>
  <c r="C4" i="42"/>
  <c r="D4" i="102"/>
  <c r="B7" i="8"/>
  <c r="B8" i="8" s="1"/>
  <c r="C4" i="92"/>
  <c r="C7" i="92" s="1"/>
  <c r="E7" i="92" s="1"/>
  <c r="C4" i="70"/>
  <c r="B7" i="70" s="1"/>
  <c r="C7" i="70" s="1"/>
  <c r="E7" i="70" s="1"/>
  <c r="G7" i="70" s="1"/>
  <c r="B7" i="3"/>
  <c r="B8" i="3" s="1"/>
  <c r="C4" i="77"/>
  <c r="B7" i="77" s="1"/>
  <c r="B8" i="77" s="1"/>
  <c r="C4" i="81"/>
  <c r="B7" i="81" s="1"/>
  <c r="C7" i="81" s="1"/>
  <c r="E7" i="81" s="1"/>
  <c r="G7" i="81" s="1"/>
  <c r="C4" i="69"/>
  <c r="B7" i="69" s="1"/>
  <c r="C7" i="69" s="1"/>
  <c r="E7" i="69" s="1"/>
  <c r="C4" i="51"/>
  <c r="B7" i="51" s="1"/>
  <c r="C7" i="51" s="1"/>
  <c r="E7" i="51" s="1"/>
  <c r="G7" i="51" s="1"/>
  <c r="C4" i="96"/>
  <c r="B7" i="96" s="1"/>
  <c r="B8" i="96" s="1"/>
  <c r="C4" i="83"/>
  <c r="B7" i="83" s="1"/>
  <c r="C7" i="83" s="1"/>
  <c r="E7" i="83" s="1"/>
  <c r="G7" i="83" s="1"/>
  <c r="C4" i="122"/>
  <c r="C4" i="98"/>
  <c r="C4" i="118"/>
  <c r="C4" i="88"/>
  <c r="B7" i="88" s="1"/>
  <c r="C7" i="88" s="1"/>
  <c r="E7" i="88" s="1"/>
  <c r="G7" i="88" s="1"/>
  <c r="C4" i="76"/>
  <c r="B7" i="76" s="1"/>
  <c r="C7" i="76" s="1"/>
  <c r="E7" i="76" s="1"/>
  <c r="G7" i="76" s="1"/>
  <c r="C4" i="78"/>
  <c r="C4" i="90"/>
  <c r="B7" i="90" s="1"/>
  <c r="C7" i="90" s="1"/>
  <c r="E7" i="90" s="1"/>
  <c r="G7" i="90" s="1"/>
  <c r="C4" i="57"/>
  <c r="B7" i="57" s="1"/>
  <c r="C7" i="57" s="1"/>
  <c r="E7" i="57" s="1"/>
  <c r="G7" i="57" s="1"/>
  <c r="C4" i="67"/>
  <c r="B7" i="67" s="1"/>
  <c r="B8" i="67" s="1"/>
  <c r="C4" i="85"/>
  <c r="B7" i="85" s="1"/>
  <c r="B8" i="85" s="1"/>
  <c r="E4" i="101"/>
  <c r="C4" i="93"/>
  <c r="C7" i="93" s="1"/>
  <c r="E7" i="93" s="1"/>
  <c r="C4" i="91"/>
  <c r="B7" i="91" s="1"/>
  <c r="B8" i="91" s="1"/>
  <c r="C4" i="65"/>
  <c r="B7" i="65" s="1"/>
  <c r="C7" i="65" s="1"/>
  <c r="E7" i="65" s="1"/>
  <c r="G7" i="65" s="1"/>
  <c r="C4" i="9"/>
  <c r="C4" i="75"/>
  <c r="B7" i="75" s="1"/>
  <c r="B8" i="75" s="1"/>
  <c r="C4" i="73"/>
  <c r="B7" i="73" s="1"/>
  <c r="C7" i="73" s="1"/>
  <c r="E7" i="73" s="1"/>
  <c r="C4" i="84"/>
  <c r="B7" i="84" s="1"/>
  <c r="C7" i="84" s="1"/>
  <c r="E7" i="84" s="1"/>
  <c r="G7" i="84" s="1"/>
  <c r="C4" i="68"/>
  <c r="C4" i="36"/>
  <c r="B7" i="36" s="1"/>
  <c r="C7" i="36" s="1"/>
  <c r="E7" i="36" s="1"/>
  <c r="G7" i="36" s="1"/>
  <c r="C4" i="80"/>
  <c r="B7" i="80" s="1"/>
  <c r="B8" i="80" s="1"/>
  <c r="C4" i="104"/>
  <c r="B7" i="104" s="1"/>
  <c r="B8" i="104" s="1"/>
  <c r="C4" i="50"/>
  <c r="B8" i="50" s="1"/>
  <c r="C8" i="50" s="1"/>
  <c r="E8" i="50" s="1"/>
  <c r="G8" i="50" s="1"/>
  <c r="C4" i="97"/>
  <c r="C4" i="37"/>
  <c r="C7" i="121"/>
  <c r="E7" i="121" s="1"/>
  <c r="G7" i="121" s="1"/>
  <c r="C7" i="19"/>
  <c r="E7" i="19" s="1"/>
  <c r="G7" i="19" s="1"/>
  <c r="B7" i="117"/>
  <c r="B8" i="117" s="1"/>
  <c r="C4" i="71"/>
  <c r="B7" i="71" s="1"/>
  <c r="C7" i="71" s="1"/>
  <c r="E7" i="71" s="1"/>
  <c r="G7" i="71" s="1"/>
  <c r="C4" i="66"/>
  <c r="B8" i="66" s="1"/>
  <c r="B9" i="66" s="1"/>
  <c r="D4" i="103"/>
  <c r="C4" i="21"/>
  <c r="B7" i="21" s="1"/>
  <c r="B8" i="21" s="1"/>
  <c r="C3" i="49"/>
  <c r="C3" i="19"/>
  <c r="C3" i="24"/>
  <c r="C3" i="3"/>
  <c r="D3" i="102" s="1"/>
  <c r="C7" i="49"/>
  <c r="E7" i="49" s="1"/>
  <c r="G7" i="49" s="1"/>
  <c r="J13" i="125"/>
  <c r="C7" i="94"/>
  <c r="E7" i="94" s="1"/>
  <c r="G7" i="94" s="1"/>
  <c r="B7" i="94"/>
  <c r="B8" i="94" s="1"/>
  <c r="C7" i="24"/>
  <c r="E7" i="24" s="1"/>
  <c r="G7" i="24" s="1"/>
  <c r="B8" i="24"/>
  <c r="B9" i="24" s="1"/>
  <c r="C7" i="107"/>
  <c r="E7" i="107" s="1"/>
  <c r="G7" i="107" s="1"/>
  <c r="B7" i="110"/>
  <c r="B8" i="110" s="1"/>
  <c r="C7" i="95"/>
  <c r="E7" i="95" s="1"/>
  <c r="G7" i="95" s="1"/>
  <c r="C7" i="82"/>
  <c r="E7" i="82" s="1"/>
  <c r="G7" i="82" s="1"/>
  <c r="B7" i="82"/>
  <c r="B8" i="82" s="1"/>
  <c r="C8" i="8"/>
  <c r="E7" i="8"/>
  <c r="G7" i="8" s="1"/>
  <c r="B9" i="64"/>
  <c r="C8" i="64"/>
  <c r="E8" i="64" s="1"/>
  <c r="G8" i="64" s="1"/>
  <c r="C8" i="18"/>
  <c r="E8" i="18" s="1"/>
  <c r="G8" i="18" s="1"/>
  <c r="B9" i="18"/>
  <c r="B8" i="112"/>
  <c r="B10" i="43"/>
  <c r="C9" i="43"/>
  <c r="E9" i="43" s="1"/>
  <c r="G9" i="43" s="1"/>
  <c r="E8" i="44"/>
  <c r="B9" i="16"/>
  <c r="C8" i="16"/>
  <c r="E8" i="16" s="1"/>
  <c r="G8" i="16" s="1"/>
  <c r="B8" i="95"/>
  <c r="B8" i="107"/>
  <c r="B9" i="48"/>
  <c r="C8" i="48"/>
  <c r="E8" i="48" s="1"/>
  <c r="G8" i="48" s="1"/>
  <c r="B9" i="49"/>
  <c r="C8" i="49"/>
  <c r="E8" i="49" s="1"/>
  <c r="G8" i="49" s="1"/>
  <c r="B9" i="19"/>
  <c r="C8" i="19"/>
  <c r="E8" i="19" s="1"/>
  <c r="G8" i="19" s="1"/>
  <c r="B9" i="46"/>
  <c r="C8" i="46"/>
  <c r="E8" i="46" s="1"/>
  <c r="G8" i="46" s="1"/>
  <c r="C8" i="22"/>
  <c r="E8" i="22" s="1"/>
  <c r="G8" i="22" s="1"/>
  <c r="B9" i="22"/>
  <c r="C8" i="14"/>
  <c r="E8" i="14" s="1"/>
  <c r="G8" i="14" s="1"/>
  <c r="B9" i="14"/>
  <c r="B9" i="17"/>
  <c r="C8" i="17"/>
  <c r="E8" i="17" s="1"/>
  <c r="G8" i="17" s="1"/>
  <c r="B8" i="121"/>
  <c r="B8" i="125"/>
  <c r="B9" i="123"/>
  <c r="C8" i="123"/>
  <c r="E8" i="123" s="1"/>
  <c r="G8" i="123" s="1"/>
  <c r="C9" i="60"/>
  <c r="E9" i="60" s="1"/>
  <c r="BA10" i="60"/>
  <c r="Q10" i="60"/>
  <c r="AU10" i="60"/>
  <c r="N10" i="60"/>
  <c r="F10" i="60"/>
  <c r="H10" i="60"/>
  <c r="AR10" i="60"/>
  <c r="AD11" i="60"/>
  <c r="AF11" i="60" s="1"/>
  <c r="AA11" i="60"/>
  <c r="B12" i="60"/>
  <c r="X11" i="60"/>
  <c r="Z11" i="60" s="1"/>
  <c r="AY11" i="60"/>
  <c r="BA11" i="60" s="1"/>
  <c r="U11" i="60"/>
  <c r="W11" i="60" s="1"/>
  <c r="AS11" i="60"/>
  <c r="AU11" i="60" s="1"/>
  <c r="O11" i="60"/>
  <c r="Q11" i="60" s="1"/>
  <c r="AP11" i="60"/>
  <c r="L11" i="60"/>
  <c r="R11" i="60"/>
  <c r="T11" i="60" s="1"/>
  <c r="AJ11" i="60"/>
  <c r="AV11" i="60"/>
  <c r="AX11" i="60" s="1"/>
  <c r="AM11" i="60"/>
  <c r="AO11" i="60" s="1"/>
  <c r="AG11" i="60"/>
  <c r="E8" i="60"/>
  <c r="B13" i="87" l="1"/>
  <c r="C10" i="87"/>
  <c r="BQ10" i="27"/>
  <c r="AJ10" i="27"/>
  <c r="CG7" i="41" s="1"/>
  <c r="GY10" i="41"/>
  <c r="GY46" i="41" s="1"/>
  <c r="B9" i="44"/>
  <c r="E9" i="44" s="1"/>
  <c r="B26" i="126"/>
  <c r="C25" i="126"/>
  <c r="GY6" i="41"/>
  <c r="GX6" i="41"/>
  <c r="GI6" i="41"/>
  <c r="GH6" i="41"/>
  <c r="CH6" i="41"/>
  <c r="CI6" i="41"/>
  <c r="C8" i="128"/>
  <c r="E8" i="128" s="1"/>
  <c r="G8" i="128" s="1"/>
  <c r="B9" i="128"/>
  <c r="BO6" i="41"/>
  <c r="BN6" i="41"/>
  <c r="BS6" i="41"/>
  <c r="BR6" i="41"/>
  <c r="B14" i="86"/>
  <c r="C13" i="86"/>
  <c r="AL10" i="27"/>
  <c r="C7" i="3"/>
  <c r="E7" i="3" s="1"/>
  <c r="G7" i="3" s="1"/>
  <c r="A11" i="27"/>
  <c r="C8" i="23"/>
  <c r="E8" i="23" s="1"/>
  <c r="G8" i="23" s="1"/>
  <c r="AN10" i="27"/>
  <c r="AM10" i="27"/>
  <c r="AD10" i="27"/>
  <c r="B9" i="50"/>
  <c r="C9" i="50" s="1"/>
  <c r="E9" i="50" s="1"/>
  <c r="G9" i="50" s="1"/>
  <c r="AC10" i="27"/>
  <c r="BM7" i="41" s="1"/>
  <c r="AE10" i="27"/>
  <c r="BQ7" i="41" s="1"/>
  <c r="AP10" i="27"/>
  <c r="AQ10" i="27"/>
  <c r="BW10" i="27"/>
  <c r="GW7" i="41" s="1"/>
  <c r="GG7" i="41"/>
  <c r="C7" i="104"/>
  <c r="E7" i="104" s="1"/>
  <c r="G7" i="104" s="1"/>
  <c r="B8" i="81"/>
  <c r="B9" i="81" s="1"/>
  <c r="C7" i="75"/>
  <c r="E7" i="75" s="1"/>
  <c r="G7" i="75" s="1"/>
  <c r="B8" i="71"/>
  <c r="B9" i="71" s="1"/>
  <c r="B8" i="83"/>
  <c r="B9" i="83" s="1"/>
  <c r="B7" i="38"/>
  <c r="B8" i="38" s="1"/>
  <c r="E3" i="79"/>
  <c r="E3" i="20"/>
  <c r="E3" i="72"/>
  <c r="C3" i="94"/>
  <c r="C8" i="66"/>
  <c r="E8" i="66" s="1"/>
  <c r="G8" i="66" s="1"/>
  <c r="B8" i="53"/>
  <c r="C8" i="53" s="1"/>
  <c r="E8" i="53" s="1"/>
  <c r="G8" i="53" s="1"/>
  <c r="B8" i="88"/>
  <c r="B9" i="88" s="1"/>
  <c r="B8" i="76"/>
  <c r="B9" i="76" s="1"/>
  <c r="C7" i="61"/>
  <c r="E7" i="61" s="1"/>
  <c r="G7" i="61" s="1"/>
  <c r="B8" i="51"/>
  <c r="B9" i="51" s="1"/>
  <c r="C7" i="91"/>
  <c r="E7" i="91" s="1"/>
  <c r="G7" i="91" s="1"/>
  <c r="B8" i="70"/>
  <c r="B9" i="70" s="1"/>
  <c r="C3" i="112"/>
  <c r="B8" i="11"/>
  <c r="E8" i="11" s="1"/>
  <c r="G8" i="11" s="1"/>
  <c r="C3" i="8"/>
  <c r="A11" i="31"/>
  <c r="D10" i="31"/>
  <c r="C10" i="31"/>
  <c r="C3" i="84"/>
  <c r="C3" i="83"/>
  <c r="F14" i="48"/>
  <c r="D14" i="48"/>
  <c r="C3" i="118"/>
  <c r="C7" i="80"/>
  <c r="E7" i="80" s="1"/>
  <c r="G7" i="80" s="1"/>
  <c r="C3" i="98"/>
  <c r="B8" i="84"/>
  <c r="C8" i="84" s="1"/>
  <c r="E8" i="84" s="1"/>
  <c r="G8" i="84" s="1"/>
  <c r="C3" i="121"/>
  <c r="C3" i="18"/>
  <c r="C3" i="78"/>
  <c r="C3" i="107"/>
  <c r="C3" i="93"/>
  <c r="C3" i="67"/>
  <c r="C3" i="111"/>
  <c r="C3" i="80"/>
  <c r="C3" i="61"/>
  <c r="C3" i="104"/>
  <c r="C3" i="77"/>
  <c r="B8" i="25"/>
  <c r="B9" i="25" s="1"/>
  <c r="C3" i="11"/>
  <c r="C3" i="91"/>
  <c r="C3" i="70"/>
  <c r="C3" i="36"/>
  <c r="C7" i="21"/>
  <c r="E7" i="21" s="1"/>
  <c r="G7" i="21" s="1"/>
  <c r="C3" i="73"/>
  <c r="C3" i="57"/>
  <c r="C3" i="38"/>
  <c r="C3" i="50"/>
  <c r="B7" i="93"/>
  <c r="C3" i="110"/>
  <c r="C3" i="123"/>
  <c r="C7" i="96"/>
  <c r="E7" i="96" s="1"/>
  <c r="G7" i="96" s="1"/>
  <c r="C3" i="109"/>
  <c r="C3" i="64"/>
  <c r="C3" i="42"/>
  <c r="E3" i="101"/>
  <c r="C3" i="53"/>
  <c r="C3" i="65"/>
  <c r="C3" i="124"/>
  <c r="C3" i="16"/>
  <c r="C3" i="71"/>
  <c r="C3" i="76"/>
  <c r="C3" i="90"/>
  <c r="C3" i="23"/>
  <c r="C3" i="9"/>
  <c r="C3" i="97"/>
  <c r="C3" i="125"/>
  <c r="C7" i="77"/>
  <c r="E7" i="77" s="1"/>
  <c r="G7" i="77" s="1"/>
  <c r="C3" i="25"/>
  <c r="C3" i="119"/>
  <c r="C3" i="69"/>
  <c r="C3" i="92"/>
  <c r="C3" i="117"/>
  <c r="B8" i="36"/>
  <c r="B9" i="36" s="1"/>
  <c r="C3" i="17"/>
  <c r="C3" i="14"/>
  <c r="C3" i="85"/>
  <c r="C3" i="46"/>
  <c r="C3" i="122"/>
  <c r="C3" i="37"/>
  <c r="B7" i="92"/>
  <c r="B8" i="65"/>
  <c r="B9" i="65" s="1"/>
  <c r="C3" i="95"/>
  <c r="C3" i="88"/>
  <c r="C3" i="51"/>
  <c r="C3" i="68"/>
  <c r="C3" i="44"/>
  <c r="C3" i="75"/>
  <c r="C3" i="96"/>
  <c r="G7" i="11"/>
  <c r="B8" i="57"/>
  <c r="B9" i="57" s="1"/>
  <c r="B8" i="90"/>
  <c r="B9" i="90" s="1"/>
  <c r="C3" i="66"/>
  <c r="C3" i="21"/>
  <c r="C3" i="13"/>
  <c r="C3" i="81"/>
  <c r="C7" i="85"/>
  <c r="E7" i="85" s="1"/>
  <c r="G7" i="85" s="1"/>
  <c r="C7" i="67"/>
  <c r="E7" i="67" s="1"/>
  <c r="G7" i="67" s="1"/>
  <c r="C3" i="43"/>
  <c r="C3" i="22"/>
  <c r="D3" i="103"/>
  <c r="C8" i="24"/>
  <c r="E8" i="24" s="1"/>
  <c r="G8" i="24" s="1"/>
  <c r="K13" i="125"/>
  <c r="J14" i="125"/>
  <c r="K14" i="125" s="1"/>
  <c r="C8" i="93"/>
  <c r="G7" i="93"/>
  <c r="B9" i="94"/>
  <c r="C8" i="94"/>
  <c r="E8" i="94" s="1"/>
  <c r="G8" i="94" s="1"/>
  <c r="C8" i="82"/>
  <c r="E8" i="82" s="1"/>
  <c r="G8" i="82" s="1"/>
  <c r="B9" i="82"/>
  <c r="B9" i="111"/>
  <c r="C8" i="111"/>
  <c r="E8" i="111" s="1"/>
  <c r="G8" i="111" s="1"/>
  <c r="B9" i="110"/>
  <c r="C8" i="110"/>
  <c r="E8" i="110" s="1"/>
  <c r="G8" i="110" s="1"/>
  <c r="B10" i="46"/>
  <c r="C9" i="46"/>
  <c r="E9" i="46" s="1"/>
  <c r="G9" i="46" s="1"/>
  <c r="C8" i="107"/>
  <c r="E8" i="107" s="1"/>
  <c r="G8" i="107" s="1"/>
  <c r="B9" i="107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10" i="14"/>
  <c r="C9" i="14"/>
  <c r="E9" i="14" s="1"/>
  <c r="G9" i="14" s="1"/>
  <c r="B10" i="22"/>
  <c r="C9" i="22"/>
  <c r="E9" i="22" s="1"/>
  <c r="G9" i="22" s="1"/>
  <c r="B10" i="18"/>
  <c r="C9" i="18"/>
  <c r="E9" i="18" s="1"/>
  <c r="G9" i="18" s="1"/>
  <c r="C9" i="19"/>
  <c r="E9" i="19" s="1"/>
  <c r="G9" i="19" s="1"/>
  <c r="B10" i="19"/>
  <c r="B9" i="95"/>
  <c r="C8" i="95"/>
  <c r="E8" i="95" s="1"/>
  <c r="G8" i="95" s="1"/>
  <c r="C8" i="67"/>
  <c r="E8" i="67" s="1"/>
  <c r="G8" i="67" s="1"/>
  <c r="B9" i="67"/>
  <c r="B9" i="109"/>
  <c r="C8" i="109"/>
  <c r="E8" i="109" s="1"/>
  <c r="G8" i="109" s="1"/>
  <c r="C9" i="64"/>
  <c r="E9" i="64" s="1"/>
  <c r="G9" i="64" s="1"/>
  <c r="B10" i="64"/>
  <c r="C8" i="75"/>
  <c r="B9" i="75"/>
  <c r="B9" i="124"/>
  <c r="C8" i="124"/>
  <c r="E8" i="124" s="1"/>
  <c r="G8" i="124" s="1"/>
  <c r="C8" i="92"/>
  <c r="G7" i="92"/>
  <c r="B10" i="23"/>
  <c r="C9" i="23"/>
  <c r="B8" i="73"/>
  <c r="G7" i="73"/>
  <c r="G8" i="44"/>
  <c r="E8" i="8"/>
  <c r="G8" i="8" s="1"/>
  <c r="C9" i="8"/>
  <c r="B9" i="121"/>
  <c r="C8" i="121"/>
  <c r="E8" i="121" s="1"/>
  <c r="G8" i="121" s="1"/>
  <c r="B10" i="49"/>
  <c r="C9" i="49"/>
  <c r="E9" i="49" s="1"/>
  <c r="G9" i="49" s="1"/>
  <c r="C8" i="85"/>
  <c r="E8" i="85" s="1"/>
  <c r="G8" i="85" s="1"/>
  <c r="B9" i="85"/>
  <c r="B10" i="17"/>
  <c r="C9" i="17"/>
  <c r="E9" i="17" s="1"/>
  <c r="G9" i="17" s="1"/>
  <c r="B9" i="104"/>
  <c r="C8" i="104"/>
  <c r="E8" i="104" s="1"/>
  <c r="G8" i="104" s="1"/>
  <c r="C9" i="24"/>
  <c r="E9" i="24" s="1"/>
  <c r="G9" i="24" s="1"/>
  <c r="B10" i="24"/>
  <c r="B10" i="66"/>
  <c r="C9" i="66"/>
  <c r="E9" i="66" s="1"/>
  <c r="G9" i="66" s="1"/>
  <c r="B9" i="11"/>
  <c r="C10" i="11"/>
  <c r="B9" i="91"/>
  <c r="C8" i="91"/>
  <c r="E8" i="91" s="1"/>
  <c r="G8" i="91" s="1"/>
  <c r="C8" i="117"/>
  <c r="E8" i="117" s="1"/>
  <c r="G8" i="117" s="1"/>
  <c r="B9" i="117"/>
  <c r="B9" i="96"/>
  <c r="C8" i="96"/>
  <c r="E8" i="96" s="1"/>
  <c r="G8" i="96" s="1"/>
  <c r="B8" i="69"/>
  <c r="G7" i="69"/>
  <c r="C8" i="21"/>
  <c r="E8" i="21" s="1"/>
  <c r="G8" i="21" s="1"/>
  <c r="B9" i="21"/>
  <c r="C10" i="43"/>
  <c r="E10" i="43" s="1"/>
  <c r="G10" i="43" s="1"/>
  <c r="B11" i="43"/>
  <c r="C8" i="80"/>
  <c r="E8" i="80" s="1"/>
  <c r="G8" i="80" s="1"/>
  <c r="B9" i="80"/>
  <c r="B10" i="16"/>
  <c r="C9" i="16"/>
  <c r="E9" i="16" s="1"/>
  <c r="G9" i="16" s="1"/>
  <c r="B10" i="123"/>
  <c r="C9" i="123"/>
  <c r="E9" i="123" s="1"/>
  <c r="G9" i="123" s="1"/>
  <c r="B9" i="125"/>
  <c r="C8" i="125"/>
  <c r="E8" i="125" s="1"/>
  <c r="G8" i="125" s="1"/>
  <c r="C8" i="119"/>
  <c r="E8" i="119" s="1"/>
  <c r="G8" i="119" s="1"/>
  <c r="B9" i="119"/>
  <c r="B9" i="77"/>
  <c r="C8" i="77"/>
  <c r="E8" i="77" s="1"/>
  <c r="G8" i="77" s="1"/>
  <c r="B9" i="3"/>
  <c r="C8" i="3"/>
  <c r="E8" i="3" s="1"/>
  <c r="G8" i="3" s="1"/>
  <c r="B10" i="48"/>
  <c r="C9" i="48"/>
  <c r="E9" i="48" s="1"/>
  <c r="G9" i="48" s="1"/>
  <c r="B9" i="112"/>
  <c r="C8" i="112"/>
  <c r="B9" i="61"/>
  <c r="C8" i="61"/>
  <c r="E8" i="61" s="1"/>
  <c r="G8" i="61" s="1"/>
  <c r="AC11" i="60"/>
  <c r="AI11" i="60"/>
  <c r="AL11" i="60"/>
  <c r="N11" i="60"/>
  <c r="F11" i="60"/>
  <c r="B13" i="60"/>
  <c r="C10" i="60"/>
  <c r="H11" i="60"/>
  <c r="AR11" i="60"/>
  <c r="B10" i="44" l="1"/>
  <c r="C9" i="44"/>
  <c r="BQ11" i="27"/>
  <c r="GG8" i="41" s="1"/>
  <c r="AJ11" i="27"/>
  <c r="B14" i="87"/>
  <c r="C13" i="87"/>
  <c r="A13" i="87"/>
  <c r="C26" i="126"/>
  <c r="B27" i="126"/>
  <c r="GX7" i="41"/>
  <c r="GY7" i="41"/>
  <c r="CI7" i="41"/>
  <c r="CH7" i="41"/>
  <c r="GI7" i="41"/>
  <c r="GH7" i="41"/>
  <c r="BO7" i="41"/>
  <c r="BN7" i="41"/>
  <c r="B10" i="128"/>
  <c r="C9" i="128"/>
  <c r="E9" i="128" s="1"/>
  <c r="G9" i="128" s="1"/>
  <c r="BS7" i="41"/>
  <c r="BR7" i="41"/>
  <c r="B17" i="86"/>
  <c r="A17" i="86" s="1"/>
  <c r="AK14" i="86"/>
  <c r="C14" i="86"/>
  <c r="B10" i="50"/>
  <c r="C10" i="50" s="1"/>
  <c r="E10" i="50" s="1"/>
  <c r="G10" i="50" s="1"/>
  <c r="AC11" i="27"/>
  <c r="BM8" i="41" s="1"/>
  <c r="A12" i="27"/>
  <c r="AM11" i="27"/>
  <c r="AP11" i="27"/>
  <c r="AQ11" i="27"/>
  <c r="AD11" i="27"/>
  <c r="AN11" i="27"/>
  <c r="AE11" i="27"/>
  <c r="BQ8" i="41" s="1"/>
  <c r="BW11" i="27"/>
  <c r="GW8" i="41" s="1"/>
  <c r="AL11" i="27"/>
  <c r="E8" i="75"/>
  <c r="E9" i="75" s="1"/>
  <c r="C8" i="81"/>
  <c r="E8" i="81" s="1"/>
  <c r="G8" i="81" s="1"/>
  <c r="C8" i="71"/>
  <c r="E8" i="71" s="1"/>
  <c r="G8" i="71" s="1"/>
  <c r="C8" i="83"/>
  <c r="E8" i="83" s="1"/>
  <c r="G8" i="83" s="1"/>
  <c r="C8" i="88"/>
  <c r="E8" i="88" s="1"/>
  <c r="G8" i="88" s="1"/>
  <c r="C7" i="38"/>
  <c r="E7" i="38" s="1"/>
  <c r="G7" i="38" s="1"/>
  <c r="C8" i="70"/>
  <c r="E8" i="70" s="1"/>
  <c r="G8" i="70" s="1"/>
  <c r="C8" i="76"/>
  <c r="E8" i="76" s="1"/>
  <c r="G8" i="76" s="1"/>
  <c r="C8" i="51"/>
  <c r="E8" i="51" s="1"/>
  <c r="G8" i="51" s="1"/>
  <c r="B9" i="53"/>
  <c r="B10" i="53" s="1"/>
  <c r="C8" i="65"/>
  <c r="E8" i="65" s="1"/>
  <c r="G8" i="65" s="1"/>
  <c r="C8" i="36"/>
  <c r="E8" i="36" s="1"/>
  <c r="G8" i="36" s="1"/>
  <c r="C8" i="57"/>
  <c r="E8" i="57" s="1"/>
  <c r="G8" i="57" s="1"/>
  <c r="C8" i="90"/>
  <c r="E8" i="90" s="1"/>
  <c r="G8" i="90" s="1"/>
  <c r="A12" i="31"/>
  <c r="D11" i="31"/>
  <c r="C11" i="31"/>
  <c r="F15" i="48"/>
  <c r="D15" i="48"/>
  <c r="B9" i="84"/>
  <c r="B10" i="84" s="1"/>
  <c r="C8" i="25"/>
  <c r="E8" i="25" s="1"/>
  <c r="G8" i="25" s="1"/>
  <c r="E8" i="112"/>
  <c r="G8" i="112" s="1"/>
  <c r="J15" i="125"/>
  <c r="K15" i="125" s="1"/>
  <c r="BS9" i="27"/>
  <c r="GK6" i="41" s="1"/>
  <c r="BS11" i="27"/>
  <c r="GK8" i="41" s="1"/>
  <c r="B11" i="14"/>
  <c r="C10" i="14"/>
  <c r="E10" i="14" s="1"/>
  <c r="G10" i="14" s="1"/>
  <c r="C9" i="111"/>
  <c r="E9" i="111" s="1"/>
  <c r="G9" i="111" s="1"/>
  <c r="B10" i="111"/>
  <c r="C9" i="95"/>
  <c r="E9" i="95" s="1"/>
  <c r="G9" i="95" s="1"/>
  <c r="B10" i="95"/>
  <c r="C9" i="21"/>
  <c r="E9" i="21" s="1"/>
  <c r="G9" i="21" s="1"/>
  <c r="B10" i="21"/>
  <c r="C9" i="75"/>
  <c r="B10" i="75"/>
  <c r="B11" i="19"/>
  <c r="C10" i="19"/>
  <c r="E10" i="19" s="1"/>
  <c r="G10" i="19" s="1"/>
  <c r="B10" i="117"/>
  <c r="C9" i="117"/>
  <c r="E9" i="117" s="1"/>
  <c r="G9" i="117" s="1"/>
  <c r="C10" i="49"/>
  <c r="E10" i="49" s="1"/>
  <c r="G10" i="49" s="1"/>
  <c r="B11" i="49"/>
  <c r="B10" i="107"/>
  <c r="C9" i="107"/>
  <c r="E9" i="107" s="1"/>
  <c r="G9" i="107" s="1"/>
  <c r="C10" i="64"/>
  <c r="E10" i="64" s="1"/>
  <c r="G10" i="64" s="1"/>
  <c r="B11" i="64"/>
  <c r="B10" i="80"/>
  <c r="C9" i="80"/>
  <c r="E9" i="80" s="1"/>
  <c r="G9" i="80" s="1"/>
  <c r="C10" i="66"/>
  <c r="E10" i="66" s="1"/>
  <c r="G10" i="66" s="1"/>
  <c r="B11" i="66"/>
  <c r="C9" i="90"/>
  <c r="E9" i="90" s="1"/>
  <c r="G9" i="90" s="1"/>
  <c r="B10" i="90"/>
  <c r="C9" i="91"/>
  <c r="E9" i="91" s="1"/>
  <c r="G9" i="91" s="1"/>
  <c r="B10" i="91"/>
  <c r="C9" i="121"/>
  <c r="E9" i="121" s="1"/>
  <c r="G9" i="121" s="1"/>
  <c r="B10" i="121"/>
  <c r="B10" i="109"/>
  <c r="C9" i="109"/>
  <c r="E9" i="109" s="1"/>
  <c r="G9" i="109" s="1"/>
  <c r="B10" i="36"/>
  <c r="C9" i="36"/>
  <c r="E9" i="36" s="1"/>
  <c r="G9" i="36" s="1"/>
  <c r="B10" i="82"/>
  <c r="C9" i="82"/>
  <c r="E9" i="82" s="1"/>
  <c r="G9" i="82" s="1"/>
  <c r="B10" i="124"/>
  <c r="C9" i="124"/>
  <c r="E9" i="124" s="1"/>
  <c r="G9" i="124" s="1"/>
  <c r="B10" i="81"/>
  <c r="C9" i="81"/>
  <c r="E9" i="81" s="1"/>
  <c r="G9" i="81" s="1"/>
  <c r="B12" i="43"/>
  <c r="C11" i="43"/>
  <c r="E11" i="43" s="1"/>
  <c r="G11" i="43" s="1"/>
  <c r="BS10" i="27"/>
  <c r="GK7" i="41" s="1"/>
  <c r="B9" i="73"/>
  <c r="C8" i="73"/>
  <c r="E8" i="73" s="1"/>
  <c r="G8" i="73" s="1"/>
  <c r="C10" i="18"/>
  <c r="E10" i="18" s="1"/>
  <c r="G10" i="18" s="1"/>
  <c r="B11" i="18"/>
  <c r="BS8" i="27"/>
  <c r="GK5" i="41" s="1"/>
  <c r="E8" i="92"/>
  <c r="B8" i="92"/>
  <c r="B11" i="16"/>
  <c r="C10" i="16"/>
  <c r="E10" i="16" s="1"/>
  <c r="G10" i="16" s="1"/>
  <c r="C9" i="67"/>
  <c r="E9" i="67" s="1"/>
  <c r="G9" i="67" s="1"/>
  <c r="B10" i="67"/>
  <c r="B10" i="83"/>
  <c r="C9" i="83"/>
  <c r="E9" i="83" s="1"/>
  <c r="G9" i="83" s="1"/>
  <c r="B11" i="24"/>
  <c r="C10" i="24"/>
  <c r="E10" i="24" s="1"/>
  <c r="G10" i="24" s="1"/>
  <c r="B10" i="112"/>
  <c r="C9" i="112"/>
  <c r="E9" i="112" s="1"/>
  <c r="G9" i="112" s="1"/>
  <c r="B10" i="65"/>
  <c r="C9" i="65"/>
  <c r="E9" i="65" s="1"/>
  <c r="G9" i="65" s="1"/>
  <c r="C9" i="77"/>
  <c r="E9" i="77" s="1"/>
  <c r="G9" i="77" s="1"/>
  <c r="B10" i="77"/>
  <c r="B11" i="123"/>
  <c r="C10" i="123"/>
  <c r="E10" i="123" s="1"/>
  <c r="G10" i="123" s="1"/>
  <c r="B10" i="57"/>
  <c r="C9" i="57"/>
  <c r="E9" i="57" s="1"/>
  <c r="G9" i="57" s="1"/>
  <c r="B10" i="25"/>
  <c r="C9" i="25"/>
  <c r="E9" i="25" s="1"/>
  <c r="G9" i="25" s="1"/>
  <c r="B10" i="88"/>
  <c r="C9" i="88"/>
  <c r="E9" i="88" s="1"/>
  <c r="G9" i="88" s="1"/>
  <c r="B9" i="38"/>
  <c r="C8" i="38"/>
  <c r="E8" i="38" s="1"/>
  <c r="G8" i="38" s="1"/>
  <c r="B10" i="11"/>
  <c r="C11" i="11"/>
  <c r="E9" i="23"/>
  <c r="G9" i="23" s="1"/>
  <c r="C10" i="46"/>
  <c r="E10" i="46" s="1"/>
  <c r="G10" i="46" s="1"/>
  <c r="B11" i="46"/>
  <c r="B10" i="94"/>
  <c r="C9" i="94"/>
  <c r="E9" i="94" s="1"/>
  <c r="G9" i="94" s="1"/>
  <c r="B10" i="104"/>
  <c r="C9" i="104"/>
  <c r="E9" i="104" s="1"/>
  <c r="G9" i="104" s="1"/>
  <c r="C9" i="51"/>
  <c r="E9" i="51" s="1"/>
  <c r="G9" i="51" s="1"/>
  <c r="B10" i="51"/>
  <c r="B9" i="69"/>
  <c r="C8" i="69"/>
  <c r="E8" i="69" s="1"/>
  <c r="G8" i="69" s="1"/>
  <c r="C10" i="44"/>
  <c r="B11" i="44"/>
  <c r="E10" i="44"/>
  <c r="E9" i="11"/>
  <c r="G9" i="11" s="1"/>
  <c r="B11" i="23"/>
  <c r="C10" i="23"/>
  <c r="C9" i="70"/>
  <c r="E9" i="70" s="1"/>
  <c r="G9" i="70" s="1"/>
  <c r="B10" i="70"/>
  <c r="B10" i="61"/>
  <c r="C9" i="61"/>
  <c r="E9" i="61" s="1"/>
  <c r="G9" i="61" s="1"/>
  <c r="B10" i="125"/>
  <c r="C9" i="125"/>
  <c r="E9" i="125" s="1"/>
  <c r="G9" i="125" s="1"/>
  <c r="B10" i="71"/>
  <c r="C9" i="71"/>
  <c r="E9" i="71" s="1"/>
  <c r="G9" i="71" s="1"/>
  <c r="B11" i="17"/>
  <c r="C10" i="17"/>
  <c r="E10" i="17" s="1"/>
  <c r="G10" i="17" s="1"/>
  <c r="B10" i="85"/>
  <c r="C9" i="85"/>
  <c r="E9" i="85" s="1"/>
  <c r="G9" i="85" s="1"/>
  <c r="C10" i="8"/>
  <c r="E9" i="8"/>
  <c r="G9" i="8" s="1"/>
  <c r="E8" i="93"/>
  <c r="B8" i="93"/>
  <c r="B11" i="22"/>
  <c r="C10" i="22"/>
  <c r="E10" i="22" s="1"/>
  <c r="G10" i="22" s="1"/>
  <c r="B10" i="3"/>
  <c r="C9" i="3"/>
  <c r="E9" i="3" s="1"/>
  <c r="G9" i="3" s="1"/>
  <c r="C10" i="48"/>
  <c r="E10" i="48" s="1"/>
  <c r="G10" i="48" s="1"/>
  <c r="B11" i="48"/>
  <c r="C9" i="76"/>
  <c r="E9" i="76" s="1"/>
  <c r="G9" i="76" s="1"/>
  <c r="B10" i="76"/>
  <c r="B10" i="119"/>
  <c r="C9" i="119"/>
  <c r="E9" i="119" s="1"/>
  <c r="G9" i="119" s="1"/>
  <c r="B10" i="96"/>
  <c r="C9" i="96"/>
  <c r="E9" i="96" s="1"/>
  <c r="G9" i="96" s="1"/>
  <c r="G9" i="44"/>
  <c r="B10" i="110"/>
  <c r="C9" i="110"/>
  <c r="E9" i="110" s="1"/>
  <c r="G9" i="110" s="1"/>
  <c r="E10" i="60"/>
  <c r="B14" i="60"/>
  <c r="C11" i="60"/>
  <c r="E11" i="60" s="1"/>
  <c r="BQ12" i="27" l="1"/>
  <c r="AJ12" i="27"/>
  <c r="B15" i="87"/>
  <c r="C14" i="87"/>
  <c r="BW12" i="27"/>
  <c r="GW9" i="41" s="1"/>
  <c r="GW10" i="41" s="1"/>
  <c r="AQ12" i="27"/>
  <c r="B28" i="126"/>
  <c r="C27" i="126"/>
  <c r="GX8" i="41"/>
  <c r="GY8" i="41"/>
  <c r="GL8" i="41"/>
  <c r="GM8" i="41"/>
  <c r="GI8" i="41"/>
  <c r="GH8" i="41"/>
  <c r="BN8" i="41"/>
  <c r="BO8" i="41"/>
  <c r="GL5" i="41"/>
  <c r="GM5" i="41"/>
  <c r="C10" i="128"/>
  <c r="E10" i="128" s="1"/>
  <c r="G10" i="128" s="1"/>
  <c r="B11" i="128"/>
  <c r="GM7" i="41"/>
  <c r="GL7" i="41"/>
  <c r="BS12" i="27"/>
  <c r="GK9" i="41" s="1"/>
  <c r="GK10" i="41" s="1"/>
  <c r="GM6" i="41"/>
  <c r="GL6" i="41"/>
  <c r="BS8" i="41"/>
  <c r="BR8" i="41"/>
  <c r="B18" i="86"/>
  <c r="C18" i="86" s="1"/>
  <c r="AK17" i="86"/>
  <c r="C17" i="86"/>
  <c r="AE12" i="27"/>
  <c r="BQ9" i="41" s="1"/>
  <c r="BQ10" i="41" s="1"/>
  <c r="AD12" i="27"/>
  <c r="B11" i="50"/>
  <c r="B12" i="50" s="1"/>
  <c r="A13" i="27"/>
  <c r="AN12" i="27"/>
  <c r="AL12" i="27"/>
  <c r="AM12" i="27"/>
  <c r="AP12" i="27"/>
  <c r="G8" i="75"/>
  <c r="AC12" i="27"/>
  <c r="BM9" i="41" s="1"/>
  <c r="BM10" i="41" s="1"/>
  <c r="C9" i="53"/>
  <c r="E9" i="53" s="1"/>
  <c r="G9" i="53" s="1"/>
  <c r="C9" i="84"/>
  <c r="E9" i="84" s="1"/>
  <c r="G9" i="84" s="1"/>
  <c r="F16" i="48"/>
  <c r="D16" i="48"/>
  <c r="A13" i="31"/>
  <c r="D12" i="31"/>
  <c r="C12" i="31"/>
  <c r="G10" i="44"/>
  <c r="C10" i="53"/>
  <c r="E10" i="53" s="1"/>
  <c r="G10" i="53" s="1"/>
  <c r="B11" i="53"/>
  <c r="C10" i="124"/>
  <c r="E10" i="124" s="1"/>
  <c r="G10" i="124" s="1"/>
  <c r="B11" i="124"/>
  <c r="B11" i="95"/>
  <c r="C10" i="95"/>
  <c r="E10" i="95" s="1"/>
  <c r="G10" i="95" s="1"/>
  <c r="C10" i="90"/>
  <c r="E10" i="90" s="1"/>
  <c r="G10" i="90" s="1"/>
  <c r="B11" i="90"/>
  <c r="B11" i="117"/>
  <c r="C10" i="117"/>
  <c r="E10" i="117" s="1"/>
  <c r="G10" i="117" s="1"/>
  <c r="C10" i="80"/>
  <c r="E10" i="80" s="1"/>
  <c r="G10" i="80" s="1"/>
  <c r="B11" i="80"/>
  <c r="B12" i="64"/>
  <c r="C11" i="64"/>
  <c r="E11" i="64" s="1"/>
  <c r="G11" i="64" s="1"/>
  <c r="B11" i="125"/>
  <c r="C10" i="125"/>
  <c r="E10" i="125" s="1"/>
  <c r="G10" i="125" s="1"/>
  <c r="C10" i="88"/>
  <c r="E10" i="88" s="1"/>
  <c r="G10" i="88" s="1"/>
  <c r="B11" i="88"/>
  <c r="B11" i="112"/>
  <c r="C10" i="112"/>
  <c r="E10" i="112" s="1"/>
  <c r="G10" i="112" s="1"/>
  <c r="C10" i="36"/>
  <c r="E10" i="36" s="1"/>
  <c r="G10" i="36" s="1"/>
  <c r="B11" i="36"/>
  <c r="B12" i="66"/>
  <c r="C11" i="66"/>
  <c r="E11" i="66" s="1"/>
  <c r="G11" i="66" s="1"/>
  <c r="B12" i="19"/>
  <c r="C11" i="19"/>
  <c r="E11" i="19" s="1"/>
  <c r="G11" i="19" s="1"/>
  <c r="B11" i="82"/>
  <c r="C10" i="82"/>
  <c r="E10" i="82" s="1"/>
  <c r="G10" i="82" s="1"/>
  <c r="C9" i="73"/>
  <c r="E9" i="73" s="1"/>
  <c r="G9" i="73" s="1"/>
  <c r="B10" i="73"/>
  <c r="C10" i="67"/>
  <c r="E10" i="67" s="1"/>
  <c r="G10" i="67" s="1"/>
  <c r="B11" i="67"/>
  <c r="B11" i="111"/>
  <c r="C10" i="111"/>
  <c r="E10" i="111" s="1"/>
  <c r="G10" i="111" s="1"/>
  <c r="G8" i="93"/>
  <c r="C9" i="93"/>
  <c r="B11" i="104"/>
  <c r="C10" i="104"/>
  <c r="E10" i="104" s="1"/>
  <c r="G10" i="104" s="1"/>
  <c r="B12" i="18"/>
  <c r="C11" i="18"/>
  <c r="E11" i="18" s="1"/>
  <c r="G11" i="18" s="1"/>
  <c r="C11" i="123"/>
  <c r="E11" i="123" s="1"/>
  <c r="G11" i="123" s="1"/>
  <c r="B12" i="123"/>
  <c r="B11" i="85"/>
  <c r="C10" i="85"/>
  <c r="E10" i="85" s="1"/>
  <c r="G10" i="85" s="1"/>
  <c r="B11" i="84"/>
  <c r="C10" i="84"/>
  <c r="E10" i="84" s="1"/>
  <c r="G10" i="84" s="1"/>
  <c r="C10" i="107"/>
  <c r="E10" i="107" s="1"/>
  <c r="G10" i="107" s="1"/>
  <c r="B11" i="107"/>
  <c r="E10" i="75"/>
  <c r="G9" i="75"/>
  <c r="B11" i="91"/>
  <c r="C10" i="91"/>
  <c r="E10" i="91" s="1"/>
  <c r="G10" i="91" s="1"/>
  <c r="C10" i="109"/>
  <c r="E10" i="109" s="1"/>
  <c r="G10" i="109" s="1"/>
  <c r="B11" i="109"/>
  <c r="B11" i="94"/>
  <c r="C10" i="94"/>
  <c r="E10" i="94" s="1"/>
  <c r="G10" i="94" s="1"/>
  <c r="C11" i="17"/>
  <c r="E11" i="17" s="1"/>
  <c r="G11" i="17" s="1"/>
  <c r="B12" i="17"/>
  <c r="B11" i="65"/>
  <c r="C10" i="65"/>
  <c r="E10" i="65" s="1"/>
  <c r="G10" i="65" s="1"/>
  <c r="B11" i="75"/>
  <c r="C10" i="75"/>
  <c r="C10" i="77"/>
  <c r="E10" i="77" s="1"/>
  <c r="G10" i="77" s="1"/>
  <c r="B11" i="77"/>
  <c r="B12" i="44"/>
  <c r="E11" i="44"/>
  <c r="C11" i="44"/>
  <c r="C11" i="14"/>
  <c r="E11" i="14" s="1"/>
  <c r="G11" i="14" s="1"/>
  <c r="B12" i="14"/>
  <c r="B12" i="24"/>
  <c r="C11" i="24"/>
  <c r="E11" i="24" s="1"/>
  <c r="G11" i="24" s="1"/>
  <c r="C10" i="119"/>
  <c r="E10" i="119" s="1"/>
  <c r="G10" i="119" s="1"/>
  <c r="B11" i="119"/>
  <c r="C10" i="83"/>
  <c r="E10" i="83" s="1"/>
  <c r="G10" i="83" s="1"/>
  <c r="B11" i="83"/>
  <c r="B12" i="48"/>
  <c r="C11" i="48"/>
  <c r="E11" i="48" s="1"/>
  <c r="G11" i="48" s="1"/>
  <c r="B11" i="11"/>
  <c r="C12" i="11"/>
  <c r="B12" i="16"/>
  <c r="C11" i="16"/>
  <c r="E11" i="16" s="1"/>
  <c r="G11" i="16" s="1"/>
  <c r="B10" i="69"/>
  <c r="C9" i="69"/>
  <c r="E9" i="69" s="1"/>
  <c r="G9" i="69" s="1"/>
  <c r="E10" i="11"/>
  <c r="G10" i="11" s="1"/>
  <c r="C12" i="43"/>
  <c r="E12" i="43" s="1"/>
  <c r="G12" i="43" s="1"/>
  <c r="B13" i="43"/>
  <c r="B11" i="121"/>
  <c r="C10" i="121"/>
  <c r="E10" i="121" s="1"/>
  <c r="G10" i="121" s="1"/>
  <c r="B12" i="49"/>
  <c r="C11" i="49"/>
  <c r="E11" i="49" s="1"/>
  <c r="G11" i="49" s="1"/>
  <c r="C10" i="57"/>
  <c r="E10" i="57" s="1"/>
  <c r="G10" i="57" s="1"/>
  <c r="B11" i="57"/>
  <c r="B11" i="25"/>
  <c r="C10" i="25"/>
  <c r="E10" i="25" s="1"/>
  <c r="G10" i="25" s="1"/>
  <c r="B11" i="70"/>
  <c r="C10" i="70"/>
  <c r="E10" i="70" s="1"/>
  <c r="G10" i="70" s="1"/>
  <c r="B11" i="71"/>
  <c r="C10" i="71"/>
  <c r="E10" i="71" s="1"/>
  <c r="G10" i="71" s="1"/>
  <c r="C10" i="96"/>
  <c r="E10" i="96" s="1"/>
  <c r="G10" i="96" s="1"/>
  <c r="B11" i="96"/>
  <c r="C9" i="38"/>
  <c r="E9" i="38" s="1"/>
  <c r="G9" i="38" s="1"/>
  <c r="B10" i="38"/>
  <c r="C10" i="61"/>
  <c r="E10" i="61" s="1"/>
  <c r="G10" i="61" s="1"/>
  <c r="B11" i="61"/>
  <c r="C10" i="3"/>
  <c r="E10" i="3" s="1"/>
  <c r="G10" i="3" s="1"/>
  <c r="B11" i="3"/>
  <c r="B11" i="51"/>
  <c r="C10" i="51"/>
  <c r="E10" i="51" s="1"/>
  <c r="G10" i="51" s="1"/>
  <c r="G8" i="92"/>
  <c r="C9" i="92"/>
  <c r="C10" i="81"/>
  <c r="E10" i="81" s="1"/>
  <c r="G10" i="81" s="1"/>
  <c r="B11" i="81"/>
  <c r="C10" i="21"/>
  <c r="E10" i="21" s="1"/>
  <c r="G10" i="21" s="1"/>
  <c r="B11" i="21"/>
  <c r="B12" i="23"/>
  <c r="C11" i="23"/>
  <c r="C11" i="22"/>
  <c r="E11" i="22" s="1"/>
  <c r="G11" i="22" s="1"/>
  <c r="B12" i="22"/>
  <c r="C11" i="8"/>
  <c r="E10" i="8"/>
  <c r="G10" i="8" s="1"/>
  <c r="B11" i="76"/>
  <c r="C10" i="76"/>
  <c r="E10" i="76" s="1"/>
  <c r="G10" i="76" s="1"/>
  <c r="B12" i="46"/>
  <c r="C11" i="46"/>
  <c r="E11" i="46" s="1"/>
  <c r="G11" i="46" s="1"/>
  <c r="B11" i="110"/>
  <c r="C10" i="110"/>
  <c r="E10" i="110" s="1"/>
  <c r="G10" i="110" s="1"/>
  <c r="E10" i="23"/>
  <c r="G10" i="23" s="1"/>
  <c r="B15" i="60"/>
  <c r="GM47" i="41" l="1"/>
  <c r="BQ13" i="27"/>
  <c r="AJ13" i="27"/>
  <c r="B16" i="87"/>
  <c r="C15" i="87"/>
  <c r="GM10" i="41"/>
  <c r="GM46" i="41" s="1"/>
  <c r="B31" i="126"/>
  <c r="C28" i="126"/>
  <c r="GM9" i="41"/>
  <c r="GL9" i="41"/>
  <c r="GL10" i="41" s="1"/>
  <c r="GY9" i="41"/>
  <c r="GX9" i="41"/>
  <c r="GX10" i="41" s="1"/>
  <c r="C11" i="128"/>
  <c r="E11" i="128" s="1"/>
  <c r="G11" i="128" s="1"/>
  <c r="B12" i="128"/>
  <c r="BN9" i="41"/>
  <c r="BN10" i="41" s="1"/>
  <c r="BO9" i="41"/>
  <c r="BO47" i="41" s="1"/>
  <c r="BR9" i="41"/>
  <c r="BR10" i="41" s="1"/>
  <c r="BS9" i="41"/>
  <c r="B19" i="86"/>
  <c r="C19" i="86" s="1"/>
  <c r="AK18" i="86"/>
  <c r="C11" i="50"/>
  <c r="E11" i="50" s="1"/>
  <c r="G11" i="50" s="1"/>
  <c r="BS13" i="27"/>
  <c r="AD13" i="27"/>
  <c r="AE13" i="27"/>
  <c r="BQ12" i="41" s="1"/>
  <c r="AL13" i="27"/>
  <c r="BW13" i="27"/>
  <c r="AP13" i="27"/>
  <c r="AC13" i="27"/>
  <c r="BM12" i="41" s="1"/>
  <c r="A14" i="27"/>
  <c r="AM13" i="27"/>
  <c r="AN13" i="27"/>
  <c r="AQ13" i="27"/>
  <c r="A14" i="31"/>
  <c r="D13" i="31"/>
  <c r="C13" i="31"/>
  <c r="F17" i="48"/>
  <c r="D17" i="48"/>
  <c r="B12" i="76"/>
  <c r="C11" i="76"/>
  <c r="E11" i="76" s="1"/>
  <c r="G11" i="76" s="1"/>
  <c r="C11" i="91"/>
  <c r="E11" i="91" s="1"/>
  <c r="G11" i="91" s="1"/>
  <c r="B12" i="91"/>
  <c r="C11" i="25"/>
  <c r="E11" i="25" s="1"/>
  <c r="G11" i="25" s="1"/>
  <c r="B12" i="25"/>
  <c r="B13" i="18"/>
  <c r="C12" i="18"/>
  <c r="E12" i="18" s="1"/>
  <c r="G12" i="18" s="1"/>
  <c r="B12" i="83"/>
  <c r="C11" i="83"/>
  <c r="E11" i="83" s="1"/>
  <c r="G11" i="83" s="1"/>
  <c r="B13" i="22"/>
  <c r="C12" i="22"/>
  <c r="E12" i="22" s="1"/>
  <c r="G12" i="22" s="1"/>
  <c r="B13" i="44"/>
  <c r="C12" i="44"/>
  <c r="E12" i="44"/>
  <c r="C11" i="107"/>
  <c r="E11" i="107" s="1"/>
  <c r="G11" i="107" s="1"/>
  <c r="B12" i="107"/>
  <c r="B12" i="124"/>
  <c r="C11" i="124"/>
  <c r="E11" i="124" s="1"/>
  <c r="G11" i="124" s="1"/>
  <c r="B14" i="43"/>
  <c r="C13" i="43"/>
  <c r="E13" i="43" s="1"/>
  <c r="G13" i="43" s="1"/>
  <c r="C11" i="67"/>
  <c r="E11" i="67" s="1"/>
  <c r="G11" i="67" s="1"/>
  <c r="B12" i="67"/>
  <c r="C11" i="51"/>
  <c r="E11" i="51" s="1"/>
  <c r="G11" i="51" s="1"/>
  <c r="B12" i="51"/>
  <c r="B12" i="94"/>
  <c r="C11" i="94"/>
  <c r="E11" i="94" s="1"/>
  <c r="G11" i="94" s="1"/>
  <c r="C12" i="66"/>
  <c r="E12" i="66" s="1"/>
  <c r="G12" i="66" s="1"/>
  <c r="B13" i="66"/>
  <c r="C12" i="24"/>
  <c r="E12" i="24" s="1"/>
  <c r="G12" i="24" s="1"/>
  <c r="B13" i="24"/>
  <c r="C11" i="104"/>
  <c r="E11" i="104" s="1"/>
  <c r="G11" i="104" s="1"/>
  <c r="B12" i="104"/>
  <c r="C11" i="36"/>
  <c r="E11" i="36" s="1"/>
  <c r="G11" i="36" s="1"/>
  <c r="B12" i="36"/>
  <c r="B13" i="17"/>
  <c r="C12" i="17"/>
  <c r="E12" i="17" s="1"/>
  <c r="G12" i="17" s="1"/>
  <c r="B9" i="93"/>
  <c r="E9" i="93"/>
  <c r="B12" i="80"/>
  <c r="C11" i="80"/>
  <c r="G11" i="80" s="1"/>
  <c r="B12" i="53"/>
  <c r="C11" i="53"/>
  <c r="E11" i="53" s="1"/>
  <c r="G11" i="53" s="1"/>
  <c r="B13" i="50"/>
  <c r="C12" i="50"/>
  <c r="E12" i="50" s="1"/>
  <c r="G12" i="50" s="1"/>
  <c r="C11" i="84"/>
  <c r="E11" i="84" s="1"/>
  <c r="G11" i="84" s="1"/>
  <c r="B12" i="84"/>
  <c r="B12" i="125"/>
  <c r="C11" i="125"/>
  <c r="E11" i="125" s="1"/>
  <c r="G11" i="125" s="1"/>
  <c r="C11" i="95"/>
  <c r="E11" i="95" s="1"/>
  <c r="G11" i="95" s="1"/>
  <c r="B12" i="95"/>
  <c r="E11" i="75"/>
  <c r="G10" i="75"/>
  <c r="G11" i="44"/>
  <c r="E11" i="23"/>
  <c r="G11" i="23" s="1"/>
  <c r="B13" i="23"/>
  <c r="C12" i="23"/>
  <c r="C11" i="21"/>
  <c r="E11" i="21" s="1"/>
  <c r="G11" i="21" s="1"/>
  <c r="B12" i="21"/>
  <c r="B11" i="69"/>
  <c r="C10" i="69"/>
  <c r="E10" i="69" s="1"/>
  <c r="G10" i="69" s="1"/>
  <c r="C12" i="19"/>
  <c r="E12" i="19" s="1"/>
  <c r="G12" i="19" s="1"/>
  <c r="B13" i="19"/>
  <c r="C10" i="73"/>
  <c r="E10" i="73" s="1"/>
  <c r="G10" i="73" s="1"/>
  <c r="B11" i="73"/>
  <c r="B12" i="117"/>
  <c r="C11" i="117"/>
  <c r="E11" i="117" s="1"/>
  <c r="G11" i="117" s="1"/>
  <c r="B12" i="119"/>
  <c r="C11" i="119"/>
  <c r="E11" i="119" s="1"/>
  <c r="G11" i="119" s="1"/>
  <c r="C13" i="11"/>
  <c r="B12" i="11"/>
  <c r="C11" i="75"/>
  <c r="B12" i="75"/>
  <c r="C12" i="49"/>
  <c r="E12" i="49" s="1"/>
  <c r="G12" i="49" s="1"/>
  <c r="B13" i="49"/>
  <c r="E11" i="11"/>
  <c r="G11" i="11" s="1"/>
  <c r="B12" i="109"/>
  <c r="C11" i="109"/>
  <c r="E11" i="109" s="1"/>
  <c r="G11" i="109" s="1"/>
  <c r="C11" i="112"/>
  <c r="E11" i="112" s="1"/>
  <c r="G11" i="112" s="1"/>
  <c r="B12" i="112"/>
  <c r="B12" i="71"/>
  <c r="C11" i="71"/>
  <c r="E11" i="71" s="1"/>
  <c r="G11" i="71" s="1"/>
  <c r="B13" i="64"/>
  <c r="C12" i="64"/>
  <c r="E12" i="64" s="1"/>
  <c r="G12" i="64" s="1"/>
  <c r="B12" i="77"/>
  <c r="C11" i="77"/>
  <c r="E11" i="77" s="1"/>
  <c r="G11" i="77" s="1"/>
  <c r="B12" i="57"/>
  <c r="C11" i="57"/>
  <c r="E11" i="57" s="1"/>
  <c r="G11" i="57" s="1"/>
  <c r="B12" i="81"/>
  <c r="C11" i="81"/>
  <c r="E11" i="81" s="1"/>
  <c r="G11" i="81" s="1"/>
  <c r="B12" i="85"/>
  <c r="C11" i="85"/>
  <c r="E11" i="85" s="1"/>
  <c r="G11" i="85" s="1"/>
  <c r="B12" i="111"/>
  <c r="C11" i="111"/>
  <c r="E11" i="111" s="1"/>
  <c r="G11" i="111" s="1"/>
  <c r="B12" i="82"/>
  <c r="C11" i="82"/>
  <c r="E11" i="82" s="1"/>
  <c r="G11" i="82" s="1"/>
  <c r="B12" i="90"/>
  <c r="C11" i="90"/>
  <c r="E11" i="90" s="1"/>
  <c r="G11" i="90" s="1"/>
  <c r="B12" i="61"/>
  <c r="C11" i="61"/>
  <c r="E11" i="61" s="1"/>
  <c r="G11" i="61" s="1"/>
  <c r="B12" i="96"/>
  <c r="C11" i="96"/>
  <c r="E11" i="96" s="1"/>
  <c r="G11" i="96" s="1"/>
  <c r="B13" i="14"/>
  <c r="C12" i="14"/>
  <c r="E12" i="14" s="1"/>
  <c r="G12" i="14" s="1"/>
  <c r="B12" i="88"/>
  <c r="C11" i="88"/>
  <c r="E11" i="88" s="1"/>
  <c r="G11" i="88" s="1"/>
  <c r="E9" i="92"/>
  <c r="B9" i="92"/>
  <c r="B12" i="65"/>
  <c r="C11" i="65"/>
  <c r="E11" i="65" s="1"/>
  <c r="G11" i="65" s="1"/>
  <c r="C11" i="3"/>
  <c r="E11" i="3" s="1"/>
  <c r="G11" i="3" s="1"/>
  <c r="B12" i="3"/>
  <c r="C11" i="110"/>
  <c r="E11" i="110" s="1"/>
  <c r="G11" i="110" s="1"/>
  <c r="B12" i="110"/>
  <c r="C12" i="16"/>
  <c r="E12" i="16" s="1"/>
  <c r="G12" i="16" s="1"/>
  <c r="B13" i="16"/>
  <c r="C10" i="38"/>
  <c r="E10" i="38" s="1"/>
  <c r="G10" i="38" s="1"/>
  <c r="B11" i="38"/>
  <c r="C12" i="46"/>
  <c r="E12" i="46" s="1"/>
  <c r="G12" i="46" s="1"/>
  <c r="B13" i="46"/>
  <c r="C11" i="70"/>
  <c r="E11" i="70" s="1"/>
  <c r="G11" i="70" s="1"/>
  <c r="B12" i="70"/>
  <c r="C12" i="48"/>
  <c r="E12" i="48" s="1"/>
  <c r="G12" i="48" s="1"/>
  <c r="B13" i="48"/>
  <c r="C12" i="123"/>
  <c r="E12" i="123" s="1"/>
  <c r="G12" i="123" s="1"/>
  <c r="B13" i="123"/>
  <c r="C12" i="8"/>
  <c r="E11" i="8"/>
  <c r="G11" i="8" s="1"/>
  <c r="B12" i="121"/>
  <c r="C11" i="121"/>
  <c r="E11" i="121" s="1"/>
  <c r="G11" i="121" s="1"/>
  <c r="B16" i="60"/>
  <c r="B17" i="87" l="1"/>
  <c r="C16" i="87"/>
  <c r="BQ14" i="27"/>
  <c r="AJ14" i="27"/>
  <c r="BO10" i="41"/>
  <c r="BO46" i="41" s="1"/>
  <c r="BS10" i="41"/>
  <c r="B32" i="126"/>
  <c r="C31" i="126"/>
  <c r="A31" i="126"/>
  <c r="BO12" i="41"/>
  <c r="BN12" i="41"/>
  <c r="AP14" i="27"/>
  <c r="C12" i="128"/>
  <c r="E12" i="128" s="1"/>
  <c r="G12" i="128" s="1"/>
  <c r="B13" i="128"/>
  <c r="AD14" i="27"/>
  <c r="AQ14" i="27"/>
  <c r="BS12" i="41"/>
  <c r="BR12" i="41"/>
  <c r="B20" i="86"/>
  <c r="C20" i="86" s="1"/>
  <c r="AK19" i="86"/>
  <c r="AC14" i="27"/>
  <c r="BS14" i="27"/>
  <c r="BW14" i="27"/>
  <c r="A15" i="27"/>
  <c r="AM14" i="27"/>
  <c r="AE14" i="27"/>
  <c r="BQ13" i="41" s="1"/>
  <c r="AN14" i="27"/>
  <c r="AL14" i="27"/>
  <c r="F18" i="48"/>
  <c r="D18" i="48"/>
  <c r="A15" i="31"/>
  <c r="D14" i="31"/>
  <c r="C14" i="31"/>
  <c r="G12" i="44"/>
  <c r="C11" i="38"/>
  <c r="E11" i="38" s="1"/>
  <c r="G11" i="38" s="1"/>
  <c r="B12" i="38"/>
  <c r="C13" i="18"/>
  <c r="E13" i="18" s="1"/>
  <c r="G13" i="18" s="1"/>
  <c r="B14" i="18"/>
  <c r="B13" i="51"/>
  <c r="C12" i="51"/>
  <c r="E12" i="51" s="1"/>
  <c r="G12" i="51" s="1"/>
  <c r="C12" i="65"/>
  <c r="E12" i="65" s="1"/>
  <c r="G12" i="65" s="1"/>
  <c r="B13" i="65"/>
  <c r="C10" i="93"/>
  <c r="G9" i="93"/>
  <c r="B14" i="49"/>
  <c r="C13" i="49"/>
  <c r="E13" i="49" s="1"/>
  <c r="G13" i="49" s="1"/>
  <c r="B13" i="84"/>
  <c r="C12" i="84"/>
  <c r="E12" i="84" s="1"/>
  <c r="G12" i="84" s="1"/>
  <c r="C12" i="67"/>
  <c r="E12" i="67" s="1"/>
  <c r="G12" i="67" s="1"/>
  <c r="B13" i="67"/>
  <c r="B14" i="64"/>
  <c r="C13" i="64"/>
  <c r="E13" i="64" s="1"/>
  <c r="G13" i="64" s="1"/>
  <c r="C10" i="92"/>
  <c r="G9" i="92"/>
  <c r="B14" i="123"/>
  <c r="C13" i="123"/>
  <c r="E13" i="123" s="1"/>
  <c r="G13" i="123" s="1"/>
  <c r="B13" i="61"/>
  <c r="C12" i="61"/>
  <c r="E12" i="61" s="1"/>
  <c r="G12" i="61" s="1"/>
  <c r="C12" i="85"/>
  <c r="E12" i="85" s="1"/>
  <c r="G12" i="85" s="1"/>
  <c r="B13" i="85"/>
  <c r="B13" i="71"/>
  <c r="C12" i="71"/>
  <c r="E12" i="71" s="1"/>
  <c r="G12" i="71" s="1"/>
  <c r="C12" i="117"/>
  <c r="E12" i="117" s="1"/>
  <c r="G12" i="117" s="1"/>
  <c r="B13" i="117"/>
  <c r="B14" i="17"/>
  <c r="C13" i="17"/>
  <c r="E13" i="17" s="1"/>
  <c r="G13" i="17" s="1"/>
  <c r="B14" i="66"/>
  <c r="C13" i="66"/>
  <c r="E13" i="66" s="1"/>
  <c r="G13" i="66" s="1"/>
  <c r="C12" i="91"/>
  <c r="E12" i="91" s="1"/>
  <c r="G12" i="91" s="1"/>
  <c r="B13" i="91"/>
  <c r="C13" i="14"/>
  <c r="E13" i="14" s="1"/>
  <c r="G13" i="14" s="1"/>
  <c r="B14" i="14"/>
  <c r="B13" i="111"/>
  <c r="C12" i="111"/>
  <c r="E12" i="111" s="1"/>
  <c r="G12" i="111" s="1"/>
  <c r="E13" i="44"/>
  <c r="C13" i="44"/>
  <c r="B14" i="44"/>
  <c r="B14" i="50"/>
  <c r="C13" i="50"/>
  <c r="E13" i="50" s="1"/>
  <c r="G13" i="50" s="1"/>
  <c r="B13" i="36"/>
  <c r="C12" i="36"/>
  <c r="E12" i="36" s="1"/>
  <c r="G12" i="36" s="1"/>
  <c r="B13" i="107"/>
  <c r="C12" i="107"/>
  <c r="E12" i="107" s="1"/>
  <c r="G12" i="107" s="1"/>
  <c r="C11" i="69"/>
  <c r="E11" i="69" s="1"/>
  <c r="G11" i="69" s="1"/>
  <c r="B12" i="69"/>
  <c r="C13" i="22"/>
  <c r="E13" i="22" s="1"/>
  <c r="G13" i="22" s="1"/>
  <c r="B14" i="22"/>
  <c r="B13" i="77"/>
  <c r="C12" i="77"/>
  <c r="E12" i="77" s="1"/>
  <c r="G12" i="77" s="1"/>
  <c r="B15" i="43"/>
  <c r="C14" i="43"/>
  <c r="E14" i="43" s="1"/>
  <c r="G14" i="43" s="1"/>
  <c r="C12" i="94"/>
  <c r="E12" i="94" s="1"/>
  <c r="G12" i="94" s="1"/>
  <c r="B13" i="94"/>
  <c r="B13" i="83"/>
  <c r="C12" i="83"/>
  <c r="E12" i="83" s="1"/>
  <c r="G12" i="83" s="1"/>
  <c r="C12" i="76"/>
  <c r="E12" i="76" s="1"/>
  <c r="G12" i="76" s="1"/>
  <c r="B13" i="76"/>
  <c r="B14" i="23"/>
  <c r="C13" i="23"/>
  <c r="B14" i="48"/>
  <c r="C13" i="48"/>
  <c r="E13" i="48" s="1"/>
  <c r="G13" i="48" s="1"/>
  <c r="C12" i="90"/>
  <c r="E12" i="90" s="1"/>
  <c r="G12" i="90" s="1"/>
  <c r="B13" i="90"/>
  <c r="B12" i="73"/>
  <c r="C11" i="73"/>
  <c r="E11" i="73" s="1"/>
  <c r="G11" i="73" s="1"/>
  <c r="B13" i="81"/>
  <c r="C12" i="81"/>
  <c r="E12" i="81" s="1"/>
  <c r="G12" i="81" s="1"/>
  <c r="E12" i="75"/>
  <c r="G11" i="75"/>
  <c r="B13" i="104"/>
  <c r="C12" i="104"/>
  <c r="E12" i="104" s="1"/>
  <c r="G12" i="104" s="1"/>
  <c r="B14" i="16"/>
  <c r="C13" i="16"/>
  <c r="E13" i="16" s="1"/>
  <c r="G13" i="16" s="1"/>
  <c r="B13" i="112"/>
  <c r="C12" i="112"/>
  <c r="E12" i="112" s="1"/>
  <c r="G12" i="112" s="1"/>
  <c r="B13" i="75"/>
  <c r="C12" i="75"/>
  <c r="B13" i="124"/>
  <c r="C12" i="124"/>
  <c r="E12" i="124" s="1"/>
  <c r="G12" i="124" s="1"/>
  <c r="B13" i="96"/>
  <c r="C12" i="96"/>
  <c r="E12" i="96" s="1"/>
  <c r="G12" i="96" s="1"/>
  <c r="B13" i="119"/>
  <c r="C12" i="119"/>
  <c r="E12" i="119" s="1"/>
  <c r="G12" i="119" s="1"/>
  <c r="B13" i="121"/>
  <c r="C12" i="121"/>
  <c r="E12" i="121" s="1"/>
  <c r="G12" i="121" s="1"/>
  <c r="B13" i="3"/>
  <c r="C12" i="3"/>
  <c r="E12" i="3" s="1"/>
  <c r="G12" i="3" s="1"/>
  <c r="B14" i="19"/>
  <c r="C13" i="19"/>
  <c r="E13" i="19" s="1"/>
  <c r="G13" i="19" s="1"/>
  <c r="B13" i="21"/>
  <c r="C12" i="21"/>
  <c r="E12" i="21" s="1"/>
  <c r="G12" i="21" s="1"/>
  <c r="C12" i="25"/>
  <c r="E12" i="25" s="1"/>
  <c r="G12" i="25" s="1"/>
  <c r="B13" i="25"/>
  <c r="B13" i="110"/>
  <c r="C12" i="110"/>
  <c r="E12" i="110" s="1"/>
  <c r="G12" i="110" s="1"/>
  <c r="C13" i="8"/>
  <c r="E12" i="8"/>
  <c r="G12" i="8" s="1"/>
  <c r="C13" i="46"/>
  <c r="E13" i="46" s="1"/>
  <c r="G13" i="46" s="1"/>
  <c r="B14" i="46"/>
  <c r="B13" i="82"/>
  <c r="C12" i="82"/>
  <c r="E12" i="82" s="1"/>
  <c r="G12" i="82" s="1"/>
  <c r="C12" i="57"/>
  <c r="E12" i="57" s="1"/>
  <c r="G12" i="57" s="1"/>
  <c r="B13" i="57"/>
  <c r="E12" i="11"/>
  <c r="G12" i="11" s="1"/>
  <c r="B13" i="95"/>
  <c r="C12" i="95"/>
  <c r="E12" i="95" s="1"/>
  <c r="G12" i="95" s="1"/>
  <c r="C12" i="53"/>
  <c r="E12" i="53" s="1"/>
  <c r="G12" i="53" s="1"/>
  <c r="B13" i="53"/>
  <c r="B13" i="70"/>
  <c r="C12" i="70"/>
  <c r="E12" i="70" s="1"/>
  <c r="G12" i="70" s="1"/>
  <c r="C12" i="109"/>
  <c r="E12" i="109" s="1"/>
  <c r="G12" i="109" s="1"/>
  <c r="B13" i="109"/>
  <c r="C14" i="11"/>
  <c r="B13" i="11"/>
  <c r="B13" i="125"/>
  <c r="C12" i="125"/>
  <c r="E12" i="125" s="1"/>
  <c r="G12" i="125" s="1"/>
  <c r="C12" i="88"/>
  <c r="E12" i="88" s="1"/>
  <c r="G12" i="88" s="1"/>
  <c r="B13" i="88"/>
  <c r="E12" i="23"/>
  <c r="G12" i="23" s="1"/>
  <c r="B13" i="80"/>
  <c r="C12" i="80"/>
  <c r="G12" i="80" s="1"/>
  <c r="B14" i="24"/>
  <c r="C13" i="24"/>
  <c r="E13" i="24" s="1"/>
  <c r="G13" i="24" s="1"/>
  <c r="B17" i="60"/>
  <c r="AC15" i="27" l="1"/>
  <c r="BQ15" i="27"/>
  <c r="AJ15" i="27"/>
  <c r="C17" i="87"/>
  <c r="B18" i="87"/>
  <c r="B33" i="126"/>
  <c r="C32" i="126"/>
  <c r="A16" i="27"/>
  <c r="AL15" i="27"/>
  <c r="AD15" i="27"/>
  <c r="AN15" i="27"/>
  <c r="AQ15" i="27"/>
  <c r="B14" i="128"/>
  <c r="C13" i="128"/>
  <c r="E13" i="128" s="1"/>
  <c r="G13" i="128" s="1"/>
  <c r="AE15" i="27"/>
  <c r="BQ14" i="41" s="1"/>
  <c r="BS14" i="41" s="1"/>
  <c r="BW15" i="27"/>
  <c r="AM15" i="27"/>
  <c r="BS15" i="27"/>
  <c r="AP15" i="27"/>
  <c r="BS13" i="41"/>
  <c r="BR13" i="41"/>
  <c r="B21" i="86"/>
  <c r="C21" i="86" s="1"/>
  <c r="F19" i="48"/>
  <c r="D19" i="48"/>
  <c r="A16" i="31"/>
  <c r="D15" i="31"/>
  <c r="C15" i="31"/>
  <c r="J19" i="125"/>
  <c r="K19" i="125" s="1"/>
  <c r="E13" i="23"/>
  <c r="G13" i="23" s="1"/>
  <c r="E13" i="75"/>
  <c r="G12" i="75"/>
  <c r="C14" i="22"/>
  <c r="E14" i="22" s="1"/>
  <c r="G14" i="22" s="1"/>
  <c r="B15" i="22"/>
  <c r="B15" i="50"/>
  <c r="C14" i="50"/>
  <c r="E14" i="50" s="1"/>
  <c r="G14" i="50" s="1"/>
  <c r="C13" i="81"/>
  <c r="E13" i="81" s="1"/>
  <c r="G13" i="81" s="1"/>
  <c r="B14" i="81"/>
  <c r="B15" i="14"/>
  <c r="C14" i="14"/>
  <c r="E14" i="14" s="1"/>
  <c r="G14" i="14" s="1"/>
  <c r="C13" i="96"/>
  <c r="E13" i="96" s="1"/>
  <c r="G13" i="96" s="1"/>
  <c r="B14" i="96"/>
  <c r="C13" i="83"/>
  <c r="E13" i="83" s="1"/>
  <c r="G13" i="83" s="1"/>
  <c r="B14" i="83"/>
  <c r="B14" i="61"/>
  <c r="C13" i="61"/>
  <c r="E13" i="61" s="1"/>
  <c r="G13" i="61" s="1"/>
  <c r="C13" i="75"/>
  <c r="B14" i="75"/>
  <c r="C13" i="85"/>
  <c r="E13" i="85" s="1"/>
  <c r="G13" i="85" s="1"/>
  <c r="B14" i="85"/>
  <c r="B14" i="110"/>
  <c r="C13" i="110"/>
  <c r="E13" i="110" s="1"/>
  <c r="G13" i="110" s="1"/>
  <c r="C13" i="25"/>
  <c r="E13" i="25" s="1"/>
  <c r="G13" i="25" s="1"/>
  <c r="B14" i="25"/>
  <c r="B15" i="123"/>
  <c r="C14" i="123"/>
  <c r="E14" i="123" s="1"/>
  <c r="G14" i="123" s="1"/>
  <c r="B15" i="46"/>
  <c r="C14" i="46"/>
  <c r="E14" i="46" s="1"/>
  <c r="G14" i="46" s="1"/>
  <c r="C14" i="19"/>
  <c r="E14" i="19" s="1"/>
  <c r="G14" i="19" s="1"/>
  <c r="B15" i="19"/>
  <c r="B14" i="3"/>
  <c r="C13" i="3"/>
  <c r="E13" i="3" s="1"/>
  <c r="G13" i="3" s="1"/>
  <c r="B14" i="112"/>
  <c r="C13" i="112"/>
  <c r="E13" i="112" s="1"/>
  <c r="G13" i="112" s="1"/>
  <c r="B13" i="73"/>
  <c r="C12" i="73"/>
  <c r="E12" i="73" s="1"/>
  <c r="G12" i="73" s="1"/>
  <c r="B13" i="69"/>
  <c r="C12" i="69"/>
  <c r="E12" i="69" s="1"/>
  <c r="G12" i="69" s="1"/>
  <c r="C13" i="51"/>
  <c r="E13" i="51" s="1"/>
  <c r="G13" i="51" s="1"/>
  <c r="B14" i="51"/>
  <c r="B14" i="76"/>
  <c r="C13" i="76"/>
  <c r="E13" i="76" s="1"/>
  <c r="G13" i="76" s="1"/>
  <c r="C14" i="16"/>
  <c r="E14" i="16" s="1"/>
  <c r="G14" i="16" s="1"/>
  <c r="B15" i="16"/>
  <c r="E10" i="92"/>
  <c r="B10" i="92"/>
  <c r="B14" i="71"/>
  <c r="C13" i="71"/>
  <c r="E13" i="71" s="1"/>
  <c r="G13" i="71" s="1"/>
  <c r="C13" i="119"/>
  <c r="E13" i="119" s="1"/>
  <c r="G13" i="119" s="1"/>
  <c r="B14" i="119"/>
  <c r="B14" i="95"/>
  <c r="C13" i="95"/>
  <c r="E13" i="95" s="1"/>
  <c r="G13" i="95" s="1"/>
  <c r="B14" i="67"/>
  <c r="C13" i="67"/>
  <c r="E13" i="67" s="1"/>
  <c r="G13" i="67" s="1"/>
  <c r="C13" i="94"/>
  <c r="E13" i="94" s="1"/>
  <c r="G13" i="94" s="1"/>
  <c r="B14" i="94"/>
  <c r="B15" i="44"/>
  <c r="E14" i="44"/>
  <c r="C14" i="44"/>
  <c r="B15" i="18"/>
  <c r="C14" i="18"/>
  <c r="E14" i="18" s="1"/>
  <c r="G14" i="18" s="1"/>
  <c r="E13" i="8"/>
  <c r="G13" i="8" s="1"/>
  <c r="C14" i="8"/>
  <c r="B14" i="121"/>
  <c r="C13" i="121"/>
  <c r="E13" i="121" s="1"/>
  <c r="G13" i="121" s="1"/>
  <c r="C14" i="66"/>
  <c r="E14" i="66" s="1"/>
  <c r="G14" i="66" s="1"/>
  <c r="B15" i="66"/>
  <c r="C13" i="65"/>
  <c r="E13" i="65" s="1"/>
  <c r="G13" i="65" s="1"/>
  <c r="B14" i="65"/>
  <c r="B14" i="57"/>
  <c r="C13" i="57"/>
  <c r="E13" i="57" s="1"/>
  <c r="G13" i="57" s="1"/>
  <c r="B14" i="124"/>
  <c r="C13" i="124"/>
  <c r="E13" i="124" s="1"/>
  <c r="G13" i="124" s="1"/>
  <c r="G13" i="44"/>
  <c r="C14" i="64"/>
  <c r="E14" i="64" s="1"/>
  <c r="G14" i="64" s="1"/>
  <c r="B15" i="64"/>
  <c r="C13" i="84"/>
  <c r="E13" i="84" s="1"/>
  <c r="G13" i="84" s="1"/>
  <c r="B14" i="84"/>
  <c r="C13" i="70"/>
  <c r="E13" i="70" s="1"/>
  <c r="G13" i="70" s="1"/>
  <c r="B14" i="70"/>
  <c r="C13" i="90"/>
  <c r="E13" i="90" s="1"/>
  <c r="G13" i="90" s="1"/>
  <c r="B14" i="90"/>
  <c r="B15" i="17"/>
  <c r="C14" i="17"/>
  <c r="E14" i="17" s="1"/>
  <c r="G14" i="17" s="1"/>
  <c r="B14" i="111"/>
  <c r="C13" i="111"/>
  <c r="E13" i="111" s="1"/>
  <c r="G13" i="111" s="1"/>
  <c r="B14" i="88"/>
  <c r="C13" i="88"/>
  <c r="E13" i="88" s="1"/>
  <c r="G13" i="88" s="1"/>
  <c r="C13" i="80"/>
  <c r="G13" i="80" s="1"/>
  <c r="B14" i="80"/>
  <c r="B14" i="82"/>
  <c r="C13" i="82"/>
  <c r="E13" i="82" s="1"/>
  <c r="G13" i="82" s="1"/>
  <c r="C13" i="107"/>
  <c r="E13" i="107" s="1"/>
  <c r="G13" i="107" s="1"/>
  <c r="B14" i="107"/>
  <c r="B14" i="125"/>
  <c r="C13" i="125"/>
  <c r="E13" i="125" s="1"/>
  <c r="G13" i="125" s="1"/>
  <c r="B14" i="91"/>
  <c r="C13" i="91"/>
  <c r="E13" i="91" s="1"/>
  <c r="G13" i="91" s="1"/>
  <c r="C14" i="49"/>
  <c r="E14" i="49" s="1"/>
  <c r="G14" i="49" s="1"/>
  <c r="B15" i="49"/>
  <c r="C12" i="38"/>
  <c r="E12" i="38" s="1"/>
  <c r="G12" i="38" s="1"/>
  <c r="B13" i="38"/>
  <c r="B14" i="109"/>
  <c r="C13" i="109"/>
  <c r="E13" i="109" s="1"/>
  <c r="G13" i="109" s="1"/>
  <c r="B14" i="77"/>
  <c r="C13" i="77"/>
  <c r="E13" i="77" s="1"/>
  <c r="G13" i="77" s="1"/>
  <c r="E13" i="11"/>
  <c r="G13" i="11" s="1"/>
  <c r="B14" i="104"/>
  <c r="C13" i="104"/>
  <c r="E13" i="104" s="1"/>
  <c r="G13" i="104" s="1"/>
  <c r="C15" i="43"/>
  <c r="E15" i="43" s="1"/>
  <c r="G15" i="43" s="1"/>
  <c r="B16" i="43"/>
  <c r="C13" i="36"/>
  <c r="E13" i="36" s="1"/>
  <c r="G13" i="36" s="1"/>
  <c r="B14" i="36"/>
  <c r="B14" i="117"/>
  <c r="C13" i="117"/>
  <c r="E13" i="117" s="1"/>
  <c r="G13" i="117" s="1"/>
  <c r="C13" i="21"/>
  <c r="E13" i="21" s="1"/>
  <c r="G13" i="21" s="1"/>
  <c r="B14" i="21"/>
  <c r="B10" i="93"/>
  <c r="E10" i="93"/>
  <c r="B15" i="23"/>
  <c r="C14" i="23"/>
  <c r="E14" i="23" s="1"/>
  <c r="G14" i="23" s="1"/>
  <c r="C14" i="24"/>
  <c r="E14" i="24" s="1"/>
  <c r="G14" i="24" s="1"/>
  <c r="B15" i="24"/>
  <c r="B14" i="11"/>
  <c r="C15" i="11"/>
  <c r="C13" i="53"/>
  <c r="E13" i="53" s="1"/>
  <c r="G13" i="53" s="1"/>
  <c r="B14" i="53"/>
  <c r="C14" i="48"/>
  <c r="E14" i="48" s="1"/>
  <c r="G14" i="48" s="1"/>
  <c r="B15" i="48"/>
  <c r="B18" i="60"/>
  <c r="AE16" i="27" l="1"/>
  <c r="BQ15" i="41" s="1"/>
  <c r="BR15" i="41" s="1"/>
  <c r="BQ16" i="27"/>
  <c r="AJ16" i="27"/>
  <c r="AP16" i="27"/>
  <c r="B19" i="87"/>
  <c r="C18" i="87"/>
  <c r="AQ16" i="27"/>
  <c r="BS16" i="27"/>
  <c r="BW16" i="27"/>
  <c r="A17" i="27"/>
  <c r="AQ17" i="27" s="1"/>
  <c r="AL16" i="27"/>
  <c r="AM16" i="27"/>
  <c r="B34" i="126"/>
  <c r="C33" i="126"/>
  <c r="BR14" i="41"/>
  <c r="AC16" i="27"/>
  <c r="AN16" i="27"/>
  <c r="C14" i="128"/>
  <c r="E14" i="128" s="1"/>
  <c r="G14" i="128" s="1"/>
  <c r="B15" i="128"/>
  <c r="AD16" i="27"/>
  <c r="B22" i="86"/>
  <c r="AK21" i="86"/>
  <c r="A17" i="31"/>
  <c r="D16" i="31"/>
  <c r="C16" i="31"/>
  <c r="F20" i="48"/>
  <c r="D20" i="48"/>
  <c r="J20" i="125"/>
  <c r="K20" i="125" s="1"/>
  <c r="G14" i="44"/>
  <c r="B15" i="51"/>
  <c r="C14" i="51"/>
  <c r="E14" i="51" s="1"/>
  <c r="G14" i="51" s="1"/>
  <c r="C15" i="44"/>
  <c r="B16" i="44"/>
  <c r="E15" i="44"/>
  <c r="B15" i="95"/>
  <c r="C14" i="95"/>
  <c r="E14" i="95" s="1"/>
  <c r="G14" i="95" s="1"/>
  <c r="B15" i="119"/>
  <c r="C14" i="119"/>
  <c r="E14" i="119" s="1"/>
  <c r="G14" i="119" s="1"/>
  <c r="G13" i="75"/>
  <c r="E14" i="75"/>
  <c r="B15" i="75"/>
  <c r="C14" i="75"/>
  <c r="B15" i="57"/>
  <c r="C14" i="57"/>
  <c r="E14" i="57" s="1"/>
  <c r="G14" i="57" s="1"/>
  <c r="B16" i="14"/>
  <c r="C15" i="14"/>
  <c r="E15" i="14" s="1"/>
  <c r="G15" i="14" s="1"/>
  <c r="B15" i="90"/>
  <c r="C14" i="90"/>
  <c r="E14" i="90" s="1"/>
  <c r="G14" i="90" s="1"/>
  <c r="C14" i="121"/>
  <c r="E14" i="121" s="1"/>
  <c r="G14" i="121" s="1"/>
  <c r="B15" i="121"/>
  <c r="C14" i="94"/>
  <c r="E14" i="94" s="1"/>
  <c r="G14" i="94" s="1"/>
  <c r="B15" i="94"/>
  <c r="B15" i="81"/>
  <c r="C14" i="81"/>
  <c r="E14" i="81" s="1"/>
  <c r="G14" i="81" s="1"/>
  <c r="E14" i="11"/>
  <c r="G14" i="11" s="1"/>
  <c r="C14" i="117"/>
  <c r="E14" i="117" s="1"/>
  <c r="G14" i="117" s="1"/>
  <c r="B15" i="117"/>
  <c r="C14" i="82"/>
  <c r="E14" i="82" s="1"/>
  <c r="G14" i="82" s="1"/>
  <c r="B15" i="82"/>
  <c r="C15" i="8"/>
  <c r="E14" i="8"/>
  <c r="G14" i="8" s="1"/>
  <c r="B15" i="71"/>
  <c r="C14" i="71"/>
  <c r="E14" i="71" s="1"/>
  <c r="G14" i="71" s="1"/>
  <c r="B15" i="21"/>
  <c r="C14" i="21"/>
  <c r="E14" i="21" s="1"/>
  <c r="G14" i="21" s="1"/>
  <c r="B15" i="84"/>
  <c r="C14" i="84"/>
  <c r="E14" i="84" s="1"/>
  <c r="G14" i="84" s="1"/>
  <c r="B15" i="88"/>
  <c r="C14" i="88"/>
  <c r="E14" i="88" s="1"/>
  <c r="G14" i="88" s="1"/>
  <c r="C14" i="110"/>
  <c r="E14" i="110" s="1"/>
  <c r="G14" i="110" s="1"/>
  <c r="B15" i="110"/>
  <c r="B15" i="80"/>
  <c r="C14" i="80"/>
  <c r="G14" i="80" s="1"/>
  <c r="G10" i="92"/>
  <c r="C11" i="92"/>
  <c r="B16" i="19"/>
  <c r="C15" i="19"/>
  <c r="E15" i="19" s="1"/>
  <c r="G15" i="19" s="1"/>
  <c r="C13" i="69"/>
  <c r="E13" i="69" s="1"/>
  <c r="G13" i="69" s="1"/>
  <c r="B14" i="69"/>
  <c r="B15" i="3"/>
  <c r="C14" i="3"/>
  <c r="E14" i="3" s="1"/>
  <c r="G14" i="3" s="1"/>
  <c r="B15" i="36"/>
  <c r="C14" i="36"/>
  <c r="E14" i="36" s="1"/>
  <c r="G14" i="36" s="1"/>
  <c r="C15" i="64"/>
  <c r="E15" i="64" s="1"/>
  <c r="G15" i="64" s="1"/>
  <c r="B16" i="64"/>
  <c r="B15" i="65"/>
  <c r="C14" i="65"/>
  <c r="E14" i="65" s="1"/>
  <c r="G14" i="65" s="1"/>
  <c r="C15" i="50"/>
  <c r="E15" i="50" s="1"/>
  <c r="G15" i="50" s="1"/>
  <c r="B16" i="50"/>
  <c r="B15" i="107"/>
  <c r="C14" i="107"/>
  <c r="E14" i="107" s="1"/>
  <c r="G14" i="107" s="1"/>
  <c r="C14" i="111"/>
  <c r="E14" i="111" s="1"/>
  <c r="G14" i="111" s="1"/>
  <c r="B15" i="111"/>
  <c r="B16" i="16"/>
  <c r="C15" i="16"/>
  <c r="E15" i="16" s="1"/>
  <c r="G15" i="16" s="1"/>
  <c r="C15" i="46"/>
  <c r="E15" i="46" s="1"/>
  <c r="G15" i="46" s="1"/>
  <c r="B16" i="46"/>
  <c r="B16" i="17"/>
  <c r="C15" i="17"/>
  <c r="E15" i="17" s="1"/>
  <c r="G15" i="17" s="1"/>
  <c r="B15" i="11"/>
  <c r="E15" i="11" s="1"/>
  <c r="G15" i="11" s="1"/>
  <c r="C16" i="11"/>
  <c r="C14" i="91"/>
  <c r="E14" i="91" s="1"/>
  <c r="G14" i="91" s="1"/>
  <c r="B15" i="91"/>
  <c r="B15" i="124"/>
  <c r="C14" i="124"/>
  <c r="E14" i="124" s="1"/>
  <c r="G14" i="124" s="1"/>
  <c r="C15" i="18"/>
  <c r="E15" i="18" s="1"/>
  <c r="G15" i="18" s="1"/>
  <c r="B16" i="18"/>
  <c r="C14" i="67"/>
  <c r="E14" i="67" s="1"/>
  <c r="G14" i="67" s="1"/>
  <c r="B15" i="67"/>
  <c r="C13" i="38"/>
  <c r="E13" i="38" s="1"/>
  <c r="G13" i="38" s="1"/>
  <c r="B14" i="38"/>
  <c r="B16" i="23"/>
  <c r="C15" i="23"/>
  <c r="C11" i="93"/>
  <c r="G10" i="93"/>
  <c r="B17" i="43"/>
  <c r="C16" i="43"/>
  <c r="E16" i="43" s="1"/>
  <c r="G16" i="43" s="1"/>
  <c r="B15" i="96"/>
  <c r="C14" i="96"/>
  <c r="E14" i="96" s="1"/>
  <c r="G14" i="96" s="1"/>
  <c r="B14" i="73"/>
  <c r="C13" i="73"/>
  <c r="E13" i="73" s="1"/>
  <c r="G13" i="73" s="1"/>
  <c r="C15" i="123"/>
  <c r="E15" i="123" s="1"/>
  <c r="G15" i="123" s="1"/>
  <c r="B16" i="123"/>
  <c r="B15" i="85"/>
  <c r="C14" i="85"/>
  <c r="E14" i="85" s="1"/>
  <c r="G14" i="85" s="1"/>
  <c r="B15" i="61"/>
  <c r="C14" i="61"/>
  <c r="E14" i="61" s="1"/>
  <c r="G14" i="61" s="1"/>
  <c r="C14" i="104"/>
  <c r="E14" i="104" s="1"/>
  <c r="G14" i="104" s="1"/>
  <c r="B15" i="104"/>
  <c r="B16" i="48"/>
  <c r="C15" i="48"/>
  <c r="E15" i="48" s="1"/>
  <c r="G15" i="48" s="1"/>
  <c r="B16" i="24"/>
  <c r="C15" i="24"/>
  <c r="E15" i="24" s="1"/>
  <c r="G15" i="24" s="1"/>
  <c r="B16" i="49"/>
  <c r="C15" i="49"/>
  <c r="E15" i="49" s="1"/>
  <c r="G15" i="49" s="1"/>
  <c r="B15" i="53"/>
  <c r="C14" i="53"/>
  <c r="E14" i="53" s="1"/>
  <c r="G14" i="53" s="1"/>
  <c r="B15" i="76"/>
  <c r="C14" i="76"/>
  <c r="E14" i="76" s="1"/>
  <c r="G14" i="76" s="1"/>
  <c r="B15" i="83"/>
  <c r="C14" i="83"/>
  <c r="E14" i="83" s="1"/>
  <c r="G14" i="83" s="1"/>
  <c r="B16" i="22"/>
  <c r="C15" i="22"/>
  <c r="E15" i="22" s="1"/>
  <c r="G15" i="22" s="1"/>
  <c r="C14" i="77"/>
  <c r="E14" i="77" s="1"/>
  <c r="G14" i="77" s="1"/>
  <c r="B15" i="77"/>
  <c r="C14" i="125"/>
  <c r="E14" i="125" s="1"/>
  <c r="G14" i="125" s="1"/>
  <c r="B15" i="125"/>
  <c r="B15" i="70"/>
  <c r="C14" i="70"/>
  <c r="E14" i="70" s="1"/>
  <c r="G14" i="70" s="1"/>
  <c r="C14" i="112"/>
  <c r="E14" i="112" s="1"/>
  <c r="G14" i="112" s="1"/>
  <c r="B15" i="112"/>
  <c r="B15" i="25"/>
  <c r="C14" i="25"/>
  <c r="E14" i="25" s="1"/>
  <c r="G14" i="25" s="1"/>
  <c r="B15" i="109"/>
  <c r="C14" i="109"/>
  <c r="E14" i="109" s="1"/>
  <c r="G14" i="109" s="1"/>
  <c r="B16" i="66"/>
  <c r="C15" i="66"/>
  <c r="E15" i="66" s="1"/>
  <c r="G15" i="66" s="1"/>
  <c r="B19" i="60"/>
  <c r="BS15" i="41" l="1"/>
  <c r="B22" i="87"/>
  <c r="C19" i="87"/>
  <c r="AM17" i="27"/>
  <c r="A18" i="27"/>
  <c r="AM18" i="27" s="1"/>
  <c r="BQ17" i="27"/>
  <c r="AJ17" i="27"/>
  <c r="AE17" i="27"/>
  <c r="BQ16" i="41" s="1"/>
  <c r="BR16" i="41" s="1"/>
  <c r="AL17" i="27"/>
  <c r="AD17" i="27"/>
  <c r="AN17" i="27"/>
  <c r="AP17" i="27"/>
  <c r="BS17" i="27"/>
  <c r="AC17" i="27"/>
  <c r="BW17" i="27"/>
  <c r="C34" i="126"/>
  <c r="B35" i="126"/>
  <c r="B16" i="128"/>
  <c r="C15" i="128"/>
  <c r="E15" i="128" s="1"/>
  <c r="G15" i="128" s="1"/>
  <c r="B23" i="86"/>
  <c r="C22" i="86"/>
  <c r="A18" i="31"/>
  <c r="D17" i="31"/>
  <c r="C17" i="31"/>
  <c r="F21" i="48"/>
  <c r="D21" i="48"/>
  <c r="J21" i="125"/>
  <c r="K21" i="125" s="1"/>
  <c r="G15" i="44"/>
  <c r="B15" i="38"/>
  <c r="C14" i="38"/>
  <c r="E14" i="38" s="1"/>
  <c r="G14" i="38" s="1"/>
  <c r="B16" i="94"/>
  <c r="C15" i="94"/>
  <c r="E15" i="94" s="1"/>
  <c r="G15" i="94" s="1"/>
  <c r="C15" i="70"/>
  <c r="E15" i="70" s="1"/>
  <c r="G15" i="70" s="1"/>
  <c r="B16" i="70"/>
  <c r="E15" i="8"/>
  <c r="G15" i="8" s="1"/>
  <c r="C16" i="8"/>
  <c r="B16" i="77"/>
  <c r="C15" i="77"/>
  <c r="E15" i="77" s="1"/>
  <c r="G15" i="77" s="1"/>
  <c r="B16" i="104"/>
  <c r="C15" i="104"/>
  <c r="E15" i="104" s="1"/>
  <c r="G15" i="104" s="1"/>
  <c r="B16" i="11"/>
  <c r="C17" i="11"/>
  <c r="B17" i="19"/>
  <c r="C16" i="19"/>
  <c r="E16" i="19" s="1"/>
  <c r="G16" i="19" s="1"/>
  <c r="C15" i="109"/>
  <c r="E15" i="109" s="1"/>
  <c r="G15" i="109" s="1"/>
  <c r="B16" i="109"/>
  <c r="C15" i="107"/>
  <c r="E15" i="107" s="1"/>
  <c r="G15" i="107" s="1"/>
  <c r="B16" i="107"/>
  <c r="E11" i="92"/>
  <c r="B11" i="92"/>
  <c r="C15" i="88"/>
  <c r="E15" i="88" s="1"/>
  <c r="G15" i="88" s="1"/>
  <c r="B16" i="88"/>
  <c r="C15" i="95"/>
  <c r="E15" i="95" s="1"/>
  <c r="G15" i="95" s="1"/>
  <c r="B16" i="95"/>
  <c r="C15" i="124"/>
  <c r="E15" i="124" s="1"/>
  <c r="G15" i="124" s="1"/>
  <c r="B16" i="124"/>
  <c r="AP18" i="27"/>
  <c r="AN18" i="27"/>
  <c r="A19" i="27"/>
  <c r="BW18" i="27"/>
  <c r="B16" i="121"/>
  <c r="C15" i="121"/>
  <c r="E15" i="121" s="1"/>
  <c r="G15" i="121" s="1"/>
  <c r="C15" i="57"/>
  <c r="E15" i="57" s="1"/>
  <c r="G15" i="57" s="1"/>
  <c r="B16" i="57"/>
  <c r="B16" i="84"/>
  <c r="C15" i="84"/>
  <c r="E15" i="84" s="1"/>
  <c r="G15" i="84" s="1"/>
  <c r="B17" i="50"/>
  <c r="C16" i="50"/>
  <c r="E16" i="50" s="1"/>
  <c r="G16" i="50" s="1"/>
  <c r="C16" i="17"/>
  <c r="E16" i="17" s="1"/>
  <c r="G16" i="17" s="1"/>
  <c r="B17" i="17"/>
  <c r="C15" i="3"/>
  <c r="E15" i="3" s="1"/>
  <c r="G15" i="3" s="1"/>
  <c r="B16" i="3"/>
  <c r="B16" i="117"/>
  <c r="C15" i="117"/>
  <c r="E15" i="117" s="1"/>
  <c r="G15" i="117" s="1"/>
  <c r="B16" i="91"/>
  <c r="C15" i="91"/>
  <c r="E15" i="91" s="1"/>
  <c r="G15" i="91" s="1"/>
  <c r="C15" i="61"/>
  <c r="E15" i="61" s="1"/>
  <c r="G15" i="61" s="1"/>
  <c r="B16" i="61"/>
  <c r="B16" i="25"/>
  <c r="C15" i="25"/>
  <c r="E15" i="25" s="1"/>
  <c r="G15" i="25" s="1"/>
  <c r="B17" i="22"/>
  <c r="C16" i="22"/>
  <c r="E16" i="22" s="1"/>
  <c r="G16" i="22" s="1"/>
  <c r="B16" i="96"/>
  <c r="C15" i="96"/>
  <c r="E15" i="96" s="1"/>
  <c r="G15" i="96" s="1"/>
  <c r="E11" i="93"/>
  <c r="B11" i="93"/>
  <c r="B17" i="44"/>
  <c r="C16" i="44"/>
  <c r="E16" i="44"/>
  <c r="C15" i="80"/>
  <c r="G15" i="80" s="1"/>
  <c r="B16" i="80"/>
  <c r="C16" i="48"/>
  <c r="E16" i="48" s="1"/>
  <c r="G16" i="48" s="1"/>
  <c r="B17" i="48"/>
  <c r="B17" i="23"/>
  <c r="C16" i="23"/>
  <c r="C14" i="69"/>
  <c r="E14" i="69" s="1"/>
  <c r="G14" i="69" s="1"/>
  <c r="B15" i="69"/>
  <c r="C15" i="21"/>
  <c r="E15" i="21" s="1"/>
  <c r="G15" i="21" s="1"/>
  <c r="B16" i="21"/>
  <c r="B16" i="75"/>
  <c r="C15" i="75"/>
  <c r="C15" i="119"/>
  <c r="E15" i="119" s="1"/>
  <c r="G15" i="119" s="1"/>
  <c r="B16" i="119"/>
  <c r="B17" i="64"/>
  <c r="C16" i="64"/>
  <c r="E16" i="64" s="1"/>
  <c r="G16" i="64" s="1"/>
  <c r="B16" i="36"/>
  <c r="C15" i="36"/>
  <c r="E15" i="36" s="1"/>
  <c r="G15" i="36" s="1"/>
  <c r="B17" i="18"/>
  <c r="C16" i="18"/>
  <c r="E16" i="18" s="1"/>
  <c r="G16" i="18" s="1"/>
  <c r="C15" i="90"/>
  <c r="E15" i="90" s="1"/>
  <c r="G15" i="90" s="1"/>
  <c r="B16" i="90"/>
  <c r="C14" i="73"/>
  <c r="E14" i="73" s="1"/>
  <c r="G14" i="73" s="1"/>
  <c r="B15" i="73"/>
  <c r="C16" i="14"/>
  <c r="E16" i="14" s="1"/>
  <c r="G16" i="14" s="1"/>
  <c r="B17" i="14"/>
  <c r="B16" i="125"/>
  <c r="C15" i="125"/>
  <c r="E15" i="125" s="1"/>
  <c r="G15" i="125" s="1"/>
  <c r="B16" i="53"/>
  <c r="C15" i="53"/>
  <c r="E15" i="53" s="1"/>
  <c r="G15" i="53" s="1"/>
  <c r="E15" i="23"/>
  <c r="G15" i="23" s="1"/>
  <c r="C16" i="46"/>
  <c r="E16" i="46" s="1"/>
  <c r="G16" i="46" s="1"/>
  <c r="B17" i="46"/>
  <c r="C16" i="49"/>
  <c r="E16" i="49" s="1"/>
  <c r="G16" i="49" s="1"/>
  <c r="B17" i="49"/>
  <c r="B16" i="112"/>
  <c r="C15" i="112"/>
  <c r="E15" i="112" s="1"/>
  <c r="G15" i="112" s="1"/>
  <c r="B17" i="123"/>
  <c r="C16" i="123"/>
  <c r="E16" i="123" s="1"/>
  <c r="G16" i="123" s="1"/>
  <c r="B16" i="81"/>
  <c r="C15" i="81"/>
  <c r="E15" i="81" s="1"/>
  <c r="G15" i="81" s="1"/>
  <c r="B18" i="43"/>
  <c r="C17" i="43"/>
  <c r="E17" i="43" s="1"/>
  <c r="G17" i="43" s="1"/>
  <c r="B16" i="82"/>
  <c r="C15" i="82"/>
  <c r="E15" i="82" s="1"/>
  <c r="G15" i="82" s="1"/>
  <c r="B16" i="67"/>
  <c r="C15" i="67"/>
  <c r="E15" i="67" s="1"/>
  <c r="G15" i="67" s="1"/>
  <c r="B16" i="85"/>
  <c r="C15" i="85"/>
  <c r="E15" i="85" s="1"/>
  <c r="G15" i="85" s="1"/>
  <c r="C16" i="66"/>
  <c r="E16" i="66" s="1"/>
  <c r="G16" i="66" s="1"/>
  <c r="B17" i="66"/>
  <c r="B17" i="24"/>
  <c r="C16" i="24"/>
  <c r="E16" i="24" s="1"/>
  <c r="G16" i="24" s="1"/>
  <c r="B17" i="16"/>
  <c r="C16" i="16"/>
  <c r="E16" i="16" s="1"/>
  <c r="G16" i="16" s="1"/>
  <c r="B16" i="110"/>
  <c r="C15" i="110"/>
  <c r="E15" i="110" s="1"/>
  <c r="G15" i="110" s="1"/>
  <c r="C15" i="51"/>
  <c r="E15" i="51" s="1"/>
  <c r="G15" i="51" s="1"/>
  <c r="B16" i="51"/>
  <c r="C15" i="76"/>
  <c r="E15" i="76" s="1"/>
  <c r="G15" i="76" s="1"/>
  <c r="B16" i="76"/>
  <c r="E15" i="75"/>
  <c r="G14" i="75"/>
  <c r="B16" i="83"/>
  <c r="C15" i="83"/>
  <c r="E15" i="83" s="1"/>
  <c r="G15" i="83" s="1"/>
  <c r="B16" i="111"/>
  <c r="C15" i="111"/>
  <c r="E15" i="111" s="1"/>
  <c r="G15" i="111" s="1"/>
  <c r="B16" i="65"/>
  <c r="C15" i="65"/>
  <c r="E15" i="65" s="1"/>
  <c r="G15" i="65" s="1"/>
  <c r="C15" i="71"/>
  <c r="E15" i="71" s="1"/>
  <c r="G15" i="71" s="1"/>
  <c r="B16" i="71"/>
  <c r="B20" i="60"/>
  <c r="AC18" i="27" l="1"/>
  <c r="AQ18" i="27"/>
  <c r="AE18" i="27"/>
  <c r="BQ17" i="41" s="1"/>
  <c r="BR17" i="41" s="1"/>
  <c r="AD18" i="27"/>
  <c r="AL18" i="27"/>
  <c r="BQ19" i="27"/>
  <c r="AJ19" i="27"/>
  <c r="BQ18" i="27"/>
  <c r="AJ18" i="27"/>
  <c r="C22" i="87"/>
  <c r="A22" i="87"/>
  <c r="B23" i="87"/>
  <c r="BS18" i="27"/>
  <c r="BS16" i="41"/>
  <c r="B36" i="126"/>
  <c r="C35" i="126"/>
  <c r="C16" i="128"/>
  <c r="E16" i="128" s="1"/>
  <c r="G16" i="128" s="1"/>
  <c r="B17" i="128"/>
  <c r="B26" i="86"/>
  <c r="AK23" i="86"/>
  <c r="C23" i="86"/>
  <c r="F22" i="48"/>
  <c r="D22" i="48"/>
  <c r="A19" i="31"/>
  <c r="D18" i="31"/>
  <c r="C18" i="31"/>
  <c r="G16" i="44"/>
  <c r="J39" i="125"/>
  <c r="B16" i="73"/>
  <c r="C15" i="73"/>
  <c r="E15" i="73" s="1"/>
  <c r="G15" i="73" s="1"/>
  <c r="B17" i="80"/>
  <c r="C16" i="80"/>
  <c r="G16" i="80" s="1"/>
  <c r="B18" i="22"/>
  <c r="C17" i="22"/>
  <c r="E17" i="22" s="1"/>
  <c r="G17" i="22" s="1"/>
  <c r="C16" i="84"/>
  <c r="E16" i="84" s="1"/>
  <c r="G16" i="84" s="1"/>
  <c r="B17" i="84"/>
  <c r="B17" i="95"/>
  <c r="C16" i="95"/>
  <c r="E16" i="95" s="1"/>
  <c r="G16" i="95" s="1"/>
  <c r="C16" i="91"/>
  <c r="E16" i="91" s="1"/>
  <c r="G16" i="91" s="1"/>
  <c r="B17" i="91"/>
  <c r="B17" i="85"/>
  <c r="C16" i="85"/>
  <c r="E16" i="85" s="1"/>
  <c r="G16" i="85" s="1"/>
  <c r="B17" i="109"/>
  <c r="C16" i="109"/>
  <c r="E16" i="109" s="1"/>
  <c r="G16" i="109" s="1"/>
  <c r="C16" i="36"/>
  <c r="E16" i="36" s="1"/>
  <c r="G16" i="36" s="1"/>
  <c r="B17" i="36"/>
  <c r="B17" i="51"/>
  <c r="C16" i="51"/>
  <c r="E16" i="51" s="1"/>
  <c r="G16" i="51" s="1"/>
  <c r="C16" i="25"/>
  <c r="E16" i="25" s="1"/>
  <c r="G16" i="25" s="1"/>
  <c r="B17" i="25"/>
  <c r="B17" i="117"/>
  <c r="C16" i="117"/>
  <c r="E16" i="117" s="1"/>
  <c r="G16" i="117" s="1"/>
  <c r="C16" i="77"/>
  <c r="E16" i="77" s="1"/>
  <c r="G16" i="77" s="1"/>
  <c r="B17" i="77"/>
  <c r="C16" i="124"/>
  <c r="E16" i="124" s="1"/>
  <c r="G16" i="124" s="1"/>
  <c r="B17" i="124"/>
  <c r="C17" i="46"/>
  <c r="E17" i="46" s="1"/>
  <c r="G17" i="46" s="1"/>
  <c r="B18" i="46"/>
  <c r="B17" i="90"/>
  <c r="C16" i="90"/>
  <c r="E16" i="90" s="1"/>
  <c r="G16" i="90" s="1"/>
  <c r="B17" i="21"/>
  <c r="C16" i="21"/>
  <c r="E16" i="21" s="1"/>
  <c r="G16" i="21" s="1"/>
  <c r="C16" i="67"/>
  <c r="E16" i="67" s="1"/>
  <c r="G16" i="67" s="1"/>
  <c r="B17" i="67"/>
  <c r="B18" i="64"/>
  <c r="C17" i="64"/>
  <c r="E17" i="64" s="1"/>
  <c r="G17" i="64" s="1"/>
  <c r="B18" i="44"/>
  <c r="E17" i="44"/>
  <c r="C17" i="44"/>
  <c r="C16" i="3"/>
  <c r="E16" i="3" s="1"/>
  <c r="G16" i="3" s="1"/>
  <c r="B17" i="3"/>
  <c r="B17" i="57"/>
  <c r="C16" i="57"/>
  <c r="E16" i="57" s="1"/>
  <c r="G16" i="57" s="1"/>
  <c r="B17" i="88"/>
  <c r="C16" i="88"/>
  <c r="E16" i="88" s="1"/>
  <c r="G16" i="88" s="1"/>
  <c r="C17" i="8"/>
  <c r="E16" i="8"/>
  <c r="G16" i="8" s="1"/>
  <c r="C16" i="71"/>
  <c r="E16" i="71" s="1"/>
  <c r="G16" i="71" s="1"/>
  <c r="B17" i="71"/>
  <c r="B17" i="82"/>
  <c r="C16" i="82"/>
  <c r="E16" i="82" s="1"/>
  <c r="G16" i="82" s="1"/>
  <c r="B17" i="83"/>
  <c r="C16" i="83"/>
  <c r="E16" i="83" s="1"/>
  <c r="G16" i="83" s="1"/>
  <c r="C17" i="24"/>
  <c r="E17" i="24" s="1"/>
  <c r="G17" i="24" s="1"/>
  <c r="B18" i="24"/>
  <c r="B17" i="53"/>
  <c r="C16" i="53"/>
  <c r="E16" i="53" s="1"/>
  <c r="G16" i="53" s="1"/>
  <c r="B17" i="119"/>
  <c r="C16" i="119"/>
  <c r="E16" i="119" s="1"/>
  <c r="G16" i="119" s="1"/>
  <c r="B17" i="61"/>
  <c r="C16" i="61"/>
  <c r="E16" i="61" s="1"/>
  <c r="G16" i="61" s="1"/>
  <c r="G11" i="92"/>
  <c r="C12" i="92"/>
  <c r="C17" i="19"/>
  <c r="E17" i="19" s="1"/>
  <c r="G17" i="19" s="1"/>
  <c r="B18" i="19"/>
  <c r="B17" i="70"/>
  <c r="C16" i="70"/>
  <c r="E16" i="70" s="1"/>
  <c r="G16" i="70" s="1"/>
  <c r="C17" i="16"/>
  <c r="E17" i="16" s="1"/>
  <c r="G17" i="16" s="1"/>
  <c r="B18" i="16"/>
  <c r="C16" i="65"/>
  <c r="E16" i="65" s="1"/>
  <c r="G16" i="65" s="1"/>
  <c r="B17" i="65"/>
  <c r="C16" i="112"/>
  <c r="E16" i="112" s="1"/>
  <c r="G16" i="112" s="1"/>
  <c r="B17" i="112"/>
  <c r="C16" i="81"/>
  <c r="E16" i="81" s="1"/>
  <c r="G16" i="81" s="1"/>
  <c r="B17" i="81"/>
  <c r="B17" i="125"/>
  <c r="C16" i="125"/>
  <c r="E16" i="125" s="1"/>
  <c r="G16" i="125" s="1"/>
  <c r="C15" i="69"/>
  <c r="E15" i="69" s="1"/>
  <c r="G15" i="69" s="1"/>
  <c r="B16" i="69"/>
  <c r="B18" i="17"/>
  <c r="C17" i="17"/>
  <c r="E17" i="17" s="1"/>
  <c r="G17" i="17" s="1"/>
  <c r="AL19" i="27"/>
  <c r="A20" i="27"/>
  <c r="BS19" i="27"/>
  <c r="AE19" i="27"/>
  <c r="BQ18" i="41" s="1"/>
  <c r="AC19" i="27"/>
  <c r="AD19" i="27"/>
  <c r="AQ19" i="27"/>
  <c r="AP19" i="27"/>
  <c r="BW19" i="27"/>
  <c r="AN19" i="27"/>
  <c r="AM19" i="27"/>
  <c r="C18" i="11"/>
  <c r="B17" i="11"/>
  <c r="B18" i="123"/>
  <c r="C17" i="123"/>
  <c r="E17" i="123" s="1"/>
  <c r="G17" i="123" s="1"/>
  <c r="B18" i="14"/>
  <c r="C17" i="14"/>
  <c r="E17" i="14" s="1"/>
  <c r="G17" i="14" s="1"/>
  <c r="G11" i="93"/>
  <c r="C12" i="93"/>
  <c r="C16" i="121"/>
  <c r="E16" i="121" s="1"/>
  <c r="G16" i="121" s="1"/>
  <c r="B17" i="121"/>
  <c r="E16" i="11"/>
  <c r="G16" i="11" s="1"/>
  <c r="C16" i="94"/>
  <c r="E16" i="94" s="1"/>
  <c r="G16" i="94" s="1"/>
  <c r="B17" i="94"/>
  <c r="B18" i="49"/>
  <c r="C17" i="49"/>
  <c r="E17" i="49" s="1"/>
  <c r="G17" i="49" s="1"/>
  <c r="C16" i="107"/>
  <c r="E16" i="107" s="1"/>
  <c r="G16" i="107" s="1"/>
  <c r="B17" i="107"/>
  <c r="E16" i="75"/>
  <c r="G15" i="75"/>
  <c r="B17" i="76"/>
  <c r="C16" i="76"/>
  <c r="E16" i="76" s="1"/>
  <c r="G16" i="76" s="1"/>
  <c r="B17" i="110"/>
  <c r="C16" i="110"/>
  <c r="E16" i="110" s="1"/>
  <c r="G16" i="110" s="1"/>
  <c r="B19" i="43"/>
  <c r="C18" i="43"/>
  <c r="E18" i="43" s="1"/>
  <c r="G18" i="43" s="1"/>
  <c r="E16" i="23"/>
  <c r="G16" i="23" s="1"/>
  <c r="C16" i="96"/>
  <c r="E16" i="96" s="1"/>
  <c r="G16" i="96" s="1"/>
  <c r="B17" i="96"/>
  <c r="B18" i="23"/>
  <c r="C17" i="23"/>
  <c r="B18" i="18"/>
  <c r="C17" i="18"/>
  <c r="E17" i="18" s="1"/>
  <c r="G17" i="18" s="1"/>
  <c r="C16" i="75"/>
  <c r="B17" i="75"/>
  <c r="B18" i="66"/>
  <c r="C17" i="66"/>
  <c r="E17" i="66" s="1"/>
  <c r="G17" i="66" s="1"/>
  <c r="B17" i="111"/>
  <c r="C16" i="111"/>
  <c r="E16" i="111" s="1"/>
  <c r="G16" i="111" s="1"/>
  <c r="B18" i="48"/>
  <c r="C17" i="48"/>
  <c r="E17" i="48" s="1"/>
  <c r="G17" i="48" s="1"/>
  <c r="B18" i="50"/>
  <c r="C17" i="50"/>
  <c r="E17" i="50" s="1"/>
  <c r="G17" i="50" s="1"/>
  <c r="B17" i="104"/>
  <c r="C16" i="104"/>
  <c r="E16" i="104" s="1"/>
  <c r="G16" i="104" s="1"/>
  <c r="C15" i="38"/>
  <c r="E15" i="38" s="1"/>
  <c r="G15" i="38" s="1"/>
  <c r="B16" i="38"/>
  <c r="B21" i="60"/>
  <c r="BS17" i="41" l="1"/>
  <c r="B24" i="87"/>
  <c r="C23" i="87"/>
  <c r="BQ20" i="27"/>
  <c r="AJ20" i="27"/>
  <c r="B37" i="126"/>
  <c r="C36" i="126"/>
  <c r="C26" i="86"/>
  <c r="A26" i="86"/>
  <c r="B18" i="128"/>
  <c r="C17" i="128"/>
  <c r="E17" i="128" s="1"/>
  <c r="G17" i="128" s="1"/>
  <c r="BS18" i="41"/>
  <c r="BR18" i="41"/>
  <c r="BR19" i="41" s="1"/>
  <c r="BQ19" i="41"/>
  <c r="B27" i="86"/>
  <c r="AK26" i="86"/>
  <c r="AI26" i="86"/>
  <c r="A20" i="31"/>
  <c r="D19" i="31"/>
  <c r="C19" i="31"/>
  <c r="F23" i="48"/>
  <c r="D23" i="48"/>
  <c r="K39" i="125"/>
  <c r="K40" i="125" s="1"/>
  <c r="K4" i="125"/>
  <c r="G17" i="44"/>
  <c r="C19" i="11"/>
  <c r="B18" i="11"/>
  <c r="E18" i="11" s="1"/>
  <c r="G18" i="11" s="1"/>
  <c r="B19" i="16"/>
  <c r="C18" i="16"/>
  <c r="E18" i="16" s="1"/>
  <c r="G18" i="16" s="1"/>
  <c r="B18" i="119"/>
  <c r="C17" i="119"/>
  <c r="E17" i="119" s="1"/>
  <c r="G17" i="119" s="1"/>
  <c r="C17" i="109"/>
  <c r="E17" i="109" s="1"/>
  <c r="G17" i="109" s="1"/>
  <c r="B18" i="109"/>
  <c r="C18" i="22"/>
  <c r="E18" i="22" s="1"/>
  <c r="G18" i="22" s="1"/>
  <c r="B19" i="22"/>
  <c r="C17" i="88"/>
  <c r="E17" i="88" s="1"/>
  <c r="G17" i="88" s="1"/>
  <c r="B18" i="88"/>
  <c r="E17" i="23"/>
  <c r="G17" i="23" s="1"/>
  <c r="B18" i="94"/>
  <c r="C17" i="94"/>
  <c r="E17" i="94" s="1"/>
  <c r="G17" i="94" s="1"/>
  <c r="B18" i="67"/>
  <c r="C17" i="67"/>
  <c r="E17" i="67" s="1"/>
  <c r="G17" i="67" s="1"/>
  <c r="C17" i="85"/>
  <c r="E17" i="85" s="1"/>
  <c r="G17" i="85" s="1"/>
  <c r="B18" i="85"/>
  <c r="C17" i="104"/>
  <c r="E17" i="104" s="1"/>
  <c r="G17" i="104" s="1"/>
  <c r="B18" i="104"/>
  <c r="B19" i="17"/>
  <c r="C18" i="17"/>
  <c r="E18" i="17" s="1"/>
  <c r="G18" i="17" s="1"/>
  <c r="B18" i="70"/>
  <c r="C17" i="70"/>
  <c r="E17" i="70" s="1"/>
  <c r="G17" i="70" s="1"/>
  <c r="C17" i="53"/>
  <c r="E17" i="53" s="1"/>
  <c r="G17" i="53" s="1"/>
  <c r="B18" i="53"/>
  <c r="B18" i="80"/>
  <c r="C17" i="80"/>
  <c r="G17" i="80" s="1"/>
  <c r="C17" i="82"/>
  <c r="E17" i="82" s="1"/>
  <c r="G17" i="82" s="1"/>
  <c r="B18" i="82"/>
  <c r="B18" i="91"/>
  <c r="C17" i="91"/>
  <c r="E17" i="91" s="1"/>
  <c r="G17" i="91" s="1"/>
  <c r="C16" i="69"/>
  <c r="E16" i="69" s="1"/>
  <c r="G16" i="69" s="1"/>
  <c r="B17" i="69"/>
  <c r="B18" i="3"/>
  <c r="C17" i="3"/>
  <c r="E17" i="3" s="1"/>
  <c r="G17" i="3" s="1"/>
  <c r="B19" i="46"/>
  <c r="C18" i="46"/>
  <c r="E18" i="46" s="1"/>
  <c r="G18" i="46" s="1"/>
  <c r="E12" i="92"/>
  <c r="B12" i="92"/>
  <c r="B19" i="24"/>
  <c r="C18" i="24"/>
  <c r="E18" i="24" s="1"/>
  <c r="G18" i="24" s="1"/>
  <c r="E17" i="11"/>
  <c r="G17" i="11" s="1"/>
  <c r="B19" i="64"/>
  <c r="C18" i="64"/>
  <c r="E18" i="64" s="1"/>
  <c r="G18" i="64" s="1"/>
  <c r="B18" i="107"/>
  <c r="C17" i="107"/>
  <c r="E17" i="107" s="1"/>
  <c r="G17" i="107" s="1"/>
  <c r="B19" i="19"/>
  <c r="C18" i="19"/>
  <c r="E18" i="19" s="1"/>
  <c r="G18" i="19" s="1"/>
  <c r="B18" i="71"/>
  <c r="C17" i="71"/>
  <c r="E17" i="71" s="1"/>
  <c r="G17" i="71" s="1"/>
  <c r="B18" i="124"/>
  <c r="C17" i="124"/>
  <c r="E17" i="124" s="1"/>
  <c r="G17" i="124" s="1"/>
  <c r="B18" i="57"/>
  <c r="C17" i="57"/>
  <c r="E17" i="57" s="1"/>
  <c r="G17" i="57" s="1"/>
  <c r="C17" i="21"/>
  <c r="E17" i="21" s="1"/>
  <c r="G17" i="21" s="1"/>
  <c r="B18" i="21"/>
  <c r="B18" i="111"/>
  <c r="C17" i="111"/>
  <c r="E17" i="111" s="1"/>
  <c r="G17" i="111" s="1"/>
  <c r="B19" i="23"/>
  <c r="C18" i="23"/>
  <c r="B18" i="112"/>
  <c r="C17" i="112"/>
  <c r="E17" i="112" s="1"/>
  <c r="G17" i="112" s="1"/>
  <c r="C18" i="66"/>
  <c r="E18" i="66" s="1"/>
  <c r="G18" i="66" s="1"/>
  <c r="B19" i="66"/>
  <c r="B18" i="77"/>
  <c r="C17" i="77"/>
  <c r="E17" i="77" s="1"/>
  <c r="G17" i="77" s="1"/>
  <c r="B17" i="73"/>
  <c r="C16" i="73"/>
  <c r="E16" i="73" s="1"/>
  <c r="G16" i="73" s="1"/>
  <c r="E12" i="93"/>
  <c r="B12" i="93"/>
  <c r="B18" i="125"/>
  <c r="C17" i="125"/>
  <c r="E17" i="125" s="1"/>
  <c r="G17" i="125" s="1"/>
  <c r="C17" i="65"/>
  <c r="E17" i="65" s="1"/>
  <c r="G17" i="65" s="1"/>
  <c r="B18" i="65"/>
  <c r="B18" i="90"/>
  <c r="C17" i="90"/>
  <c r="E17" i="90" s="1"/>
  <c r="G17" i="90" s="1"/>
  <c r="B18" i="81"/>
  <c r="C17" i="81"/>
  <c r="E17" i="81" s="1"/>
  <c r="G17" i="81" s="1"/>
  <c r="B18" i="83"/>
  <c r="C17" i="83"/>
  <c r="E17" i="83" s="1"/>
  <c r="G17" i="83" s="1"/>
  <c r="C18" i="8"/>
  <c r="E17" i="8"/>
  <c r="G17" i="8" s="1"/>
  <c r="B18" i="75"/>
  <c r="C17" i="75"/>
  <c r="C17" i="110"/>
  <c r="E17" i="110" s="1"/>
  <c r="G17" i="110" s="1"/>
  <c r="B18" i="110"/>
  <c r="C18" i="48"/>
  <c r="E18" i="48" s="1"/>
  <c r="G18" i="48" s="1"/>
  <c r="B19" i="48"/>
  <c r="C17" i="95"/>
  <c r="E17" i="95" s="1"/>
  <c r="G17" i="95" s="1"/>
  <c r="B18" i="95"/>
  <c r="B19" i="50"/>
  <c r="C18" i="50"/>
  <c r="E18" i="50" s="1"/>
  <c r="G18" i="50" s="1"/>
  <c r="B18" i="121"/>
  <c r="C17" i="121"/>
  <c r="E17" i="121" s="1"/>
  <c r="G17" i="121" s="1"/>
  <c r="C18" i="49"/>
  <c r="E18" i="49" s="1"/>
  <c r="G18" i="49" s="1"/>
  <c r="B19" i="49"/>
  <c r="C18" i="14"/>
  <c r="E18" i="14" s="1"/>
  <c r="G18" i="14" s="1"/>
  <c r="B19" i="14"/>
  <c r="C17" i="61"/>
  <c r="E17" i="61" s="1"/>
  <c r="G17" i="61" s="1"/>
  <c r="B18" i="61"/>
  <c r="B18" i="36"/>
  <c r="C17" i="36"/>
  <c r="E17" i="36" s="1"/>
  <c r="G17" i="36" s="1"/>
  <c r="B20" i="43"/>
  <c r="C19" i="43"/>
  <c r="E19" i="43" s="1"/>
  <c r="G19" i="43" s="1"/>
  <c r="C16" i="38"/>
  <c r="E16" i="38" s="1"/>
  <c r="G16" i="38" s="1"/>
  <c r="B17" i="38"/>
  <c r="E17" i="75"/>
  <c r="G16" i="75"/>
  <c r="B19" i="123"/>
  <c r="C18" i="123"/>
  <c r="E18" i="123" s="1"/>
  <c r="G18" i="123" s="1"/>
  <c r="A21" i="27"/>
  <c r="BW20" i="27"/>
  <c r="AQ20" i="27"/>
  <c r="AP20" i="27"/>
  <c r="BS20" i="27"/>
  <c r="AL20" i="27"/>
  <c r="AN20" i="27"/>
  <c r="AM20" i="27"/>
  <c r="AD20" i="27"/>
  <c r="AE20" i="27"/>
  <c r="BQ21" i="41" s="1"/>
  <c r="AC20" i="27"/>
  <c r="B18" i="84"/>
  <c r="C17" i="84"/>
  <c r="E17" i="84" s="1"/>
  <c r="G17" i="84" s="1"/>
  <c r="B19" i="18"/>
  <c r="C18" i="18"/>
  <c r="E18" i="18" s="1"/>
  <c r="G18" i="18" s="1"/>
  <c r="C17" i="51"/>
  <c r="E17" i="51" s="1"/>
  <c r="G17" i="51" s="1"/>
  <c r="B18" i="51"/>
  <c r="B18" i="96"/>
  <c r="C17" i="96"/>
  <c r="E17" i="96" s="1"/>
  <c r="G17" i="96" s="1"/>
  <c r="E18" i="44"/>
  <c r="C18" i="44"/>
  <c r="B19" i="44"/>
  <c r="C17" i="117"/>
  <c r="E17" i="117" s="1"/>
  <c r="G17" i="117" s="1"/>
  <c r="B18" i="117"/>
  <c r="B18" i="76"/>
  <c r="C17" i="76"/>
  <c r="E17" i="76" s="1"/>
  <c r="G17" i="76" s="1"/>
  <c r="C17" i="25"/>
  <c r="E17" i="25" s="1"/>
  <c r="G17" i="25" s="1"/>
  <c r="B18" i="25"/>
  <c r="B22" i="60"/>
  <c r="BQ21" i="27" l="1"/>
  <c r="AJ21" i="27"/>
  <c r="AI10" i="86"/>
  <c r="AH10" i="86"/>
  <c r="AH11" i="86"/>
  <c r="AI11" i="86"/>
  <c r="AI12" i="86"/>
  <c r="AH12" i="86"/>
  <c r="AE12" i="86" s="1"/>
  <c r="AI13" i="86"/>
  <c r="AH13" i="86"/>
  <c r="AI14" i="86"/>
  <c r="AI17" i="86"/>
  <c r="AI18" i="86"/>
  <c r="AI19" i="86"/>
  <c r="AI20" i="86"/>
  <c r="AI21" i="86"/>
  <c r="AI22" i="86"/>
  <c r="AI23" i="86"/>
  <c r="B25" i="87"/>
  <c r="C24" i="87"/>
  <c r="BS19" i="41"/>
  <c r="B40" i="126"/>
  <c r="C37" i="126"/>
  <c r="C18" i="128"/>
  <c r="E18" i="128" s="1"/>
  <c r="G18" i="128" s="1"/>
  <c r="B19" i="128"/>
  <c r="BS21" i="41"/>
  <c r="BR21" i="41"/>
  <c r="B28" i="86"/>
  <c r="C27" i="86"/>
  <c r="AK27" i="86"/>
  <c r="AI27" i="86"/>
  <c r="F24" i="48"/>
  <c r="D24" i="48"/>
  <c r="A21" i="31"/>
  <c r="D20" i="31"/>
  <c r="C20" i="31"/>
  <c r="C19" i="19"/>
  <c r="E19" i="19" s="1"/>
  <c r="G19" i="19" s="1"/>
  <c r="B20" i="19"/>
  <c r="C19" i="24"/>
  <c r="E19" i="24" s="1"/>
  <c r="G19" i="24" s="1"/>
  <c r="B20" i="24"/>
  <c r="C18" i="82"/>
  <c r="E18" i="82" s="1"/>
  <c r="G18" i="82" s="1"/>
  <c r="B19" i="82"/>
  <c r="C13" i="92"/>
  <c r="G12" i="92"/>
  <c r="C13" i="93"/>
  <c r="G12" i="93"/>
  <c r="B19" i="57"/>
  <c r="C18" i="57"/>
  <c r="E18" i="57" s="1"/>
  <c r="G18" i="57" s="1"/>
  <c r="C18" i="94"/>
  <c r="E18" i="94" s="1"/>
  <c r="G18" i="94" s="1"/>
  <c r="B19" i="94"/>
  <c r="C18" i="119"/>
  <c r="E18" i="119" s="1"/>
  <c r="G18" i="119" s="1"/>
  <c r="B19" i="119"/>
  <c r="B19" i="25"/>
  <c r="C18" i="25"/>
  <c r="E18" i="25" s="1"/>
  <c r="G18" i="25" s="1"/>
  <c r="B19" i="104"/>
  <c r="C18" i="104"/>
  <c r="E18" i="104" s="1"/>
  <c r="G18" i="104" s="1"/>
  <c r="C18" i="96"/>
  <c r="E18" i="96" s="1"/>
  <c r="G18" i="96" s="1"/>
  <c r="B19" i="96"/>
  <c r="C19" i="48"/>
  <c r="E19" i="48" s="1"/>
  <c r="G19" i="48" s="1"/>
  <c r="B20" i="48"/>
  <c r="C18" i="107"/>
  <c r="E18" i="107" s="1"/>
  <c r="G18" i="107" s="1"/>
  <c r="B19" i="107"/>
  <c r="C18" i="80"/>
  <c r="G18" i="80" s="1"/>
  <c r="B19" i="80"/>
  <c r="B20" i="16"/>
  <c r="C19" i="16"/>
  <c r="E19" i="16" s="1"/>
  <c r="G19" i="16" s="1"/>
  <c r="B20" i="44"/>
  <c r="C19" i="44"/>
  <c r="E19" i="44"/>
  <c r="C20" i="43"/>
  <c r="E20" i="43" s="1"/>
  <c r="G20" i="43" s="1"/>
  <c r="B21" i="43"/>
  <c r="B20" i="66"/>
  <c r="C19" i="66"/>
  <c r="E19" i="66" s="1"/>
  <c r="G19" i="66" s="1"/>
  <c r="B19" i="124"/>
  <c r="C18" i="124"/>
  <c r="E18" i="124" s="1"/>
  <c r="G18" i="124" s="1"/>
  <c r="B20" i="46"/>
  <c r="C19" i="46"/>
  <c r="E19" i="46" s="1"/>
  <c r="G19" i="46" s="1"/>
  <c r="C18" i="85"/>
  <c r="E18" i="85" s="1"/>
  <c r="G18" i="85" s="1"/>
  <c r="B19" i="85"/>
  <c r="E18" i="75"/>
  <c r="G17" i="75"/>
  <c r="C18" i="65"/>
  <c r="E18" i="65" s="1"/>
  <c r="G18" i="65" s="1"/>
  <c r="B19" i="65"/>
  <c r="E18" i="23"/>
  <c r="G18" i="23" s="1"/>
  <c r="B19" i="11"/>
  <c r="C20" i="11"/>
  <c r="B20" i="17"/>
  <c r="C19" i="17"/>
  <c r="E19" i="17" s="1"/>
  <c r="G19" i="17" s="1"/>
  <c r="C18" i="90"/>
  <c r="E18" i="90" s="1"/>
  <c r="G18" i="90" s="1"/>
  <c r="B19" i="90"/>
  <c r="B19" i="77"/>
  <c r="C18" i="77"/>
  <c r="E18" i="77" s="1"/>
  <c r="G18" i="77" s="1"/>
  <c r="G18" i="44"/>
  <c r="B20" i="49"/>
  <c r="C19" i="49"/>
  <c r="E19" i="49" s="1"/>
  <c r="G19" i="49" s="1"/>
  <c r="B20" i="23"/>
  <c r="C19" i="23"/>
  <c r="B19" i="3"/>
  <c r="C18" i="3"/>
  <c r="E18" i="3" s="1"/>
  <c r="G18" i="3" s="1"/>
  <c r="B19" i="110"/>
  <c r="C18" i="110"/>
  <c r="E18" i="110" s="1"/>
  <c r="G18" i="110" s="1"/>
  <c r="B19" i="53"/>
  <c r="C18" i="53"/>
  <c r="E18" i="53" s="1"/>
  <c r="G18" i="53" s="1"/>
  <c r="B19" i="112"/>
  <c r="C18" i="112"/>
  <c r="E18" i="112" s="1"/>
  <c r="G18" i="112" s="1"/>
  <c r="C19" i="64"/>
  <c r="E19" i="64" s="1"/>
  <c r="G19" i="64" s="1"/>
  <c r="B20" i="64"/>
  <c r="B21" i="64" s="1"/>
  <c r="B18" i="69"/>
  <c r="C17" i="69"/>
  <c r="E17" i="69" s="1"/>
  <c r="G17" i="69" s="1"/>
  <c r="B19" i="88"/>
  <c r="C18" i="88"/>
  <c r="E18" i="88" s="1"/>
  <c r="G18" i="88" s="1"/>
  <c r="B19" i="109"/>
  <c r="C18" i="109"/>
  <c r="E18" i="109" s="1"/>
  <c r="G18" i="109" s="1"/>
  <c r="B19" i="81"/>
  <c r="C18" i="81"/>
  <c r="E18" i="81" s="1"/>
  <c r="G18" i="81" s="1"/>
  <c r="B19" i="51"/>
  <c r="C18" i="51"/>
  <c r="E18" i="51" s="1"/>
  <c r="G18" i="51" s="1"/>
  <c r="B19" i="111"/>
  <c r="C18" i="111"/>
  <c r="E18" i="111" s="1"/>
  <c r="G18" i="111" s="1"/>
  <c r="B19" i="121"/>
  <c r="C18" i="121"/>
  <c r="E18" i="121" s="1"/>
  <c r="G18" i="121" s="1"/>
  <c r="C18" i="95"/>
  <c r="E18" i="95" s="1"/>
  <c r="G18" i="95" s="1"/>
  <c r="B19" i="95"/>
  <c r="C18" i="125"/>
  <c r="E18" i="125" s="1"/>
  <c r="G18" i="125" s="1"/>
  <c r="B19" i="125"/>
  <c r="B19" i="71"/>
  <c r="C18" i="71"/>
  <c r="E18" i="71" s="1"/>
  <c r="G18" i="71" s="1"/>
  <c r="C18" i="70"/>
  <c r="E18" i="70" s="1"/>
  <c r="G18" i="70" s="1"/>
  <c r="B19" i="70"/>
  <c r="B18" i="73"/>
  <c r="C17" i="73"/>
  <c r="E17" i="73" s="1"/>
  <c r="G17" i="73" s="1"/>
  <c r="B20" i="123"/>
  <c r="C19" i="123"/>
  <c r="E19" i="123" s="1"/>
  <c r="G19" i="123" s="1"/>
  <c r="C19" i="50"/>
  <c r="E19" i="50" s="1"/>
  <c r="G19" i="50" s="1"/>
  <c r="B20" i="50"/>
  <c r="B19" i="84"/>
  <c r="C18" i="84"/>
  <c r="E18" i="84" s="1"/>
  <c r="G18" i="84" s="1"/>
  <c r="B19" i="61"/>
  <c r="C18" i="61"/>
  <c r="E18" i="61" s="1"/>
  <c r="G18" i="61" s="1"/>
  <c r="E18" i="8"/>
  <c r="G18" i="8" s="1"/>
  <c r="C19" i="8"/>
  <c r="B19" i="21"/>
  <c r="C18" i="21"/>
  <c r="E18" i="21" s="1"/>
  <c r="G18" i="21" s="1"/>
  <c r="C18" i="67"/>
  <c r="E18" i="67" s="1"/>
  <c r="G18" i="67" s="1"/>
  <c r="B19" i="67"/>
  <c r="B20" i="22"/>
  <c r="C19" i="22"/>
  <c r="E19" i="22" s="1"/>
  <c r="G19" i="22" s="1"/>
  <c r="BS21" i="27"/>
  <c r="AE21" i="27"/>
  <c r="BQ22" i="41" s="1"/>
  <c r="AP21" i="27"/>
  <c r="A22" i="27"/>
  <c r="BW21" i="27"/>
  <c r="AQ21" i="27"/>
  <c r="AN21" i="27"/>
  <c r="AM21" i="27"/>
  <c r="AL21" i="27"/>
  <c r="AD21" i="27"/>
  <c r="AC21" i="27"/>
  <c r="C17" i="38"/>
  <c r="E17" i="38" s="1"/>
  <c r="G17" i="38" s="1"/>
  <c r="B18" i="38"/>
  <c r="B19" i="91"/>
  <c r="C18" i="91"/>
  <c r="E18" i="91" s="1"/>
  <c r="G18" i="91" s="1"/>
  <c r="B19" i="117"/>
  <c r="C18" i="117"/>
  <c r="E18" i="117" s="1"/>
  <c r="G18" i="117" s="1"/>
  <c r="B20" i="14"/>
  <c r="B21" i="14" s="1"/>
  <c r="C19" i="14"/>
  <c r="E19" i="14" s="1"/>
  <c r="G19" i="14" s="1"/>
  <c r="C18" i="75"/>
  <c r="B19" i="75"/>
  <c r="C19" i="18"/>
  <c r="E19" i="18" s="1"/>
  <c r="G19" i="18" s="1"/>
  <c r="B20" i="18"/>
  <c r="B19" i="36"/>
  <c r="C18" i="36"/>
  <c r="E18" i="36" s="1"/>
  <c r="G18" i="36" s="1"/>
  <c r="C18" i="76"/>
  <c r="E18" i="76" s="1"/>
  <c r="G18" i="76" s="1"/>
  <c r="B19" i="76"/>
  <c r="C18" i="83"/>
  <c r="E18" i="83" s="1"/>
  <c r="G18" i="83" s="1"/>
  <c r="B19" i="83"/>
  <c r="B23" i="60"/>
  <c r="AJ13" i="86" l="1"/>
  <c r="C25" i="87"/>
  <c r="B26" i="87"/>
  <c r="AJ12" i="86"/>
  <c r="BQ22" i="27"/>
  <c r="AJ22" i="27"/>
  <c r="C21" i="64"/>
  <c r="E21" i="64" s="1"/>
  <c r="G21" i="64" s="1"/>
  <c r="B22" i="64"/>
  <c r="AJ11" i="86"/>
  <c r="AI24" i="86"/>
  <c r="C21" i="14"/>
  <c r="E21" i="14" s="1"/>
  <c r="G21" i="14" s="1"/>
  <c r="B22" i="14"/>
  <c r="AJ10" i="86"/>
  <c r="AI15" i="86"/>
  <c r="C40" i="126"/>
  <c r="B41" i="126"/>
  <c r="A40" i="126"/>
  <c r="B20" i="128"/>
  <c r="C19" i="128"/>
  <c r="E19" i="128" s="1"/>
  <c r="G19" i="128" s="1"/>
  <c r="BR22" i="41"/>
  <c r="BS22" i="41"/>
  <c r="B29" i="86"/>
  <c r="C28" i="86"/>
  <c r="AI28" i="86"/>
  <c r="AK28" i="86"/>
  <c r="F25" i="48"/>
  <c r="D25" i="48"/>
  <c r="A22" i="31"/>
  <c r="D21" i="31"/>
  <c r="C21" i="31"/>
  <c r="G19" i="44"/>
  <c r="C19" i="67"/>
  <c r="E19" i="67" s="1"/>
  <c r="G19" i="67" s="1"/>
  <c r="B20" i="67"/>
  <c r="B19" i="69"/>
  <c r="C18" i="69"/>
  <c r="E18" i="69" s="1"/>
  <c r="G18" i="69" s="1"/>
  <c r="B20" i="3"/>
  <c r="C19" i="3"/>
  <c r="E19" i="3" s="1"/>
  <c r="G19" i="3" s="1"/>
  <c r="E19" i="11"/>
  <c r="G19" i="11" s="1"/>
  <c r="C20" i="46"/>
  <c r="E20" i="46" s="1"/>
  <c r="G20" i="46" s="1"/>
  <c r="B21" i="46"/>
  <c r="B21" i="48"/>
  <c r="C20" i="48"/>
  <c r="E20" i="48" s="1"/>
  <c r="G20" i="48" s="1"/>
  <c r="E19" i="23"/>
  <c r="G19" i="23" s="1"/>
  <c r="B20" i="96"/>
  <c r="C19" i="96"/>
  <c r="E19" i="96" s="1"/>
  <c r="G19" i="96" s="1"/>
  <c r="C19" i="82"/>
  <c r="E19" i="82" s="1"/>
  <c r="G19" i="82" s="1"/>
  <c r="B20" i="82"/>
  <c r="C19" i="111"/>
  <c r="E19" i="111" s="1"/>
  <c r="G19" i="111" s="1"/>
  <c r="B20" i="111"/>
  <c r="C20" i="64"/>
  <c r="E20" i="64" s="1"/>
  <c r="G20" i="64" s="1"/>
  <c r="B21" i="23"/>
  <c r="C20" i="23"/>
  <c r="E20" i="23" s="1"/>
  <c r="G20" i="23" s="1"/>
  <c r="C20" i="44"/>
  <c r="B21" i="44"/>
  <c r="E20" i="44"/>
  <c r="B20" i="57"/>
  <c r="C19" i="57"/>
  <c r="E19" i="57" s="1"/>
  <c r="G19" i="57" s="1"/>
  <c r="B19" i="38"/>
  <c r="C18" i="38"/>
  <c r="E18" i="38" s="1"/>
  <c r="G18" i="38" s="1"/>
  <c r="E13" i="93"/>
  <c r="B13" i="93"/>
  <c r="B20" i="83"/>
  <c r="C19" i="83"/>
  <c r="E19" i="83" s="1"/>
  <c r="G19" i="83" s="1"/>
  <c r="B20" i="65"/>
  <c r="C19" i="65"/>
  <c r="E19" i="65" s="1"/>
  <c r="G19" i="65" s="1"/>
  <c r="B20" i="125"/>
  <c r="C19" i="125"/>
  <c r="E19" i="125" s="1"/>
  <c r="G19" i="125" s="1"/>
  <c r="B20" i="95"/>
  <c r="C19" i="95"/>
  <c r="E19" i="95" s="1"/>
  <c r="G19" i="95" s="1"/>
  <c r="C20" i="49"/>
  <c r="E20" i="49" s="1"/>
  <c r="G20" i="49" s="1"/>
  <c r="B21" i="49"/>
  <c r="B20" i="124"/>
  <c r="C19" i="124"/>
  <c r="E19" i="124" s="1"/>
  <c r="G19" i="124" s="1"/>
  <c r="B20" i="104"/>
  <c r="C19" i="104"/>
  <c r="E19" i="104" s="1"/>
  <c r="G19" i="104" s="1"/>
  <c r="B20" i="94"/>
  <c r="C19" i="94"/>
  <c r="E19" i="94" s="1"/>
  <c r="G19" i="94" s="1"/>
  <c r="B21" i="24"/>
  <c r="C20" i="24"/>
  <c r="E20" i="24" s="1"/>
  <c r="G20" i="24" s="1"/>
  <c r="C19" i="84"/>
  <c r="E19" i="84" s="1"/>
  <c r="G19" i="84" s="1"/>
  <c r="B20" i="84"/>
  <c r="C19" i="21"/>
  <c r="E19" i="21" s="1"/>
  <c r="G19" i="21" s="1"/>
  <c r="B20" i="21"/>
  <c r="G18" i="75"/>
  <c r="E19" i="75"/>
  <c r="B21" i="16"/>
  <c r="C20" i="16"/>
  <c r="E20" i="16" s="1"/>
  <c r="G20" i="16" s="1"/>
  <c r="C19" i="51"/>
  <c r="E19" i="51" s="1"/>
  <c r="G19" i="51" s="1"/>
  <c r="B20" i="51"/>
  <c r="E13" i="92"/>
  <c r="B13" i="92"/>
  <c r="C19" i="112"/>
  <c r="E19" i="112" s="1"/>
  <c r="G19" i="112" s="1"/>
  <c r="B20" i="112"/>
  <c r="B20" i="76"/>
  <c r="C19" i="76"/>
  <c r="E19" i="76" s="1"/>
  <c r="G19" i="76" s="1"/>
  <c r="B20" i="117"/>
  <c r="C19" i="117"/>
  <c r="E19" i="117" s="1"/>
  <c r="G19" i="117" s="1"/>
  <c r="C20" i="8"/>
  <c r="E19" i="8"/>
  <c r="G19" i="8" s="1"/>
  <c r="C20" i="123"/>
  <c r="E20" i="123" s="1"/>
  <c r="G20" i="123" s="1"/>
  <c r="B21" i="123"/>
  <c r="C20" i="66"/>
  <c r="E20" i="66" s="1"/>
  <c r="G20" i="66" s="1"/>
  <c r="B21" i="66"/>
  <c r="B20" i="25"/>
  <c r="C19" i="25"/>
  <c r="E19" i="25" s="1"/>
  <c r="G19" i="25" s="1"/>
  <c r="C19" i="81"/>
  <c r="E19" i="81" s="1"/>
  <c r="G19" i="81" s="1"/>
  <c r="B20" i="81"/>
  <c r="C19" i="77"/>
  <c r="E19" i="77" s="1"/>
  <c r="G19" i="77" s="1"/>
  <c r="B20" i="77"/>
  <c r="B20" i="80"/>
  <c r="C19" i="80"/>
  <c r="G19" i="80" s="1"/>
  <c r="B21" i="19"/>
  <c r="C20" i="19"/>
  <c r="E20" i="19" s="1"/>
  <c r="G20" i="19" s="1"/>
  <c r="AP22" i="27"/>
  <c r="AM22" i="27"/>
  <c r="AL22" i="27"/>
  <c r="BS22" i="27"/>
  <c r="AQ22" i="27"/>
  <c r="AN22" i="27"/>
  <c r="AE22" i="27"/>
  <c r="BQ23" i="41" s="1"/>
  <c r="AD22" i="27"/>
  <c r="A23" i="27"/>
  <c r="BW22" i="27"/>
  <c r="AC22" i="27"/>
  <c r="B21" i="50"/>
  <c r="C20" i="50"/>
  <c r="E20" i="50" s="1"/>
  <c r="G20" i="50" s="1"/>
  <c r="C19" i="53"/>
  <c r="E19" i="53" s="1"/>
  <c r="G19" i="53" s="1"/>
  <c r="B20" i="53"/>
  <c r="C21" i="43"/>
  <c r="E21" i="43" s="1"/>
  <c r="G21" i="43" s="1"/>
  <c r="B22" i="43"/>
  <c r="C19" i="36"/>
  <c r="E19" i="36" s="1"/>
  <c r="G19" i="36" s="1"/>
  <c r="B20" i="36"/>
  <c r="B20" i="70"/>
  <c r="C19" i="70"/>
  <c r="E19" i="70" s="1"/>
  <c r="G19" i="70" s="1"/>
  <c r="B20" i="109"/>
  <c r="C19" i="109"/>
  <c r="E19" i="109" s="1"/>
  <c r="G19" i="109" s="1"/>
  <c r="B20" i="11"/>
  <c r="C21" i="11"/>
  <c r="C19" i="91"/>
  <c r="E19" i="91" s="1"/>
  <c r="G19" i="91" s="1"/>
  <c r="B20" i="91"/>
  <c r="C18" i="73"/>
  <c r="E18" i="73" s="1"/>
  <c r="G18" i="73" s="1"/>
  <c r="B19" i="73"/>
  <c r="B20" i="90"/>
  <c r="C19" i="90"/>
  <c r="E19" i="90" s="1"/>
  <c r="G19" i="90" s="1"/>
  <c r="B20" i="85"/>
  <c r="C19" i="85"/>
  <c r="E19" i="85" s="1"/>
  <c r="G19" i="85" s="1"/>
  <c r="B20" i="119"/>
  <c r="C19" i="119"/>
  <c r="E19" i="119" s="1"/>
  <c r="G19" i="119" s="1"/>
  <c r="C20" i="14"/>
  <c r="E20" i="14" s="1"/>
  <c r="G20" i="14" s="1"/>
  <c r="B20" i="61"/>
  <c r="C19" i="61"/>
  <c r="E19" i="61" s="1"/>
  <c r="G19" i="61" s="1"/>
  <c r="B20" i="107"/>
  <c r="C19" i="107"/>
  <c r="E19" i="107" s="1"/>
  <c r="G19" i="107" s="1"/>
  <c r="B21" i="22"/>
  <c r="C20" i="22"/>
  <c r="E20" i="22" s="1"/>
  <c r="G20" i="22" s="1"/>
  <c r="B20" i="88"/>
  <c r="C19" i="88"/>
  <c r="E19" i="88" s="1"/>
  <c r="G19" i="88" s="1"/>
  <c r="B20" i="71"/>
  <c r="C19" i="71"/>
  <c r="E19" i="71" s="1"/>
  <c r="G19" i="71" s="1"/>
  <c r="C19" i="121"/>
  <c r="E19" i="121" s="1"/>
  <c r="G19" i="121" s="1"/>
  <c r="B20" i="121"/>
  <c r="B20" i="110"/>
  <c r="C19" i="110"/>
  <c r="E19" i="110" s="1"/>
  <c r="G19" i="110" s="1"/>
  <c r="B21" i="18"/>
  <c r="C20" i="18"/>
  <c r="E20" i="18" s="1"/>
  <c r="G20" i="18" s="1"/>
  <c r="C19" i="75"/>
  <c r="B20" i="75"/>
  <c r="B21" i="17"/>
  <c r="C20" i="17"/>
  <c r="E20" i="17" s="1"/>
  <c r="G20" i="17" s="1"/>
  <c r="B24" i="60"/>
  <c r="B23" i="64" l="1"/>
  <c r="C22" i="64"/>
  <c r="E22" i="64" s="1"/>
  <c r="G22" i="64" s="1"/>
  <c r="B23" i="14"/>
  <c r="C22" i="14"/>
  <c r="E22" i="14" s="1"/>
  <c r="G22" i="14" s="1"/>
  <c r="B27" i="87"/>
  <c r="C26" i="87"/>
  <c r="BQ23" i="27"/>
  <c r="AJ23" i="27"/>
  <c r="B42" i="126"/>
  <c r="C41" i="126"/>
  <c r="C20" i="128"/>
  <c r="E20" i="128" s="1"/>
  <c r="G20" i="128" s="1"/>
  <c r="B21" i="128"/>
  <c r="BR23" i="41"/>
  <c r="BS23" i="41"/>
  <c r="B30" i="86"/>
  <c r="C29" i="86"/>
  <c r="F26" i="48"/>
  <c r="D26" i="48"/>
  <c r="A23" i="31"/>
  <c r="D22" i="31"/>
  <c r="C22" i="31"/>
  <c r="G20" i="44"/>
  <c r="AQ23" i="27"/>
  <c r="AM23" i="27"/>
  <c r="AL23" i="27"/>
  <c r="A24" i="27"/>
  <c r="BW23" i="27"/>
  <c r="AE23" i="27"/>
  <c r="BQ24" i="41" s="1"/>
  <c r="AD23" i="27"/>
  <c r="BS23" i="27"/>
  <c r="AP23" i="27"/>
  <c r="AN23" i="27"/>
  <c r="AC23" i="27"/>
  <c r="C21" i="123"/>
  <c r="E21" i="123" s="1"/>
  <c r="G21" i="123" s="1"/>
  <c r="B22" i="123"/>
  <c r="B21" i="51"/>
  <c r="C20" i="51"/>
  <c r="E20" i="51" s="1"/>
  <c r="G20" i="51" s="1"/>
  <c r="C20" i="82"/>
  <c r="E20" i="82" s="1"/>
  <c r="G20" i="82" s="1"/>
  <c r="B21" i="82"/>
  <c r="C21" i="18"/>
  <c r="E21" i="18" s="1"/>
  <c r="G21" i="18" s="1"/>
  <c r="B22" i="18"/>
  <c r="B21" i="71"/>
  <c r="C20" i="71"/>
  <c r="E20" i="71" s="1"/>
  <c r="G20" i="71" s="1"/>
  <c r="C20" i="119"/>
  <c r="E20" i="119" s="1"/>
  <c r="G20" i="119" s="1"/>
  <c r="B21" i="119"/>
  <c r="E20" i="11"/>
  <c r="G20" i="11" s="1"/>
  <c r="C20" i="80"/>
  <c r="G20" i="80" s="1"/>
  <c r="B21" i="80"/>
  <c r="C20" i="57"/>
  <c r="E20" i="57" s="1"/>
  <c r="G20" i="57" s="1"/>
  <c r="B21" i="57"/>
  <c r="C20" i="88"/>
  <c r="E20" i="88" s="1"/>
  <c r="G20" i="88" s="1"/>
  <c r="B21" i="88"/>
  <c r="C21" i="8"/>
  <c r="E20" i="8"/>
  <c r="G20" i="8" s="1"/>
  <c r="B22" i="24"/>
  <c r="C21" i="24"/>
  <c r="E21" i="24" s="1"/>
  <c r="G21" i="24" s="1"/>
  <c r="C20" i="124"/>
  <c r="E20" i="124" s="1"/>
  <c r="G20" i="124" s="1"/>
  <c r="B21" i="124"/>
  <c r="B21" i="83"/>
  <c r="C20" i="83"/>
  <c r="E20" i="83" s="1"/>
  <c r="G20" i="83" s="1"/>
  <c r="B21" i="96"/>
  <c r="C20" i="96"/>
  <c r="E20" i="96" s="1"/>
  <c r="G20" i="96" s="1"/>
  <c r="C20" i="61"/>
  <c r="E20" i="61" s="1"/>
  <c r="G20" i="61" s="1"/>
  <c r="B21" i="61"/>
  <c r="B22" i="49"/>
  <c r="C21" i="49"/>
  <c r="E21" i="49" s="1"/>
  <c r="G21" i="49" s="1"/>
  <c r="B22" i="44"/>
  <c r="E21" i="44"/>
  <c r="C21" i="44"/>
  <c r="B21" i="3"/>
  <c r="C20" i="3"/>
  <c r="E20" i="3" s="1"/>
  <c r="G20" i="3" s="1"/>
  <c r="C20" i="107"/>
  <c r="E20" i="107" s="1"/>
  <c r="G20" i="107" s="1"/>
  <c r="B21" i="107"/>
  <c r="B21" i="11"/>
  <c r="C22" i="11"/>
  <c r="B21" i="65"/>
  <c r="C20" i="65"/>
  <c r="E20" i="65" s="1"/>
  <c r="G20" i="65" s="1"/>
  <c r="B21" i="85"/>
  <c r="C20" i="85"/>
  <c r="E20" i="85" s="1"/>
  <c r="G20" i="85" s="1"/>
  <c r="G13" i="93"/>
  <c r="C14" i="93"/>
  <c r="B21" i="84"/>
  <c r="C20" i="84"/>
  <c r="E20" i="84" s="1"/>
  <c r="G20" i="84" s="1"/>
  <c r="C20" i="70"/>
  <c r="E20" i="70" s="1"/>
  <c r="G20" i="70" s="1"/>
  <c r="B21" i="70"/>
  <c r="B21" i="77"/>
  <c r="C20" i="77"/>
  <c r="E20" i="77" s="1"/>
  <c r="G20" i="77" s="1"/>
  <c r="B21" i="117"/>
  <c r="C20" i="117"/>
  <c r="E20" i="117" s="1"/>
  <c r="G20" i="117" s="1"/>
  <c r="B22" i="23"/>
  <c r="C21" i="23"/>
  <c r="B21" i="53"/>
  <c r="C20" i="53"/>
  <c r="E20" i="53" s="1"/>
  <c r="G20" i="53" s="1"/>
  <c r="C20" i="109"/>
  <c r="E20" i="109" s="1"/>
  <c r="G20" i="109" s="1"/>
  <c r="B21" i="109"/>
  <c r="B22" i="22"/>
  <c r="C21" i="22"/>
  <c r="E21" i="22" s="1"/>
  <c r="G21" i="22" s="1"/>
  <c r="B21" i="36"/>
  <c r="C20" i="36"/>
  <c r="E20" i="36" s="1"/>
  <c r="G20" i="36" s="1"/>
  <c r="B22" i="16"/>
  <c r="C21" i="16"/>
  <c r="E21" i="16" s="1"/>
  <c r="G21" i="16" s="1"/>
  <c r="B21" i="81"/>
  <c r="C20" i="81"/>
  <c r="E20" i="81" s="1"/>
  <c r="G20" i="81" s="1"/>
  <c r="B21" i="76"/>
  <c r="C20" i="76"/>
  <c r="E20" i="76" s="1"/>
  <c r="G20" i="76" s="1"/>
  <c r="G19" i="75"/>
  <c r="E20" i="75"/>
  <c r="C20" i="95"/>
  <c r="E20" i="95" s="1"/>
  <c r="G20" i="95" s="1"/>
  <c r="B21" i="95"/>
  <c r="B21" i="110"/>
  <c r="C20" i="110"/>
  <c r="E20" i="110" s="1"/>
  <c r="G20" i="110" s="1"/>
  <c r="B21" i="90"/>
  <c r="C20" i="90"/>
  <c r="E20" i="90" s="1"/>
  <c r="G20" i="90" s="1"/>
  <c r="C21" i="48"/>
  <c r="E21" i="48" s="1"/>
  <c r="G21" i="48" s="1"/>
  <c r="B22" i="48"/>
  <c r="C19" i="69"/>
  <c r="E19" i="69" s="1"/>
  <c r="G19" i="69" s="1"/>
  <c r="B20" i="69"/>
  <c r="G13" i="92"/>
  <c r="C14" i="92"/>
  <c r="C19" i="73"/>
  <c r="E19" i="73" s="1"/>
  <c r="G19" i="73" s="1"/>
  <c r="B20" i="73"/>
  <c r="C21" i="50"/>
  <c r="E21" i="50" s="1"/>
  <c r="G21" i="50" s="1"/>
  <c r="B22" i="50"/>
  <c r="B21" i="111"/>
  <c r="C20" i="111"/>
  <c r="E20" i="111" s="1"/>
  <c r="G20" i="111" s="1"/>
  <c r="B21" i="94"/>
  <c r="C20" i="94"/>
  <c r="E20" i="94" s="1"/>
  <c r="G20" i="94" s="1"/>
  <c r="B22" i="19"/>
  <c r="C21" i="19"/>
  <c r="E21" i="19" s="1"/>
  <c r="G21" i="19" s="1"/>
  <c r="B21" i="75"/>
  <c r="C20" i="75"/>
  <c r="B21" i="121"/>
  <c r="C20" i="121"/>
  <c r="E20" i="121" s="1"/>
  <c r="G20" i="121" s="1"/>
  <c r="B21" i="25"/>
  <c r="C20" i="25"/>
  <c r="E20" i="25" s="1"/>
  <c r="G20" i="25" s="1"/>
  <c r="B21" i="112"/>
  <c r="C20" i="112"/>
  <c r="E20" i="112" s="1"/>
  <c r="G20" i="112" s="1"/>
  <c r="B21" i="104"/>
  <c r="C20" i="104"/>
  <c r="E20" i="104" s="1"/>
  <c r="G20" i="104" s="1"/>
  <c r="C21" i="17"/>
  <c r="E21" i="17" s="1"/>
  <c r="G21" i="17" s="1"/>
  <c r="B22" i="17"/>
  <c r="B21" i="21"/>
  <c r="C20" i="21"/>
  <c r="E20" i="21" s="1"/>
  <c r="G20" i="21" s="1"/>
  <c r="B21" i="91"/>
  <c r="C20" i="91"/>
  <c r="E20" i="91" s="1"/>
  <c r="G20" i="91" s="1"/>
  <c r="C20" i="67"/>
  <c r="E20" i="67" s="1"/>
  <c r="G20" i="67" s="1"/>
  <c r="B21" i="67"/>
  <c r="B22" i="46"/>
  <c r="C21" i="46"/>
  <c r="E21" i="46" s="1"/>
  <c r="G21" i="46" s="1"/>
  <c r="B22" i="66"/>
  <c r="C21" i="66"/>
  <c r="E21" i="66" s="1"/>
  <c r="G21" i="66" s="1"/>
  <c r="B23" i="43"/>
  <c r="C22" i="43"/>
  <c r="E22" i="43" s="1"/>
  <c r="G22" i="43" s="1"/>
  <c r="B21" i="125"/>
  <c r="C20" i="125"/>
  <c r="E20" i="125" s="1"/>
  <c r="G20" i="125" s="1"/>
  <c r="C19" i="38"/>
  <c r="E19" i="38" s="1"/>
  <c r="G19" i="38" s="1"/>
  <c r="B20" i="38"/>
  <c r="B25" i="60"/>
  <c r="B28" i="87" l="1"/>
  <c r="C27" i="87"/>
  <c r="B24" i="14"/>
  <c r="C23" i="14"/>
  <c r="E23" i="14" s="1"/>
  <c r="G23" i="14" s="1"/>
  <c r="BQ24" i="27"/>
  <c r="AJ24" i="27"/>
  <c r="B24" i="64"/>
  <c r="C23" i="64"/>
  <c r="E23" i="64" s="1"/>
  <c r="G23" i="64" s="1"/>
  <c r="C42" i="126"/>
  <c r="B43" i="126"/>
  <c r="B22" i="128"/>
  <c r="C21" i="128"/>
  <c r="E21" i="128" s="1"/>
  <c r="G21" i="128" s="1"/>
  <c r="BS24" i="41"/>
  <c r="BR24" i="41"/>
  <c r="B31" i="86"/>
  <c r="S30" i="86"/>
  <c r="P30" i="86"/>
  <c r="C30" i="86"/>
  <c r="J30" i="86"/>
  <c r="M30" i="86"/>
  <c r="G30" i="86"/>
  <c r="AK30" i="86"/>
  <c r="Y30" i="86"/>
  <c r="AB30" i="86"/>
  <c r="V30" i="86"/>
  <c r="F27" i="48"/>
  <c r="D27" i="48"/>
  <c r="A24" i="31"/>
  <c r="D23" i="31"/>
  <c r="C23" i="31"/>
  <c r="C21" i="61"/>
  <c r="E21" i="61" s="1"/>
  <c r="G21" i="61" s="1"/>
  <c r="B22" i="61"/>
  <c r="E21" i="8"/>
  <c r="G21" i="8" s="1"/>
  <c r="C22" i="8"/>
  <c r="B22" i="119"/>
  <c r="C21" i="119"/>
  <c r="E21" i="119" s="1"/>
  <c r="G21" i="119" s="1"/>
  <c r="C21" i="85"/>
  <c r="E21" i="85" s="1"/>
  <c r="G21" i="85" s="1"/>
  <c r="B22" i="85"/>
  <c r="B22" i="88"/>
  <c r="C21" i="88"/>
  <c r="E21" i="88" s="1"/>
  <c r="G21" i="88" s="1"/>
  <c r="C21" i="111"/>
  <c r="E21" i="111" s="1"/>
  <c r="G21" i="111" s="1"/>
  <c r="B22" i="111"/>
  <c r="C21" i="107"/>
  <c r="E21" i="107" s="1"/>
  <c r="G21" i="107" s="1"/>
  <c r="B22" i="107"/>
  <c r="G21" i="44"/>
  <c r="B23" i="44"/>
  <c r="E22" i="44"/>
  <c r="C22" i="44"/>
  <c r="B22" i="71"/>
  <c r="C21" i="71"/>
  <c r="E21" i="71" s="1"/>
  <c r="G21" i="71" s="1"/>
  <c r="B23" i="48"/>
  <c r="C22" i="48"/>
  <c r="E22" i="48" s="1"/>
  <c r="G22" i="48" s="1"/>
  <c r="B22" i="109"/>
  <c r="C21" i="109"/>
  <c r="E21" i="109" s="1"/>
  <c r="G21" i="109" s="1"/>
  <c r="B22" i="77"/>
  <c r="C21" i="77"/>
  <c r="E21" i="77" s="1"/>
  <c r="G21" i="77" s="1"/>
  <c r="C21" i="96"/>
  <c r="E21" i="96" s="1"/>
  <c r="G21" i="96" s="1"/>
  <c r="B22" i="96"/>
  <c r="B22" i="95"/>
  <c r="C21" i="95"/>
  <c r="E21" i="95" s="1"/>
  <c r="G21" i="95" s="1"/>
  <c r="B22" i="70"/>
  <c r="C21" i="70"/>
  <c r="E21" i="70" s="1"/>
  <c r="G21" i="70" s="1"/>
  <c r="B23" i="18"/>
  <c r="C22" i="18"/>
  <c r="E22" i="18" s="1"/>
  <c r="G22" i="18" s="1"/>
  <c r="C21" i="3"/>
  <c r="E21" i="3" s="1"/>
  <c r="G21" i="3" s="1"/>
  <c r="B22" i="3"/>
  <c r="C21" i="83"/>
  <c r="E21" i="83" s="1"/>
  <c r="G21" i="83" s="1"/>
  <c r="B22" i="83"/>
  <c r="B21" i="69"/>
  <c r="C20" i="69"/>
  <c r="E20" i="69" s="1"/>
  <c r="G20" i="69" s="1"/>
  <c r="B21" i="38"/>
  <c r="C20" i="38"/>
  <c r="E20" i="38" s="1"/>
  <c r="G20" i="38" s="1"/>
  <c r="E21" i="75"/>
  <c r="G20" i="75"/>
  <c r="B22" i="57"/>
  <c r="C21" i="57"/>
  <c r="E21" i="57" s="1"/>
  <c r="G21" i="57" s="1"/>
  <c r="E14" i="92"/>
  <c r="B14" i="92"/>
  <c r="C21" i="112"/>
  <c r="E21" i="112" s="1"/>
  <c r="G21" i="112" s="1"/>
  <c r="B22" i="112"/>
  <c r="B22" i="65"/>
  <c r="C21" i="65"/>
  <c r="E21" i="65" s="1"/>
  <c r="G21" i="65" s="1"/>
  <c r="C22" i="49"/>
  <c r="E22" i="49" s="1"/>
  <c r="G22" i="49" s="1"/>
  <c r="B23" i="49"/>
  <c r="B24" i="43"/>
  <c r="C23" i="43"/>
  <c r="E23" i="43" s="1"/>
  <c r="G23" i="43" s="1"/>
  <c r="C22" i="16"/>
  <c r="E22" i="16" s="1"/>
  <c r="G22" i="16" s="1"/>
  <c r="B23" i="16"/>
  <c r="C21" i="67"/>
  <c r="E21" i="67" s="1"/>
  <c r="G21" i="67" s="1"/>
  <c r="B22" i="67"/>
  <c r="C21" i="75"/>
  <c r="B22" i="75"/>
  <c r="C21" i="90"/>
  <c r="E21" i="90" s="1"/>
  <c r="G21" i="90" s="1"/>
  <c r="B22" i="90"/>
  <c r="B22" i="53"/>
  <c r="C21" i="53"/>
  <c r="E21" i="53" s="1"/>
  <c r="G21" i="53" s="1"/>
  <c r="C23" i="11"/>
  <c r="B22" i="11"/>
  <c r="B22" i="124"/>
  <c r="C21" i="124"/>
  <c r="E21" i="124" s="1"/>
  <c r="G21" i="124" s="1"/>
  <c r="B22" i="82"/>
  <c r="C21" i="82"/>
  <c r="E21" i="82" s="1"/>
  <c r="G21" i="82" s="1"/>
  <c r="AM24" i="27"/>
  <c r="BW24" i="27"/>
  <c r="BS24" i="27"/>
  <c r="AE24" i="27"/>
  <c r="BQ25" i="41" s="1"/>
  <c r="AC24" i="27"/>
  <c r="A25" i="27"/>
  <c r="AQ24" i="27"/>
  <c r="AP24" i="27"/>
  <c r="AN24" i="27"/>
  <c r="AL24" i="27"/>
  <c r="AD24" i="27"/>
  <c r="C21" i="51"/>
  <c r="E21" i="51" s="1"/>
  <c r="G21" i="51" s="1"/>
  <c r="B22" i="51"/>
  <c r="C22" i="19"/>
  <c r="E22" i="19" s="1"/>
  <c r="G22" i="19" s="1"/>
  <c r="B23" i="19"/>
  <c r="B22" i="104"/>
  <c r="C21" i="104"/>
  <c r="E21" i="104" s="1"/>
  <c r="G21" i="104" s="1"/>
  <c r="C21" i="125"/>
  <c r="E21" i="125" s="1"/>
  <c r="G21" i="125" s="1"/>
  <c r="B22" i="125"/>
  <c r="C21" i="25"/>
  <c r="E21" i="25" s="1"/>
  <c r="G21" i="25" s="1"/>
  <c r="B22" i="25"/>
  <c r="C21" i="76"/>
  <c r="E21" i="76" s="1"/>
  <c r="G21" i="76" s="1"/>
  <c r="B22" i="76"/>
  <c r="B22" i="84"/>
  <c r="C21" i="84"/>
  <c r="E21" i="84" s="1"/>
  <c r="G21" i="84" s="1"/>
  <c r="E21" i="11"/>
  <c r="G21" i="11" s="1"/>
  <c r="B23" i="123"/>
  <c r="C22" i="123"/>
  <c r="E22" i="123" s="1"/>
  <c r="G22" i="123" s="1"/>
  <c r="B22" i="121"/>
  <c r="C21" i="121"/>
  <c r="E21" i="121" s="1"/>
  <c r="G21" i="121" s="1"/>
  <c r="B23" i="50"/>
  <c r="C22" i="50"/>
  <c r="E22" i="50" s="1"/>
  <c r="G22" i="50" s="1"/>
  <c r="B22" i="36"/>
  <c r="C21" i="36"/>
  <c r="E21" i="36" s="1"/>
  <c r="G21" i="36" s="1"/>
  <c r="E21" i="23"/>
  <c r="G21" i="23" s="1"/>
  <c r="B14" i="93"/>
  <c r="E14" i="93"/>
  <c r="B22" i="117"/>
  <c r="C21" i="117"/>
  <c r="E21" i="117" s="1"/>
  <c r="G21" i="117" s="1"/>
  <c r="B23" i="17"/>
  <c r="C22" i="17"/>
  <c r="E22" i="17" s="1"/>
  <c r="G22" i="17" s="1"/>
  <c r="C22" i="66"/>
  <c r="E22" i="66" s="1"/>
  <c r="G22" i="66" s="1"/>
  <c r="B23" i="66"/>
  <c r="C21" i="81"/>
  <c r="E21" i="81" s="1"/>
  <c r="G21" i="81" s="1"/>
  <c r="B22" i="81"/>
  <c r="B23" i="23"/>
  <c r="C22" i="23"/>
  <c r="B22" i="80"/>
  <c r="C21" i="80"/>
  <c r="G21" i="80" s="1"/>
  <c r="C21" i="21"/>
  <c r="E21" i="21" s="1"/>
  <c r="G21" i="21" s="1"/>
  <c r="B22" i="21"/>
  <c r="C20" i="73"/>
  <c r="E20" i="73" s="1"/>
  <c r="G20" i="73" s="1"/>
  <c r="B21" i="73"/>
  <c r="B22" i="110"/>
  <c r="C21" i="110"/>
  <c r="E21" i="110" s="1"/>
  <c r="G21" i="110" s="1"/>
  <c r="C21" i="91"/>
  <c r="E21" i="91" s="1"/>
  <c r="G21" i="91" s="1"/>
  <c r="B22" i="91"/>
  <c r="C21" i="94"/>
  <c r="E21" i="94" s="1"/>
  <c r="G21" i="94" s="1"/>
  <c r="B22" i="94"/>
  <c r="C22" i="46"/>
  <c r="E22" i="46" s="1"/>
  <c r="G22" i="46" s="1"/>
  <c r="B23" i="46"/>
  <c r="B23" i="22"/>
  <c r="C22" i="22"/>
  <c r="E22" i="22" s="1"/>
  <c r="G22" i="22" s="1"/>
  <c r="C22" i="24"/>
  <c r="E22" i="24" s="1"/>
  <c r="G22" i="24" s="1"/>
  <c r="B23" i="24"/>
  <c r="B26" i="60"/>
  <c r="C24" i="64" l="1"/>
  <c r="E24" i="64" s="1"/>
  <c r="G24" i="64" s="1"/>
  <c r="B25" i="64"/>
  <c r="BQ25" i="27"/>
  <c r="AJ25" i="27"/>
  <c r="C24" i="14"/>
  <c r="E24" i="14" s="1"/>
  <c r="G24" i="14" s="1"/>
  <c r="B25" i="14"/>
  <c r="C28" i="87"/>
  <c r="B31" i="87"/>
  <c r="J10" i="86"/>
  <c r="V10" i="86"/>
  <c r="G10" i="86"/>
  <c r="P10" i="86"/>
  <c r="S10" i="86"/>
  <c r="Y10" i="86"/>
  <c r="AB10" i="86"/>
  <c r="M10" i="86"/>
  <c r="V11" i="86"/>
  <c r="P11" i="86"/>
  <c r="J11" i="86"/>
  <c r="Y11" i="86"/>
  <c r="G11" i="86"/>
  <c r="S11" i="86"/>
  <c r="M11" i="86"/>
  <c r="AB11" i="86"/>
  <c r="J12" i="86"/>
  <c r="AB12" i="86"/>
  <c r="M12" i="86"/>
  <c r="S12" i="86"/>
  <c r="P12" i="86"/>
  <c r="Y12" i="86"/>
  <c r="G12" i="86"/>
  <c r="V12" i="86"/>
  <c r="S13" i="86"/>
  <c r="Y13" i="86"/>
  <c r="M13" i="86"/>
  <c r="P13" i="86"/>
  <c r="J13" i="86"/>
  <c r="V13" i="86"/>
  <c r="G13" i="86"/>
  <c r="AB13" i="86"/>
  <c r="S14" i="86"/>
  <c r="M14" i="86"/>
  <c r="V14" i="86"/>
  <c r="P14" i="86"/>
  <c r="AB14" i="86"/>
  <c r="Y14" i="86"/>
  <c r="J14" i="86"/>
  <c r="G14" i="86"/>
  <c r="V17" i="86"/>
  <c r="G17" i="86"/>
  <c r="P17" i="86"/>
  <c r="Y17" i="86"/>
  <c r="AB17" i="86"/>
  <c r="M17" i="86"/>
  <c r="S17" i="86"/>
  <c r="J17" i="86"/>
  <c r="P18" i="86"/>
  <c r="M18" i="86"/>
  <c r="J18" i="86"/>
  <c r="Y18" i="86"/>
  <c r="AB18" i="86"/>
  <c r="V18" i="86"/>
  <c r="S18" i="86"/>
  <c r="G18" i="86"/>
  <c r="AB19" i="86"/>
  <c r="G19" i="86"/>
  <c r="J19" i="86"/>
  <c r="Y19" i="86"/>
  <c r="M19" i="86"/>
  <c r="P19" i="86"/>
  <c r="V19" i="86"/>
  <c r="S19" i="86"/>
  <c r="S20" i="86"/>
  <c r="J20" i="86"/>
  <c r="V20" i="86"/>
  <c r="AB20" i="86"/>
  <c r="M20" i="86"/>
  <c r="G20" i="86"/>
  <c r="P20" i="86"/>
  <c r="Y20" i="86"/>
  <c r="P21" i="86"/>
  <c r="Y21" i="86"/>
  <c r="J21" i="86"/>
  <c r="M21" i="86"/>
  <c r="G21" i="86"/>
  <c r="AB21" i="86"/>
  <c r="V21" i="86"/>
  <c r="S21" i="86"/>
  <c r="V22" i="86"/>
  <c r="G22" i="86"/>
  <c r="AB22" i="86"/>
  <c r="J22" i="86"/>
  <c r="S22" i="86"/>
  <c r="Y22" i="86"/>
  <c r="P22" i="86"/>
  <c r="M22" i="86"/>
  <c r="J23" i="86"/>
  <c r="P23" i="86"/>
  <c r="G23" i="86"/>
  <c r="AB23" i="86"/>
  <c r="M23" i="86"/>
  <c r="Y23" i="86"/>
  <c r="V23" i="86"/>
  <c r="S23" i="86"/>
  <c r="AB26" i="86"/>
  <c r="P26" i="86"/>
  <c r="Y26" i="86"/>
  <c r="S26" i="86"/>
  <c r="G26" i="86"/>
  <c r="J26" i="86"/>
  <c r="M26" i="86"/>
  <c r="V26" i="86"/>
  <c r="Y27" i="86"/>
  <c r="J27" i="86"/>
  <c r="V27" i="86"/>
  <c r="AB27" i="86"/>
  <c r="P27" i="86"/>
  <c r="S27" i="86"/>
  <c r="M27" i="86"/>
  <c r="G27" i="86"/>
  <c r="S28" i="86"/>
  <c r="M28" i="86"/>
  <c r="P28" i="86"/>
  <c r="AB28" i="86"/>
  <c r="G28" i="86"/>
  <c r="J28" i="86"/>
  <c r="Y28" i="86"/>
  <c r="V28" i="86"/>
  <c r="V29" i="86"/>
  <c r="S29" i="86"/>
  <c r="P29" i="86"/>
  <c r="AB29" i="86"/>
  <c r="M29" i="86"/>
  <c r="J29" i="86"/>
  <c r="G29" i="86"/>
  <c r="Y29" i="86"/>
  <c r="B44" i="126"/>
  <c r="C44" i="126" s="1"/>
  <c r="C43" i="126"/>
  <c r="C22" i="128"/>
  <c r="E22" i="128" s="1"/>
  <c r="G22" i="128" s="1"/>
  <c r="B23" i="128"/>
  <c r="BR25" i="41"/>
  <c r="BS25" i="41"/>
  <c r="D30" i="86"/>
  <c r="B32" i="86"/>
  <c r="S31" i="86"/>
  <c r="P31" i="86"/>
  <c r="AB31" i="86"/>
  <c r="Y31" i="86"/>
  <c r="V31" i="86"/>
  <c r="M31" i="86"/>
  <c r="C31" i="86"/>
  <c r="G31" i="86"/>
  <c r="J31" i="86"/>
  <c r="A25" i="31"/>
  <c r="D24" i="31"/>
  <c r="C24" i="31"/>
  <c r="F28" i="48"/>
  <c r="D28" i="48"/>
  <c r="C22" i="57"/>
  <c r="E22" i="57" s="1"/>
  <c r="G22" i="57" s="1"/>
  <c r="B23" i="57"/>
  <c r="B23" i="3"/>
  <c r="C22" i="3"/>
  <c r="E22" i="3" s="1"/>
  <c r="G22" i="3" s="1"/>
  <c r="B23" i="109"/>
  <c r="C22" i="109"/>
  <c r="E22" i="109" s="1"/>
  <c r="G22" i="109" s="1"/>
  <c r="B23" i="125"/>
  <c r="C22" i="125"/>
  <c r="E22" i="125" s="1"/>
  <c r="G22" i="125" s="1"/>
  <c r="B24" i="18"/>
  <c r="C23" i="18"/>
  <c r="E23" i="18" s="1"/>
  <c r="G23" i="18" s="1"/>
  <c r="B23" i="124"/>
  <c r="C22" i="124"/>
  <c r="E22" i="124" s="1"/>
  <c r="G22" i="124" s="1"/>
  <c r="B24" i="49"/>
  <c r="C23" i="49"/>
  <c r="E23" i="49" s="1"/>
  <c r="G23" i="49" s="1"/>
  <c r="E22" i="75"/>
  <c r="G21" i="75"/>
  <c r="C22" i="70"/>
  <c r="E22" i="70" s="1"/>
  <c r="G22" i="70" s="1"/>
  <c r="B23" i="70"/>
  <c r="B23" i="71"/>
  <c r="C22" i="71"/>
  <c r="E22" i="71" s="1"/>
  <c r="G22" i="71" s="1"/>
  <c r="B23" i="119"/>
  <c r="C22" i="119"/>
  <c r="E22" i="119" s="1"/>
  <c r="G22" i="119" s="1"/>
  <c r="C22" i="117"/>
  <c r="E22" i="117" s="1"/>
  <c r="G22" i="117" s="1"/>
  <c r="B23" i="117"/>
  <c r="E22" i="11"/>
  <c r="G22" i="11" s="1"/>
  <c r="C23" i="8"/>
  <c r="E22" i="8"/>
  <c r="G22" i="8" s="1"/>
  <c r="C24" i="11"/>
  <c r="B23" i="11"/>
  <c r="C22" i="65"/>
  <c r="E22" i="65" s="1"/>
  <c r="G22" i="65" s="1"/>
  <c r="B23" i="65"/>
  <c r="C22" i="53"/>
  <c r="E22" i="53" s="1"/>
  <c r="G22" i="53" s="1"/>
  <c r="B23" i="53"/>
  <c r="C22" i="67"/>
  <c r="E22" i="67" s="1"/>
  <c r="G22" i="67" s="1"/>
  <c r="B23" i="67"/>
  <c r="C22" i="95"/>
  <c r="E22" i="95" s="1"/>
  <c r="G22" i="95" s="1"/>
  <c r="B23" i="95"/>
  <c r="B23" i="61"/>
  <c r="C22" i="61"/>
  <c r="E22" i="61" s="1"/>
  <c r="G22" i="61" s="1"/>
  <c r="E22" i="23"/>
  <c r="G22" i="23" s="1"/>
  <c r="C22" i="84"/>
  <c r="E22" i="84" s="1"/>
  <c r="G22" i="84" s="1"/>
  <c r="B23" i="84"/>
  <c r="B24" i="19"/>
  <c r="C23" i="19"/>
  <c r="E23" i="19" s="1"/>
  <c r="G23" i="19" s="1"/>
  <c r="B24" i="23"/>
  <c r="C23" i="23"/>
  <c r="B23" i="121"/>
  <c r="C22" i="121"/>
  <c r="E22" i="121" s="1"/>
  <c r="G22" i="121" s="1"/>
  <c r="B23" i="76"/>
  <c r="C22" i="76"/>
  <c r="E22" i="76" s="1"/>
  <c r="G22" i="76" s="1"/>
  <c r="C21" i="38"/>
  <c r="E21" i="38" s="1"/>
  <c r="G21" i="38" s="1"/>
  <c r="B22" i="38"/>
  <c r="G22" i="44"/>
  <c r="B24" i="46"/>
  <c r="C23" i="46"/>
  <c r="E23" i="46" s="1"/>
  <c r="G23" i="46" s="1"/>
  <c r="C15" i="93"/>
  <c r="G14" i="93"/>
  <c r="B23" i="51"/>
  <c r="C22" i="51"/>
  <c r="E22" i="51" s="1"/>
  <c r="G22" i="51" s="1"/>
  <c r="C23" i="48"/>
  <c r="E23" i="48" s="1"/>
  <c r="G23" i="48" s="1"/>
  <c r="B24" i="48"/>
  <c r="E23" i="44"/>
  <c r="C23" i="44"/>
  <c r="B24" i="44"/>
  <c r="C22" i="110"/>
  <c r="E22" i="110" s="1"/>
  <c r="G22" i="110" s="1"/>
  <c r="B23" i="110"/>
  <c r="B23" i="81"/>
  <c r="C22" i="81"/>
  <c r="E22" i="81" s="1"/>
  <c r="G22" i="81" s="1"/>
  <c r="B23" i="90"/>
  <c r="C22" i="90"/>
  <c r="E22" i="90" s="1"/>
  <c r="G22" i="90" s="1"/>
  <c r="B23" i="94"/>
  <c r="C22" i="94"/>
  <c r="E22" i="94" s="1"/>
  <c r="G22" i="94" s="1"/>
  <c r="B23" i="96"/>
  <c r="C22" i="96"/>
  <c r="E22" i="96" s="1"/>
  <c r="G22" i="96" s="1"/>
  <c r="C22" i="88"/>
  <c r="E22" i="88" s="1"/>
  <c r="G22" i="88" s="1"/>
  <c r="B23" i="88"/>
  <c r="C23" i="50"/>
  <c r="E23" i="50" s="1"/>
  <c r="G23" i="50" s="1"/>
  <c r="B24" i="50"/>
  <c r="B23" i="80"/>
  <c r="C22" i="80"/>
  <c r="G22" i="80" s="1"/>
  <c r="B24" i="16"/>
  <c r="C23" i="16"/>
  <c r="E23" i="16" s="1"/>
  <c r="G23" i="16" s="1"/>
  <c r="B23" i="112"/>
  <c r="C22" i="112"/>
  <c r="E22" i="112" s="1"/>
  <c r="G22" i="112" s="1"/>
  <c r="B23" i="107"/>
  <c r="C22" i="107"/>
  <c r="E22" i="107" s="1"/>
  <c r="G22" i="107" s="1"/>
  <c r="C22" i="104"/>
  <c r="E22" i="104" s="1"/>
  <c r="G22" i="104" s="1"/>
  <c r="B23" i="104"/>
  <c r="B22" i="73"/>
  <c r="C21" i="73"/>
  <c r="E21" i="73" s="1"/>
  <c r="G21" i="73" s="1"/>
  <c r="B24" i="66"/>
  <c r="C23" i="66"/>
  <c r="E23" i="66" s="1"/>
  <c r="G23" i="66" s="1"/>
  <c r="C22" i="25"/>
  <c r="E22" i="25" s="1"/>
  <c r="G22" i="25" s="1"/>
  <c r="B23" i="25"/>
  <c r="C22" i="36"/>
  <c r="E22" i="36" s="1"/>
  <c r="G22" i="36" s="1"/>
  <c r="B23" i="36"/>
  <c r="C22" i="85"/>
  <c r="E22" i="85" s="1"/>
  <c r="G22" i="85" s="1"/>
  <c r="B23" i="85"/>
  <c r="C23" i="22"/>
  <c r="E23" i="22" s="1"/>
  <c r="G23" i="22" s="1"/>
  <c r="B24" i="22"/>
  <c r="B23" i="21"/>
  <c r="C22" i="21"/>
  <c r="E22" i="21" s="1"/>
  <c r="G22" i="21" s="1"/>
  <c r="B24" i="17"/>
  <c r="C23" i="17"/>
  <c r="E23" i="17" s="1"/>
  <c r="G23" i="17" s="1"/>
  <c r="BW25" i="27"/>
  <c r="BS25" i="27"/>
  <c r="AE25" i="27"/>
  <c r="BQ26" i="41" s="1"/>
  <c r="AD25" i="27"/>
  <c r="A26" i="27"/>
  <c r="AQ25" i="27"/>
  <c r="AP25" i="27"/>
  <c r="AN25" i="27"/>
  <c r="AL25" i="27"/>
  <c r="AC25" i="27"/>
  <c r="AM25" i="27"/>
  <c r="C15" i="92"/>
  <c r="G14" i="92"/>
  <c r="B22" i="69"/>
  <c r="C21" i="69"/>
  <c r="E21" i="69" s="1"/>
  <c r="G21" i="69" s="1"/>
  <c r="B24" i="24"/>
  <c r="C23" i="24"/>
  <c r="E23" i="24" s="1"/>
  <c r="G23" i="24" s="1"/>
  <c r="B23" i="91"/>
  <c r="C22" i="91"/>
  <c r="E22" i="91" s="1"/>
  <c r="G22" i="91" s="1"/>
  <c r="B24" i="123"/>
  <c r="C23" i="123"/>
  <c r="E23" i="123" s="1"/>
  <c r="G23" i="123" s="1"/>
  <c r="B23" i="82"/>
  <c r="C22" i="82"/>
  <c r="E22" i="82" s="1"/>
  <c r="G22" i="82" s="1"/>
  <c r="B23" i="75"/>
  <c r="C22" i="75"/>
  <c r="B23" i="111"/>
  <c r="C22" i="111"/>
  <c r="E22" i="111" s="1"/>
  <c r="G22" i="111" s="1"/>
  <c r="B25" i="43"/>
  <c r="C24" i="43"/>
  <c r="E24" i="43" s="1"/>
  <c r="G24" i="43" s="1"/>
  <c r="C22" i="83"/>
  <c r="E22" i="83" s="1"/>
  <c r="G22" i="83" s="1"/>
  <c r="B23" i="83"/>
  <c r="C22" i="77"/>
  <c r="E22" i="77" s="1"/>
  <c r="G22" i="77" s="1"/>
  <c r="B23" i="77"/>
  <c r="B27" i="60"/>
  <c r="D18" i="86" l="1"/>
  <c r="D29" i="86"/>
  <c r="D22" i="86"/>
  <c r="D17" i="86"/>
  <c r="BQ26" i="27"/>
  <c r="AJ26" i="27"/>
  <c r="D26" i="86"/>
  <c r="G15" i="86"/>
  <c r="D14" i="86"/>
  <c r="C31" i="87"/>
  <c r="B32" i="87"/>
  <c r="A31" i="87"/>
  <c r="J15" i="86"/>
  <c r="D19" i="86"/>
  <c r="Y15" i="86"/>
  <c r="D28" i="86"/>
  <c r="D21" i="86"/>
  <c r="AB15" i="86"/>
  <c r="C25" i="14"/>
  <c r="E25" i="14" s="1"/>
  <c r="G25" i="14" s="1"/>
  <c r="B26" i="14"/>
  <c r="D10" i="86"/>
  <c r="V24" i="86"/>
  <c r="V15" i="86"/>
  <c r="Y24" i="86"/>
  <c r="M15" i="86"/>
  <c r="M24" i="86"/>
  <c r="S15" i="86"/>
  <c r="D11" i="86"/>
  <c r="D12" i="86"/>
  <c r="P15" i="86"/>
  <c r="D27" i="86"/>
  <c r="AB24" i="86"/>
  <c r="G24" i="86"/>
  <c r="D23" i="86"/>
  <c r="D13" i="86"/>
  <c r="C25" i="64"/>
  <c r="E25" i="64" s="1"/>
  <c r="G25" i="64" s="1"/>
  <c r="B26" i="64"/>
  <c r="S24" i="86"/>
  <c r="P24" i="86"/>
  <c r="D20" i="86"/>
  <c r="J24" i="86"/>
  <c r="B24" i="128"/>
  <c r="C23" i="128"/>
  <c r="E23" i="128" s="1"/>
  <c r="G23" i="128" s="1"/>
  <c r="BS26" i="41"/>
  <c r="BR26" i="41"/>
  <c r="B35" i="86"/>
  <c r="A35" i="86" s="1"/>
  <c r="S32" i="86"/>
  <c r="S33" i="86" s="1"/>
  <c r="P32" i="86"/>
  <c r="P33" i="86" s="1"/>
  <c r="M32" i="86"/>
  <c r="M33" i="86" s="1"/>
  <c r="G32" i="86"/>
  <c r="G33" i="86" s="1"/>
  <c r="AB32" i="86"/>
  <c r="AB33" i="86" s="1"/>
  <c r="Y32" i="86"/>
  <c r="Y33" i="86" s="1"/>
  <c r="V32" i="86"/>
  <c r="V33" i="86" s="1"/>
  <c r="J32" i="86"/>
  <c r="J33" i="86" s="1"/>
  <c r="AK32" i="86"/>
  <c r="C32" i="86"/>
  <c r="D31" i="86"/>
  <c r="F29" i="48"/>
  <c r="D29" i="48"/>
  <c r="A26" i="31"/>
  <c r="D25" i="31"/>
  <c r="C25" i="31"/>
  <c r="G23" i="44"/>
  <c r="E23" i="11"/>
  <c r="G23" i="11" s="1"/>
  <c r="B25" i="16"/>
  <c r="C24" i="16"/>
  <c r="E24" i="16" s="1"/>
  <c r="G24" i="16" s="1"/>
  <c r="B24" i="11"/>
  <c r="C25" i="11"/>
  <c r="B24" i="124"/>
  <c r="C23" i="124"/>
  <c r="E23" i="124" s="1"/>
  <c r="G23" i="124" s="1"/>
  <c r="B24" i="36"/>
  <c r="C23" i="36"/>
  <c r="E23" i="36" s="1"/>
  <c r="G23" i="36" s="1"/>
  <c r="E23" i="8"/>
  <c r="G23" i="8" s="1"/>
  <c r="C24" i="8"/>
  <c r="C23" i="53"/>
  <c r="E23" i="53" s="1"/>
  <c r="G23" i="53" s="1"/>
  <c r="B24" i="53"/>
  <c r="B25" i="53" s="1"/>
  <c r="B25" i="22"/>
  <c r="C24" i="22"/>
  <c r="E24" i="22" s="1"/>
  <c r="G24" i="22" s="1"/>
  <c r="C22" i="38"/>
  <c r="E22" i="38" s="1"/>
  <c r="G22" i="38" s="1"/>
  <c r="B23" i="38"/>
  <c r="C23" i="75"/>
  <c r="B24" i="75"/>
  <c r="C23" i="25"/>
  <c r="E23" i="25" s="1"/>
  <c r="G23" i="25" s="1"/>
  <c r="B24" i="25"/>
  <c r="B24" i="90"/>
  <c r="C23" i="90"/>
  <c r="E23" i="90" s="1"/>
  <c r="G23" i="90" s="1"/>
  <c r="B24" i="76"/>
  <c r="C23" i="76"/>
  <c r="E23" i="76" s="1"/>
  <c r="G23" i="76" s="1"/>
  <c r="B24" i="70"/>
  <c r="C23" i="70"/>
  <c r="E23" i="70" s="1"/>
  <c r="G23" i="70" s="1"/>
  <c r="B24" i="109"/>
  <c r="C23" i="109"/>
  <c r="E23" i="109" s="1"/>
  <c r="G23" i="109" s="1"/>
  <c r="C23" i="119"/>
  <c r="E23" i="119" s="1"/>
  <c r="G23" i="119" s="1"/>
  <c r="B24" i="119"/>
  <c r="B25" i="17"/>
  <c r="C24" i="17"/>
  <c r="E24" i="17" s="1"/>
  <c r="G24" i="17" s="1"/>
  <c r="C24" i="24"/>
  <c r="E24" i="24" s="1"/>
  <c r="G24" i="24" s="1"/>
  <c r="B25" i="24"/>
  <c r="B24" i="3"/>
  <c r="C23" i="3"/>
  <c r="E23" i="3" s="1"/>
  <c r="G23" i="3" s="1"/>
  <c r="B24" i="71"/>
  <c r="C23" i="71"/>
  <c r="E23" i="71" s="1"/>
  <c r="G23" i="71" s="1"/>
  <c r="B25" i="44"/>
  <c r="E24" i="44"/>
  <c r="C24" i="44"/>
  <c r="B24" i="77"/>
  <c r="C23" i="77"/>
  <c r="E23" i="77" s="1"/>
  <c r="G23" i="77" s="1"/>
  <c r="C23" i="51"/>
  <c r="E23" i="51" s="1"/>
  <c r="G23" i="51" s="1"/>
  <c r="B24" i="51"/>
  <c r="B24" i="121"/>
  <c r="C23" i="121"/>
  <c r="E23" i="121" s="1"/>
  <c r="G23" i="121" s="1"/>
  <c r="C24" i="66"/>
  <c r="E24" i="66" s="1"/>
  <c r="G24" i="66" s="1"/>
  <c r="B25" i="66"/>
  <c r="B24" i="61"/>
  <c r="C23" i="61"/>
  <c r="E23" i="61" s="1"/>
  <c r="G23" i="61" s="1"/>
  <c r="C24" i="18"/>
  <c r="E24" i="18" s="1"/>
  <c r="G24" i="18" s="1"/>
  <c r="B25" i="18"/>
  <c r="B24" i="91"/>
  <c r="C23" i="91"/>
  <c r="E23" i="91" s="1"/>
  <c r="G23" i="91" s="1"/>
  <c r="B24" i="88"/>
  <c r="C23" i="88"/>
  <c r="E23" i="88" s="1"/>
  <c r="G23" i="88" s="1"/>
  <c r="B25" i="48"/>
  <c r="C24" i="48"/>
  <c r="E24" i="48" s="1"/>
  <c r="G24" i="48" s="1"/>
  <c r="B24" i="83"/>
  <c r="C23" i="83"/>
  <c r="E23" i="83" s="1"/>
  <c r="G23" i="83" s="1"/>
  <c r="B24" i="81"/>
  <c r="C23" i="81"/>
  <c r="E23" i="81" s="1"/>
  <c r="G23" i="81" s="1"/>
  <c r="E15" i="93"/>
  <c r="B15" i="93"/>
  <c r="E23" i="23"/>
  <c r="G23" i="23" s="1"/>
  <c r="B24" i="57"/>
  <c r="C23" i="57"/>
  <c r="E23" i="57" s="1"/>
  <c r="G23" i="57" s="1"/>
  <c r="B24" i="21"/>
  <c r="C23" i="21"/>
  <c r="E23" i="21" s="1"/>
  <c r="G23" i="21" s="1"/>
  <c r="B25" i="50"/>
  <c r="C24" i="50"/>
  <c r="E24" i="50" s="1"/>
  <c r="G24" i="50" s="1"/>
  <c r="B25" i="23"/>
  <c r="C24" i="23"/>
  <c r="E23" i="75"/>
  <c r="G22" i="75"/>
  <c r="B24" i="125"/>
  <c r="C23" i="125"/>
  <c r="E23" i="125" s="1"/>
  <c r="G23" i="125" s="1"/>
  <c r="C23" i="82"/>
  <c r="E23" i="82" s="1"/>
  <c r="G23" i="82" s="1"/>
  <c r="B24" i="82"/>
  <c r="BW26" i="27"/>
  <c r="AQ26" i="27"/>
  <c r="AP26" i="27"/>
  <c r="BS26" i="27"/>
  <c r="AN26" i="27"/>
  <c r="AM26" i="27"/>
  <c r="AL26" i="27"/>
  <c r="AD26" i="27"/>
  <c r="AE26" i="27"/>
  <c r="BQ27" i="41" s="1"/>
  <c r="A27" i="27"/>
  <c r="AC26" i="27"/>
  <c r="B24" i="110"/>
  <c r="C23" i="110"/>
  <c r="E23" i="110" s="1"/>
  <c r="G23" i="110" s="1"/>
  <c r="C23" i="117"/>
  <c r="E23" i="117" s="1"/>
  <c r="G23" i="117" s="1"/>
  <c r="B24" i="117"/>
  <c r="B25" i="123"/>
  <c r="C24" i="123"/>
  <c r="E24" i="123" s="1"/>
  <c r="G24" i="123" s="1"/>
  <c r="C22" i="69"/>
  <c r="E22" i="69" s="1"/>
  <c r="G22" i="69" s="1"/>
  <c r="B23" i="69"/>
  <c r="C23" i="94"/>
  <c r="E23" i="94" s="1"/>
  <c r="G23" i="94" s="1"/>
  <c r="B24" i="94"/>
  <c r="B25" i="46"/>
  <c r="C24" i="46"/>
  <c r="E24" i="46" s="1"/>
  <c r="G24" i="46" s="1"/>
  <c r="C23" i="65"/>
  <c r="E23" i="65" s="1"/>
  <c r="G23" i="65" s="1"/>
  <c r="B24" i="65"/>
  <c r="C22" i="73"/>
  <c r="E22" i="73" s="1"/>
  <c r="G22" i="73" s="1"/>
  <c r="B23" i="73"/>
  <c r="E15" i="92"/>
  <c r="B15" i="92"/>
  <c r="C23" i="95"/>
  <c r="E23" i="95" s="1"/>
  <c r="G23" i="95" s="1"/>
  <c r="B24" i="95"/>
  <c r="C24" i="49"/>
  <c r="E24" i="49" s="1"/>
  <c r="G24" i="49" s="1"/>
  <c r="B25" i="49"/>
  <c r="B24" i="96"/>
  <c r="C23" i="96"/>
  <c r="E23" i="96" s="1"/>
  <c r="G23" i="96" s="1"/>
  <c r="C23" i="85"/>
  <c r="E23" i="85" s="1"/>
  <c r="G23" i="85" s="1"/>
  <c r="B24" i="85"/>
  <c r="C23" i="80"/>
  <c r="G23" i="80" s="1"/>
  <c r="B24" i="80"/>
  <c r="B24" i="112"/>
  <c r="C23" i="112"/>
  <c r="E23" i="112" s="1"/>
  <c r="G23" i="112" s="1"/>
  <c r="C24" i="19"/>
  <c r="E24" i="19" s="1"/>
  <c r="G24" i="19" s="1"/>
  <c r="B25" i="19"/>
  <c r="B24" i="67"/>
  <c r="C23" i="67"/>
  <c r="E23" i="67" s="1"/>
  <c r="G23" i="67" s="1"/>
  <c r="C23" i="107"/>
  <c r="E23" i="107" s="1"/>
  <c r="G23" i="107" s="1"/>
  <c r="B24" i="107"/>
  <c r="B24" i="111"/>
  <c r="C23" i="111"/>
  <c r="E23" i="111" s="1"/>
  <c r="G23" i="111" s="1"/>
  <c r="C25" i="43"/>
  <c r="E25" i="43" s="1"/>
  <c r="G25" i="43" s="1"/>
  <c r="B26" i="43"/>
  <c r="B24" i="104"/>
  <c r="C23" i="104"/>
  <c r="E23" i="104" s="1"/>
  <c r="G23" i="104" s="1"/>
  <c r="B24" i="84"/>
  <c r="C23" i="84"/>
  <c r="E23" i="84" s="1"/>
  <c r="G23" i="84" s="1"/>
  <c r="B28" i="60"/>
  <c r="C25" i="53" l="1"/>
  <c r="E25" i="53" s="1"/>
  <c r="G25" i="53" s="1"/>
  <c r="B26" i="53"/>
  <c r="D15" i="86"/>
  <c r="B27" i="64"/>
  <c r="C26" i="64"/>
  <c r="E26" i="64" s="1"/>
  <c r="G26" i="64" s="1"/>
  <c r="D24" i="86"/>
  <c r="C32" i="87"/>
  <c r="B33" i="87"/>
  <c r="C35" i="86"/>
  <c r="BQ27" i="27"/>
  <c r="AJ27" i="27"/>
  <c r="B27" i="14"/>
  <c r="C26" i="14"/>
  <c r="E26" i="14" s="1"/>
  <c r="G26" i="14" s="1"/>
  <c r="C24" i="128"/>
  <c r="E24" i="128" s="1"/>
  <c r="G24" i="128" s="1"/>
  <c r="B25" i="128"/>
  <c r="BS27" i="41"/>
  <c r="BR27" i="41"/>
  <c r="BR28" i="41" s="1"/>
  <c r="BQ28" i="41"/>
  <c r="D32" i="86"/>
  <c r="D33" i="86" s="1"/>
  <c r="B36" i="86"/>
  <c r="AK35" i="86"/>
  <c r="A27" i="31"/>
  <c r="D26" i="31"/>
  <c r="C26" i="31"/>
  <c r="F30" i="48"/>
  <c r="D30" i="48"/>
  <c r="G24" i="44"/>
  <c r="C24" i="76"/>
  <c r="E24" i="76" s="1"/>
  <c r="G24" i="76" s="1"/>
  <c r="B25" i="76"/>
  <c r="B25" i="85"/>
  <c r="C24" i="85"/>
  <c r="E24" i="85" s="1"/>
  <c r="G24" i="85" s="1"/>
  <c r="G15" i="92"/>
  <c r="C16" i="92"/>
  <c r="B26" i="24"/>
  <c r="C25" i="24"/>
  <c r="E25" i="24" s="1"/>
  <c r="G25" i="24" s="1"/>
  <c r="B25" i="124"/>
  <c r="C24" i="124"/>
  <c r="E24" i="124" s="1"/>
  <c r="G24" i="124" s="1"/>
  <c r="B25" i="82"/>
  <c r="C24" i="82"/>
  <c r="E24" i="82" s="1"/>
  <c r="G24" i="82" s="1"/>
  <c r="B25" i="11"/>
  <c r="C26" i="11"/>
  <c r="B24" i="69"/>
  <c r="C23" i="69"/>
  <c r="E23" i="69" s="1"/>
  <c r="G23" i="69" s="1"/>
  <c r="B26" i="49"/>
  <c r="C25" i="49"/>
  <c r="E25" i="49" s="1"/>
  <c r="G25" i="49" s="1"/>
  <c r="B26" i="123"/>
  <c r="C25" i="123"/>
  <c r="E25" i="123" s="1"/>
  <c r="G25" i="123" s="1"/>
  <c r="B25" i="57"/>
  <c r="C24" i="57"/>
  <c r="E24" i="57" s="1"/>
  <c r="G24" i="57" s="1"/>
  <c r="B25" i="61"/>
  <c r="C24" i="61"/>
  <c r="E24" i="61" s="1"/>
  <c r="G24" i="61" s="1"/>
  <c r="B25" i="90"/>
  <c r="C24" i="90"/>
  <c r="E24" i="90" s="1"/>
  <c r="G24" i="90" s="1"/>
  <c r="E24" i="11"/>
  <c r="G24" i="11" s="1"/>
  <c r="B25" i="25"/>
  <c r="C24" i="25"/>
  <c r="E24" i="25" s="1"/>
  <c r="G24" i="25" s="1"/>
  <c r="C25" i="44"/>
  <c r="B26" i="44"/>
  <c r="E25" i="44"/>
  <c r="C25" i="48"/>
  <c r="E25" i="48" s="1"/>
  <c r="G25" i="48" s="1"/>
  <c r="B26" i="48"/>
  <c r="B25" i="107"/>
  <c r="C24" i="107"/>
  <c r="E24" i="107" s="1"/>
  <c r="G24" i="107" s="1"/>
  <c r="B24" i="73"/>
  <c r="C23" i="73"/>
  <c r="E23" i="73" s="1"/>
  <c r="G23" i="73" s="1"/>
  <c r="G23" i="75"/>
  <c r="E24" i="75"/>
  <c r="C25" i="46"/>
  <c r="E25" i="46" s="1"/>
  <c r="G25" i="46" s="1"/>
  <c r="B26" i="46"/>
  <c r="B25" i="117"/>
  <c r="C24" i="117"/>
  <c r="E24" i="117" s="1"/>
  <c r="G24" i="117" s="1"/>
  <c r="E24" i="23"/>
  <c r="G24" i="23" s="1"/>
  <c r="B26" i="66"/>
  <c r="C25" i="66"/>
  <c r="E25" i="66" s="1"/>
  <c r="G25" i="66" s="1"/>
  <c r="B26" i="22"/>
  <c r="C25" i="22"/>
  <c r="E25" i="22" s="1"/>
  <c r="G25" i="22" s="1"/>
  <c r="B26" i="23"/>
  <c r="C25" i="23"/>
  <c r="C16" i="93"/>
  <c r="G15" i="93"/>
  <c r="B26" i="17"/>
  <c r="C25" i="17"/>
  <c r="E25" i="17" s="1"/>
  <c r="G25" i="17" s="1"/>
  <c r="C24" i="77"/>
  <c r="E24" i="77" s="1"/>
  <c r="G24" i="77" s="1"/>
  <c r="B25" i="77"/>
  <c r="B25" i="88"/>
  <c r="C24" i="88"/>
  <c r="E24" i="88" s="1"/>
  <c r="G24" i="88" s="1"/>
  <c r="B26" i="16"/>
  <c r="C25" i="16"/>
  <c r="E25" i="16" s="1"/>
  <c r="G25" i="16" s="1"/>
  <c r="C24" i="81"/>
  <c r="E24" i="81" s="1"/>
  <c r="G24" i="81" s="1"/>
  <c r="B25" i="81"/>
  <c r="B25" i="119"/>
  <c r="C24" i="119"/>
  <c r="E24" i="119" s="1"/>
  <c r="G24" i="119" s="1"/>
  <c r="B25" i="104"/>
  <c r="C24" i="104"/>
  <c r="E24" i="104" s="1"/>
  <c r="G24" i="104" s="1"/>
  <c r="B26" i="50"/>
  <c r="C25" i="50"/>
  <c r="E25" i="50" s="1"/>
  <c r="G25" i="50" s="1"/>
  <c r="C24" i="53"/>
  <c r="E24" i="53" s="1"/>
  <c r="G24" i="53" s="1"/>
  <c r="B25" i="65"/>
  <c r="C24" i="65"/>
  <c r="E24" i="65" s="1"/>
  <c r="G24" i="65" s="1"/>
  <c r="B25" i="94"/>
  <c r="C24" i="94"/>
  <c r="E24" i="94" s="1"/>
  <c r="G24" i="94" s="1"/>
  <c r="C24" i="91"/>
  <c r="E24" i="91" s="1"/>
  <c r="G24" i="91" s="1"/>
  <c r="B25" i="91"/>
  <c r="B25" i="109"/>
  <c r="C24" i="109"/>
  <c r="E24" i="109" s="1"/>
  <c r="G24" i="109" s="1"/>
  <c r="B25" i="75"/>
  <c r="C24" i="75"/>
  <c r="B27" i="43"/>
  <c r="C26" i="43"/>
  <c r="E26" i="43" s="1"/>
  <c r="G26" i="43" s="1"/>
  <c r="C24" i="67"/>
  <c r="E24" i="67" s="1"/>
  <c r="G24" i="67" s="1"/>
  <c r="B25" i="67"/>
  <c r="B25" i="110"/>
  <c r="C24" i="110"/>
  <c r="E24" i="110" s="1"/>
  <c r="G24" i="110" s="1"/>
  <c r="C24" i="121"/>
  <c r="E24" i="121" s="1"/>
  <c r="G24" i="121" s="1"/>
  <c r="B25" i="121"/>
  <c r="C25" i="8"/>
  <c r="E24" i="8"/>
  <c r="G24" i="8" s="1"/>
  <c r="C23" i="38"/>
  <c r="E23" i="38" s="1"/>
  <c r="G23" i="38" s="1"/>
  <c r="B24" i="38"/>
  <c r="B25" i="80"/>
  <c r="C24" i="80"/>
  <c r="G24" i="80" s="1"/>
  <c r="B26" i="18"/>
  <c r="C25" i="18"/>
  <c r="E25" i="18" s="1"/>
  <c r="G25" i="18" s="1"/>
  <c r="B25" i="51"/>
  <c r="C24" i="51"/>
  <c r="E24" i="51" s="1"/>
  <c r="G24" i="51" s="1"/>
  <c r="B25" i="71"/>
  <c r="C24" i="71"/>
  <c r="E24" i="71" s="1"/>
  <c r="G24" i="71" s="1"/>
  <c r="B25" i="84"/>
  <c r="C24" i="84"/>
  <c r="E24" i="84" s="1"/>
  <c r="G24" i="84" s="1"/>
  <c r="B25" i="125"/>
  <c r="C24" i="125"/>
  <c r="E24" i="125" s="1"/>
  <c r="G24" i="125" s="1"/>
  <c r="C24" i="112"/>
  <c r="E24" i="112" s="1"/>
  <c r="G24" i="112" s="1"/>
  <c r="B25" i="112"/>
  <c r="C24" i="95"/>
  <c r="E24" i="95" s="1"/>
  <c r="G24" i="95" s="1"/>
  <c r="B25" i="95"/>
  <c r="C24" i="21"/>
  <c r="E24" i="21" s="1"/>
  <c r="G24" i="21" s="1"/>
  <c r="B25" i="21"/>
  <c r="C24" i="83"/>
  <c r="E24" i="83" s="1"/>
  <c r="G24" i="83" s="1"/>
  <c r="B25" i="83"/>
  <c r="C24" i="70"/>
  <c r="E24" i="70" s="1"/>
  <c r="G24" i="70" s="1"/>
  <c r="B25" i="70"/>
  <c r="C24" i="111"/>
  <c r="E24" i="111" s="1"/>
  <c r="G24" i="111" s="1"/>
  <c r="B25" i="111"/>
  <c r="C24" i="96"/>
  <c r="E24" i="96" s="1"/>
  <c r="G24" i="96" s="1"/>
  <c r="B25" i="96"/>
  <c r="B26" i="19"/>
  <c r="C25" i="19"/>
  <c r="E25" i="19" s="1"/>
  <c r="G25" i="19" s="1"/>
  <c r="BS27" i="27"/>
  <c r="AE27" i="27"/>
  <c r="BQ30" i="41" s="1"/>
  <c r="AP27" i="27"/>
  <c r="A28" i="27"/>
  <c r="AM27" i="27"/>
  <c r="AL27" i="27"/>
  <c r="AD27" i="27"/>
  <c r="BW27" i="27"/>
  <c r="AQ27" i="27"/>
  <c r="AN27" i="27"/>
  <c r="AC27" i="27"/>
  <c r="C24" i="3"/>
  <c r="E24" i="3" s="1"/>
  <c r="G24" i="3" s="1"/>
  <c r="B25" i="3"/>
  <c r="B25" i="36"/>
  <c r="C24" i="36"/>
  <c r="E24" i="36" s="1"/>
  <c r="G24" i="36" s="1"/>
  <c r="B29" i="60"/>
  <c r="C26" i="53" l="1"/>
  <c r="E26" i="53" s="1"/>
  <c r="G26" i="53" s="1"/>
  <c r="B27" i="53"/>
  <c r="C27" i="14"/>
  <c r="E27" i="14" s="1"/>
  <c r="G27" i="14" s="1"/>
  <c r="B28" i="14"/>
  <c r="B34" i="87"/>
  <c r="C33" i="87"/>
  <c r="BQ28" i="27"/>
  <c r="AJ28" i="27"/>
  <c r="B28" i="64"/>
  <c r="C27" i="64"/>
  <c r="E27" i="64" s="1"/>
  <c r="G27" i="64" s="1"/>
  <c r="BS28" i="41"/>
  <c r="B26" i="128"/>
  <c r="C25" i="128"/>
  <c r="E25" i="128" s="1"/>
  <c r="G25" i="128" s="1"/>
  <c r="BR30" i="41"/>
  <c r="BS30" i="41"/>
  <c r="B37" i="86"/>
  <c r="AK36" i="86"/>
  <c r="C36" i="86"/>
  <c r="F31" i="48"/>
  <c r="D31" i="48"/>
  <c r="A28" i="31"/>
  <c r="D27" i="31"/>
  <c r="C27" i="31"/>
  <c r="G25" i="44"/>
  <c r="B26" i="121"/>
  <c r="C25" i="121"/>
  <c r="E25" i="121" s="1"/>
  <c r="G25" i="121" s="1"/>
  <c r="B28" i="43"/>
  <c r="C27" i="43"/>
  <c r="E27" i="43" s="1"/>
  <c r="G27" i="43" s="1"/>
  <c r="C25" i="57"/>
  <c r="E25" i="57" s="1"/>
  <c r="G25" i="57" s="1"/>
  <c r="B26" i="57"/>
  <c r="B26" i="119"/>
  <c r="C25" i="119"/>
  <c r="E25" i="119" s="1"/>
  <c r="G25" i="119" s="1"/>
  <c r="C25" i="88"/>
  <c r="E25" i="88" s="1"/>
  <c r="G25" i="88" s="1"/>
  <c r="B26" i="88"/>
  <c r="B26" i="82"/>
  <c r="C25" i="82"/>
  <c r="E25" i="82" s="1"/>
  <c r="G25" i="82" s="1"/>
  <c r="B26" i="81"/>
  <c r="C25" i="81"/>
  <c r="E25" i="81" s="1"/>
  <c r="G25" i="81" s="1"/>
  <c r="C25" i="107"/>
  <c r="E25" i="107" s="1"/>
  <c r="G25" i="107" s="1"/>
  <c r="B26" i="107"/>
  <c r="C26" i="123"/>
  <c r="E26" i="123" s="1"/>
  <c r="G26" i="123" s="1"/>
  <c r="B27" i="123"/>
  <c r="B26" i="117"/>
  <c r="C25" i="117"/>
  <c r="E25" i="117" s="1"/>
  <c r="G25" i="117" s="1"/>
  <c r="B26" i="125"/>
  <c r="C25" i="125"/>
  <c r="E25" i="125" s="1"/>
  <c r="G25" i="125" s="1"/>
  <c r="B26" i="21"/>
  <c r="C25" i="21"/>
  <c r="E25" i="21" s="1"/>
  <c r="G25" i="21" s="1"/>
  <c r="C26" i="66"/>
  <c r="E26" i="66" s="1"/>
  <c r="G26" i="66" s="1"/>
  <c r="B27" i="66"/>
  <c r="B27" i="48"/>
  <c r="C26" i="48"/>
  <c r="E26" i="48" s="1"/>
  <c r="G26" i="48" s="1"/>
  <c r="B26" i="94"/>
  <c r="C25" i="94"/>
  <c r="E25" i="94" s="1"/>
  <c r="G25" i="94" s="1"/>
  <c r="C25" i="77"/>
  <c r="E25" i="77" s="1"/>
  <c r="G25" i="77" s="1"/>
  <c r="B26" i="77"/>
  <c r="C25" i="80"/>
  <c r="G25" i="80" s="1"/>
  <c r="B26" i="80"/>
  <c r="B27" i="19"/>
  <c r="C26" i="19"/>
  <c r="E26" i="19" s="1"/>
  <c r="G26" i="19" s="1"/>
  <c r="B27" i="44"/>
  <c r="E26" i="44"/>
  <c r="C26" i="44"/>
  <c r="B26" i="90"/>
  <c r="C25" i="90"/>
  <c r="E25" i="90" s="1"/>
  <c r="G25" i="90" s="1"/>
  <c r="B26" i="96"/>
  <c r="C25" i="96"/>
  <c r="E25" i="96" s="1"/>
  <c r="G25" i="96" s="1"/>
  <c r="B26" i="75"/>
  <c r="C25" i="75"/>
  <c r="C25" i="84"/>
  <c r="E25" i="84" s="1"/>
  <c r="G25" i="84" s="1"/>
  <c r="B26" i="84"/>
  <c r="C25" i="110"/>
  <c r="E25" i="110" s="1"/>
  <c r="G25" i="110" s="1"/>
  <c r="B26" i="110"/>
  <c r="C26" i="50"/>
  <c r="E26" i="50" s="1"/>
  <c r="G26" i="50" s="1"/>
  <c r="B27" i="50"/>
  <c r="C26" i="49"/>
  <c r="E26" i="49" s="1"/>
  <c r="G26" i="49" s="1"/>
  <c r="B27" i="49"/>
  <c r="B27" i="16"/>
  <c r="C26" i="16"/>
  <c r="E26" i="16" s="1"/>
  <c r="G26" i="16" s="1"/>
  <c r="C26" i="17"/>
  <c r="E26" i="17" s="1"/>
  <c r="G26" i="17" s="1"/>
  <c r="B27" i="17"/>
  <c r="B27" i="46"/>
  <c r="C26" i="46"/>
  <c r="E26" i="46" s="1"/>
  <c r="G26" i="46" s="1"/>
  <c r="B26" i="95"/>
  <c r="C25" i="95"/>
  <c r="E25" i="95" s="1"/>
  <c r="G25" i="95" s="1"/>
  <c r="B26" i="67"/>
  <c r="C25" i="67"/>
  <c r="E25" i="67" s="1"/>
  <c r="G25" i="67" s="1"/>
  <c r="B26" i="65"/>
  <c r="C25" i="65"/>
  <c r="E25" i="65" s="1"/>
  <c r="G25" i="65" s="1"/>
  <c r="C25" i="124"/>
  <c r="E25" i="124" s="1"/>
  <c r="G25" i="124" s="1"/>
  <c r="B26" i="124"/>
  <c r="B26" i="85"/>
  <c r="C25" i="85"/>
  <c r="E25" i="85" s="1"/>
  <c r="G25" i="85" s="1"/>
  <c r="B26" i="25"/>
  <c r="C25" i="25"/>
  <c r="E25" i="25" s="1"/>
  <c r="G25" i="25" s="1"/>
  <c r="B26" i="3"/>
  <c r="C25" i="3"/>
  <c r="E25" i="3" s="1"/>
  <c r="G25" i="3" s="1"/>
  <c r="AP28" i="27"/>
  <c r="AM28" i="27"/>
  <c r="AL28" i="27"/>
  <c r="AQ28" i="27"/>
  <c r="AN28" i="27"/>
  <c r="BS28" i="27"/>
  <c r="AE28" i="27"/>
  <c r="BQ31" i="41" s="1"/>
  <c r="AD28" i="27"/>
  <c r="A29" i="27"/>
  <c r="BW28" i="27"/>
  <c r="AC28" i="27"/>
  <c r="B25" i="38"/>
  <c r="C24" i="38"/>
  <c r="E24" i="38" s="1"/>
  <c r="G24" i="38" s="1"/>
  <c r="E16" i="93"/>
  <c r="B16" i="93"/>
  <c r="E25" i="75"/>
  <c r="G24" i="75"/>
  <c r="C24" i="69"/>
  <c r="E24" i="69" s="1"/>
  <c r="G24" i="69" s="1"/>
  <c r="B25" i="69"/>
  <c r="B26" i="76"/>
  <c r="C25" i="76"/>
  <c r="E25" i="76" s="1"/>
  <c r="G25" i="76" s="1"/>
  <c r="E25" i="23"/>
  <c r="G25" i="23" s="1"/>
  <c r="C25" i="61"/>
  <c r="E25" i="61" s="1"/>
  <c r="G25" i="61" s="1"/>
  <c r="B26" i="61"/>
  <c r="B26" i="71"/>
  <c r="C25" i="71"/>
  <c r="E25" i="71" s="1"/>
  <c r="G25" i="71" s="1"/>
  <c r="B27" i="23"/>
  <c r="C26" i="23"/>
  <c r="B26" i="70"/>
  <c r="C25" i="70"/>
  <c r="E25" i="70" s="1"/>
  <c r="G25" i="70" s="1"/>
  <c r="B26" i="112"/>
  <c r="C25" i="112"/>
  <c r="E25" i="112" s="1"/>
  <c r="G25" i="112" s="1"/>
  <c r="E25" i="8"/>
  <c r="G25" i="8" s="1"/>
  <c r="C26" i="8"/>
  <c r="C25" i="109"/>
  <c r="E25" i="109" s="1"/>
  <c r="G25" i="109" s="1"/>
  <c r="B26" i="109"/>
  <c r="B26" i="11"/>
  <c r="C27" i="11"/>
  <c r="B27" i="24"/>
  <c r="C26" i="24"/>
  <c r="E26" i="24" s="1"/>
  <c r="G26" i="24" s="1"/>
  <c r="B26" i="111"/>
  <c r="C25" i="111"/>
  <c r="E25" i="111" s="1"/>
  <c r="G25" i="111" s="1"/>
  <c r="B26" i="91"/>
  <c r="C25" i="91"/>
  <c r="E25" i="91" s="1"/>
  <c r="G25" i="91" s="1"/>
  <c r="B27" i="22"/>
  <c r="C26" i="22"/>
  <c r="E26" i="22" s="1"/>
  <c r="G26" i="22" s="1"/>
  <c r="E25" i="11"/>
  <c r="G25" i="11" s="1"/>
  <c r="C25" i="51"/>
  <c r="E25" i="51" s="1"/>
  <c r="G25" i="51" s="1"/>
  <c r="B26" i="51"/>
  <c r="B26" i="36"/>
  <c r="C25" i="36"/>
  <c r="E25" i="36" s="1"/>
  <c r="G25" i="36" s="1"/>
  <c r="B26" i="83"/>
  <c r="C25" i="83"/>
  <c r="E25" i="83" s="1"/>
  <c r="G25" i="83" s="1"/>
  <c r="C26" i="18"/>
  <c r="E26" i="18" s="1"/>
  <c r="G26" i="18" s="1"/>
  <c r="B27" i="18"/>
  <c r="C25" i="104"/>
  <c r="E25" i="104" s="1"/>
  <c r="G25" i="104" s="1"/>
  <c r="B26" i="104"/>
  <c r="C24" i="73"/>
  <c r="E24" i="73" s="1"/>
  <c r="G24" i="73" s="1"/>
  <c r="B25" i="73"/>
  <c r="E16" i="92"/>
  <c r="B16" i="92"/>
  <c r="B30" i="60"/>
  <c r="B28" i="53" l="1"/>
  <c r="C27" i="53"/>
  <c r="E27" i="53" s="1"/>
  <c r="G27" i="53" s="1"/>
  <c r="C28" i="64"/>
  <c r="E28" i="64" s="1"/>
  <c r="G28" i="64" s="1"/>
  <c r="B29" i="64"/>
  <c r="AI29" i="86"/>
  <c r="AI30" i="86"/>
  <c r="AI31" i="86"/>
  <c r="AI32" i="86"/>
  <c r="AI35" i="86"/>
  <c r="C34" i="87"/>
  <c r="B35" i="87"/>
  <c r="AI36" i="86"/>
  <c r="BQ29" i="27"/>
  <c r="AJ29" i="27"/>
  <c r="B29" i="14"/>
  <c r="C28" i="14"/>
  <c r="E28" i="14" s="1"/>
  <c r="G28" i="14" s="1"/>
  <c r="C26" i="128"/>
  <c r="E26" i="128" s="1"/>
  <c r="G26" i="128" s="1"/>
  <c r="B27" i="128"/>
  <c r="BS31" i="41"/>
  <c r="BR31" i="41"/>
  <c r="B38" i="86"/>
  <c r="AI37" i="86"/>
  <c r="AK37" i="86"/>
  <c r="C37" i="86"/>
  <c r="A29" i="31"/>
  <c r="D28" i="31"/>
  <c r="C28" i="31"/>
  <c r="F32" i="48"/>
  <c r="D32" i="48"/>
  <c r="G26" i="44"/>
  <c r="B27" i="71"/>
  <c r="C26" i="71"/>
  <c r="E26" i="71" s="1"/>
  <c r="G26" i="71" s="1"/>
  <c r="G25" i="75"/>
  <c r="E26" i="75"/>
  <c r="C27" i="16"/>
  <c r="E27" i="16" s="1"/>
  <c r="G27" i="16" s="1"/>
  <c r="B28" i="16"/>
  <c r="C26" i="90"/>
  <c r="E26" i="90" s="1"/>
  <c r="G26" i="90" s="1"/>
  <c r="B27" i="90"/>
  <c r="B28" i="22"/>
  <c r="C27" i="22"/>
  <c r="E27" i="22" s="1"/>
  <c r="G27" i="22" s="1"/>
  <c r="B27" i="82"/>
  <c r="C26" i="82"/>
  <c r="E26" i="82" s="1"/>
  <c r="G26" i="82" s="1"/>
  <c r="B27" i="36"/>
  <c r="C26" i="36"/>
  <c r="E26" i="36" s="1"/>
  <c r="G26" i="36" s="1"/>
  <c r="C26" i="21"/>
  <c r="E26" i="21" s="1"/>
  <c r="G26" i="21" s="1"/>
  <c r="B27" i="21"/>
  <c r="B27" i="57"/>
  <c r="C26" i="57"/>
  <c r="E26" i="57" s="1"/>
  <c r="G26" i="57" s="1"/>
  <c r="C28" i="11"/>
  <c r="B27" i="11"/>
  <c r="E27" i="11" s="1"/>
  <c r="G27" i="11" s="1"/>
  <c r="G16" i="93"/>
  <c r="C17" i="93"/>
  <c r="E26" i="11"/>
  <c r="G26" i="11" s="1"/>
  <c r="B27" i="124"/>
  <c r="C26" i="124"/>
  <c r="E26" i="124" s="1"/>
  <c r="G26" i="124" s="1"/>
  <c r="C26" i="95"/>
  <c r="E26" i="95" s="1"/>
  <c r="G26" i="95" s="1"/>
  <c r="B27" i="95"/>
  <c r="B28" i="49"/>
  <c r="C27" i="49"/>
  <c r="E27" i="49" s="1"/>
  <c r="G27" i="49" s="1"/>
  <c r="B27" i="77"/>
  <c r="C26" i="77"/>
  <c r="E26" i="77" s="1"/>
  <c r="G26" i="77" s="1"/>
  <c r="C26" i="112"/>
  <c r="E26" i="112" s="1"/>
  <c r="G26" i="112" s="1"/>
  <c r="B27" i="112"/>
  <c r="B27" i="125"/>
  <c r="C26" i="125"/>
  <c r="E26" i="125" s="1"/>
  <c r="G26" i="125" s="1"/>
  <c r="B29" i="43"/>
  <c r="C28" i="43"/>
  <c r="E28" i="43" s="1"/>
  <c r="G28" i="43" s="1"/>
  <c r="B27" i="51"/>
  <c r="C26" i="51"/>
  <c r="E26" i="51" s="1"/>
  <c r="G26" i="51" s="1"/>
  <c r="B28" i="44"/>
  <c r="E27" i="44"/>
  <c r="C27" i="44"/>
  <c r="B27" i="70"/>
  <c r="C26" i="70"/>
  <c r="E26" i="70" s="1"/>
  <c r="G26" i="70" s="1"/>
  <c r="C25" i="38"/>
  <c r="E25" i="38" s="1"/>
  <c r="G25" i="38" s="1"/>
  <c r="B26" i="38"/>
  <c r="C26" i="117"/>
  <c r="E26" i="117" s="1"/>
  <c r="G26" i="117" s="1"/>
  <c r="B27" i="117"/>
  <c r="C26" i="65"/>
  <c r="E26" i="65" s="1"/>
  <c r="G26" i="65" s="1"/>
  <c r="B27" i="65"/>
  <c r="B28" i="50"/>
  <c r="C27" i="50"/>
  <c r="E27" i="50" s="1"/>
  <c r="G27" i="50" s="1"/>
  <c r="B27" i="81"/>
  <c r="C26" i="81"/>
  <c r="E26" i="81" s="1"/>
  <c r="G26" i="81" s="1"/>
  <c r="C27" i="24"/>
  <c r="E27" i="24" s="1"/>
  <c r="G27" i="24" s="1"/>
  <c r="B28" i="24"/>
  <c r="B27" i="94"/>
  <c r="C26" i="94"/>
  <c r="E26" i="94" s="1"/>
  <c r="G26" i="94" s="1"/>
  <c r="C27" i="46"/>
  <c r="E27" i="46" s="1"/>
  <c r="G27" i="46" s="1"/>
  <c r="B28" i="46"/>
  <c r="B27" i="96"/>
  <c r="C26" i="96"/>
  <c r="E26" i="96" s="1"/>
  <c r="G26" i="96" s="1"/>
  <c r="B28" i="123"/>
  <c r="C27" i="123"/>
  <c r="E27" i="123" s="1"/>
  <c r="G27" i="123" s="1"/>
  <c r="E26" i="23"/>
  <c r="G26" i="23" s="1"/>
  <c r="B28" i="23"/>
  <c r="C27" i="23"/>
  <c r="B27" i="76"/>
  <c r="C26" i="76"/>
  <c r="E26" i="76" s="1"/>
  <c r="G26" i="76" s="1"/>
  <c r="B27" i="119"/>
  <c r="C26" i="119"/>
  <c r="E26" i="119" s="1"/>
  <c r="G26" i="119" s="1"/>
  <c r="C26" i="121"/>
  <c r="E26" i="121" s="1"/>
  <c r="G26" i="121" s="1"/>
  <c r="B27" i="121"/>
  <c r="B27" i="85"/>
  <c r="C26" i="85"/>
  <c r="E26" i="85" s="1"/>
  <c r="G26" i="85" s="1"/>
  <c r="B27" i="88"/>
  <c r="C26" i="88"/>
  <c r="E26" i="88" s="1"/>
  <c r="G26" i="88" s="1"/>
  <c r="B28" i="18"/>
  <c r="C27" i="18"/>
  <c r="E27" i="18" s="1"/>
  <c r="G27" i="18" s="1"/>
  <c r="B27" i="61"/>
  <c r="C26" i="61"/>
  <c r="E26" i="61" s="1"/>
  <c r="G26" i="61" s="1"/>
  <c r="C26" i="91"/>
  <c r="E26" i="91" s="1"/>
  <c r="G26" i="91" s="1"/>
  <c r="B27" i="91"/>
  <c r="C17" i="92"/>
  <c r="G16" i="92"/>
  <c r="B27" i="83"/>
  <c r="C26" i="83"/>
  <c r="E26" i="83" s="1"/>
  <c r="G26" i="83" s="1"/>
  <c r="B27" i="111"/>
  <c r="C26" i="111"/>
  <c r="E26" i="111" s="1"/>
  <c r="G26" i="111" s="1"/>
  <c r="B27" i="3"/>
  <c r="C26" i="3"/>
  <c r="E26" i="3" s="1"/>
  <c r="G26" i="3" s="1"/>
  <c r="B28" i="17"/>
  <c r="C27" i="17"/>
  <c r="E27" i="17" s="1"/>
  <c r="G27" i="17" s="1"/>
  <c r="B27" i="110"/>
  <c r="C26" i="110"/>
  <c r="E26" i="110" s="1"/>
  <c r="G26" i="110" s="1"/>
  <c r="C27" i="48"/>
  <c r="E27" i="48" s="1"/>
  <c r="G27" i="48" s="1"/>
  <c r="B28" i="48"/>
  <c r="B27" i="109"/>
  <c r="C26" i="109"/>
  <c r="E26" i="109" s="1"/>
  <c r="G26" i="109" s="1"/>
  <c r="B27" i="80"/>
  <c r="C26" i="80"/>
  <c r="G26" i="80" s="1"/>
  <c r="B27" i="104"/>
  <c r="C26" i="104"/>
  <c r="E26" i="104" s="1"/>
  <c r="G26" i="104" s="1"/>
  <c r="C26" i="25"/>
  <c r="E26" i="25" s="1"/>
  <c r="G26" i="25" s="1"/>
  <c r="B27" i="25"/>
  <c r="B27" i="84"/>
  <c r="C26" i="84"/>
  <c r="E26" i="84" s="1"/>
  <c r="G26" i="84" s="1"/>
  <c r="C27" i="19"/>
  <c r="E27" i="19" s="1"/>
  <c r="G27" i="19" s="1"/>
  <c r="B28" i="19"/>
  <c r="B28" i="66"/>
  <c r="C27" i="66"/>
  <c r="E27" i="66" s="1"/>
  <c r="G27" i="66" s="1"/>
  <c r="C26" i="107"/>
  <c r="E26" i="107" s="1"/>
  <c r="G26" i="107" s="1"/>
  <c r="B27" i="107"/>
  <c r="C26" i="75"/>
  <c r="B27" i="75"/>
  <c r="C25" i="73"/>
  <c r="E25" i="73" s="1"/>
  <c r="G25" i="73" s="1"/>
  <c r="B26" i="73"/>
  <c r="C27" i="8"/>
  <c r="E26" i="8"/>
  <c r="G26" i="8" s="1"/>
  <c r="B26" i="69"/>
  <c r="C25" i="69"/>
  <c r="E25" i="69" s="1"/>
  <c r="G25" i="69" s="1"/>
  <c r="AP29" i="27"/>
  <c r="AL29" i="27"/>
  <c r="BW29" i="27"/>
  <c r="BS29" i="27"/>
  <c r="AC29" i="27"/>
  <c r="AQ29" i="27"/>
  <c r="A30" i="27"/>
  <c r="AN29" i="27"/>
  <c r="AM29" i="27"/>
  <c r="AE29" i="27"/>
  <c r="BQ32" i="41" s="1"/>
  <c r="AD29" i="27"/>
  <c r="C26" i="67"/>
  <c r="E26" i="67" s="1"/>
  <c r="G26" i="67" s="1"/>
  <c r="B27" i="67"/>
  <c r="B31" i="60"/>
  <c r="C28" i="53" l="1"/>
  <c r="E28" i="53" s="1"/>
  <c r="G28" i="53" s="1"/>
  <c r="B29" i="53"/>
  <c r="AI33" i="86"/>
  <c r="BQ30" i="27"/>
  <c r="AJ30" i="27"/>
  <c r="B36" i="87"/>
  <c r="C35" i="87"/>
  <c r="B30" i="14"/>
  <c r="C29" i="14"/>
  <c r="E29" i="14" s="1"/>
  <c r="G29" i="14" s="1"/>
  <c r="B30" i="64"/>
  <c r="C29" i="64"/>
  <c r="E29" i="64" s="1"/>
  <c r="G29" i="64" s="1"/>
  <c r="B28" i="128"/>
  <c r="C27" i="128"/>
  <c r="E27" i="128" s="1"/>
  <c r="G27" i="128" s="1"/>
  <c r="BS32" i="41"/>
  <c r="BR32" i="41"/>
  <c r="B39" i="86"/>
  <c r="AI38" i="86"/>
  <c r="C38" i="86"/>
  <c r="A30" i="31"/>
  <c r="D29" i="31"/>
  <c r="C29" i="31"/>
  <c r="F33" i="48"/>
  <c r="D33" i="48"/>
  <c r="B29" i="123"/>
  <c r="C28" i="123"/>
  <c r="E28" i="123" s="1"/>
  <c r="G28" i="123" s="1"/>
  <c r="B28" i="124"/>
  <c r="C27" i="124"/>
  <c r="E27" i="124" s="1"/>
  <c r="G27" i="124" s="1"/>
  <c r="C27" i="83"/>
  <c r="E27" i="83" s="1"/>
  <c r="G27" i="83" s="1"/>
  <c r="B28" i="83"/>
  <c r="C27" i="81"/>
  <c r="E27" i="81" s="1"/>
  <c r="G27" i="81" s="1"/>
  <c r="B28" i="81"/>
  <c r="AN30" i="27"/>
  <c r="AL30" i="27"/>
  <c r="BS30" i="27"/>
  <c r="AE30" i="27"/>
  <c r="BQ33" i="41" s="1"/>
  <c r="AD30" i="27"/>
  <c r="AC30" i="27"/>
  <c r="AQ30" i="27"/>
  <c r="AP30" i="27"/>
  <c r="A31" i="27"/>
  <c r="AM30" i="27"/>
  <c r="BW30" i="27"/>
  <c r="B28" i="110"/>
  <c r="C27" i="110"/>
  <c r="E27" i="110" s="1"/>
  <c r="G27" i="110" s="1"/>
  <c r="C27" i="88"/>
  <c r="E27" i="88" s="1"/>
  <c r="G27" i="88" s="1"/>
  <c r="B28" i="88"/>
  <c r="C29" i="11"/>
  <c r="B28" i="11"/>
  <c r="B29" i="16"/>
  <c r="C28" i="16"/>
  <c r="E28" i="16" s="1"/>
  <c r="G28" i="16" s="1"/>
  <c r="B29" i="24"/>
  <c r="C28" i="24"/>
  <c r="E28" i="24" s="1"/>
  <c r="G28" i="24" s="1"/>
  <c r="B17" i="92"/>
  <c r="E17" i="92"/>
  <c r="C27" i="96"/>
  <c r="E27" i="96" s="1"/>
  <c r="G27" i="96" s="1"/>
  <c r="B28" i="96"/>
  <c r="C27" i="117"/>
  <c r="E27" i="117" s="1"/>
  <c r="G27" i="117" s="1"/>
  <c r="B28" i="117"/>
  <c r="C27" i="51"/>
  <c r="E27" i="51" s="1"/>
  <c r="G27" i="51" s="1"/>
  <c r="B28" i="51"/>
  <c r="B28" i="77"/>
  <c r="C27" i="77"/>
  <c r="E27" i="77" s="1"/>
  <c r="G27" i="77" s="1"/>
  <c r="B27" i="69"/>
  <c r="C26" i="69"/>
  <c r="E26" i="69" s="1"/>
  <c r="G26" i="69" s="1"/>
  <c r="C28" i="46"/>
  <c r="E28" i="46" s="1"/>
  <c r="G28" i="46" s="1"/>
  <c r="B29" i="46"/>
  <c r="C28" i="50"/>
  <c r="E28" i="50" s="1"/>
  <c r="G28" i="50" s="1"/>
  <c r="B29" i="50"/>
  <c r="B30" i="43"/>
  <c r="C29" i="43"/>
  <c r="E29" i="43" s="1"/>
  <c r="G29" i="43" s="1"/>
  <c r="E27" i="75"/>
  <c r="G26" i="75"/>
  <c r="B28" i="107"/>
  <c r="C27" i="107"/>
  <c r="E27" i="107" s="1"/>
  <c r="G27" i="107" s="1"/>
  <c r="B29" i="17"/>
  <c r="C28" i="17"/>
  <c r="E28" i="17" s="1"/>
  <c r="G28" i="17" s="1"/>
  <c r="B28" i="57"/>
  <c r="C27" i="57"/>
  <c r="E27" i="57" s="1"/>
  <c r="G27" i="57" s="1"/>
  <c r="B29" i="18"/>
  <c r="C28" i="18"/>
  <c r="E28" i="18" s="1"/>
  <c r="G28" i="18" s="1"/>
  <c r="B28" i="111"/>
  <c r="C27" i="111"/>
  <c r="E27" i="111" s="1"/>
  <c r="G27" i="111" s="1"/>
  <c r="B27" i="73"/>
  <c r="C26" i="73"/>
  <c r="E26" i="73" s="1"/>
  <c r="G26" i="73" s="1"/>
  <c r="C28" i="66"/>
  <c r="E28" i="66" s="1"/>
  <c r="G28" i="66" s="1"/>
  <c r="B29" i="66"/>
  <c r="B28" i="104"/>
  <c r="C27" i="104"/>
  <c r="E27" i="104" s="1"/>
  <c r="G27" i="104" s="1"/>
  <c r="C27" i="109"/>
  <c r="E27" i="109" s="1"/>
  <c r="G27" i="109" s="1"/>
  <c r="B28" i="109"/>
  <c r="B28" i="91"/>
  <c r="C27" i="91"/>
  <c r="E27" i="91" s="1"/>
  <c r="G27" i="91" s="1"/>
  <c r="C27" i="76"/>
  <c r="E27" i="76" s="1"/>
  <c r="G27" i="76" s="1"/>
  <c r="B28" i="76"/>
  <c r="B28" i="36"/>
  <c r="C27" i="36"/>
  <c r="E27" i="36" s="1"/>
  <c r="G27" i="36" s="1"/>
  <c r="C27" i="3"/>
  <c r="E27" i="3" s="1"/>
  <c r="G27" i="3" s="1"/>
  <c r="B28" i="3"/>
  <c r="E27" i="23"/>
  <c r="G27" i="23" s="1"/>
  <c r="C27" i="85"/>
  <c r="E27" i="85" s="1"/>
  <c r="G27" i="85" s="1"/>
  <c r="B28" i="85"/>
  <c r="B29" i="23"/>
  <c r="C28" i="23"/>
  <c r="B28" i="125"/>
  <c r="C27" i="125"/>
  <c r="E27" i="125" s="1"/>
  <c r="G27" i="125" s="1"/>
  <c r="C28" i="49"/>
  <c r="E28" i="49" s="1"/>
  <c r="G28" i="49" s="1"/>
  <c r="B29" i="49"/>
  <c r="B28" i="82"/>
  <c r="C27" i="82"/>
  <c r="E27" i="82" s="1"/>
  <c r="G27" i="82" s="1"/>
  <c r="C27" i="71"/>
  <c r="E27" i="71" s="1"/>
  <c r="G27" i="71" s="1"/>
  <c r="B28" i="71"/>
  <c r="C26" i="38"/>
  <c r="E26" i="38" s="1"/>
  <c r="G26" i="38" s="1"/>
  <c r="B27" i="38"/>
  <c r="G27" i="44"/>
  <c r="E28" i="44"/>
  <c r="C28" i="44"/>
  <c r="B29" i="44"/>
  <c r="B28" i="67"/>
  <c r="C27" i="67"/>
  <c r="E27" i="67" s="1"/>
  <c r="G27" i="67" s="1"/>
  <c r="B29" i="19"/>
  <c r="C28" i="19"/>
  <c r="E28" i="19" s="1"/>
  <c r="G28" i="19" s="1"/>
  <c r="B28" i="61"/>
  <c r="C27" i="61"/>
  <c r="E27" i="61" s="1"/>
  <c r="G27" i="61" s="1"/>
  <c r="C27" i="65"/>
  <c r="E27" i="65" s="1"/>
  <c r="G27" i="65" s="1"/>
  <c r="B28" i="65"/>
  <c r="B28" i="21"/>
  <c r="C27" i="21"/>
  <c r="E27" i="21" s="1"/>
  <c r="G27" i="21" s="1"/>
  <c r="C28" i="8"/>
  <c r="E27" i="8"/>
  <c r="G27" i="8" s="1"/>
  <c r="B28" i="121"/>
  <c r="C27" i="121"/>
  <c r="E27" i="121" s="1"/>
  <c r="G27" i="121" s="1"/>
  <c r="C28" i="22"/>
  <c r="E28" i="22" s="1"/>
  <c r="G28" i="22" s="1"/>
  <c r="B29" i="22"/>
  <c r="B28" i="90"/>
  <c r="C27" i="90"/>
  <c r="E27" i="90" s="1"/>
  <c r="G27" i="90" s="1"/>
  <c r="B28" i="84"/>
  <c r="C27" i="84"/>
  <c r="E27" i="84" s="1"/>
  <c r="G27" i="84" s="1"/>
  <c r="B28" i="80"/>
  <c r="C27" i="80"/>
  <c r="G27" i="80" s="1"/>
  <c r="B28" i="95"/>
  <c r="C27" i="95"/>
  <c r="E27" i="95" s="1"/>
  <c r="G27" i="95" s="1"/>
  <c r="C27" i="94"/>
  <c r="E27" i="94" s="1"/>
  <c r="G27" i="94" s="1"/>
  <c r="B28" i="94"/>
  <c r="B28" i="70"/>
  <c r="C27" i="70"/>
  <c r="E27" i="70" s="1"/>
  <c r="G27" i="70" s="1"/>
  <c r="B28" i="75"/>
  <c r="C27" i="75"/>
  <c r="C27" i="25"/>
  <c r="E27" i="25" s="1"/>
  <c r="G27" i="25" s="1"/>
  <c r="B28" i="25"/>
  <c r="B29" i="48"/>
  <c r="C28" i="48"/>
  <c r="E28" i="48" s="1"/>
  <c r="G28" i="48" s="1"/>
  <c r="B28" i="119"/>
  <c r="C27" i="119"/>
  <c r="E27" i="119" s="1"/>
  <c r="G27" i="119" s="1"/>
  <c r="B28" i="112"/>
  <c r="C27" i="112"/>
  <c r="E27" i="112" s="1"/>
  <c r="G27" i="112" s="1"/>
  <c r="E17" i="93"/>
  <c r="B17" i="93"/>
  <c r="B32" i="60"/>
  <c r="C29" i="53" l="1"/>
  <c r="E29" i="53" s="1"/>
  <c r="G29" i="53" s="1"/>
  <c r="B30" i="53"/>
  <c r="BQ31" i="27"/>
  <c r="AJ31" i="27"/>
  <c r="B31" i="14"/>
  <c r="C30" i="14"/>
  <c r="E30" i="14" s="1"/>
  <c r="G30" i="14" s="1"/>
  <c r="C30" i="64"/>
  <c r="E30" i="64" s="1"/>
  <c r="G30" i="64" s="1"/>
  <c r="B31" i="64"/>
  <c r="C36" i="87"/>
  <c r="B37" i="87"/>
  <c r="C28" i="128"/>
  <c r="E28" i="128" s="1"/>
  <c r="G28" i="128" s="1"/>
  <c r="B29" i="128"/>
  <c r="BS33" i="41"/>
  <c r="BR33" i="41"/>
  <c r="B40" i="86"/>
  <c r="AK39" i="86"/>
  <c r="C39" i="86"/>
  <c r="F34" i="48"/>
  <c r="D34" i="48"/>
  <c r="A31" i="31"/>
  <c r="D30" i="31"/>
  <c r="C30" i="31"/>
  <c r="G28" i="44"/>
  <c r="B29" i="57"/>
  <c r="C28" i="57"/>
  <c r="E28" i="57" s="1"/>
  <c r="G28" i="57" s="1"/>
  <c r="C29" i="24"/>
  <c r="E29" i="24" s="1"/>
  <c r="G29" i="24" s="1"/>
  <c r="B30" i="24"/>
  <c r="B30" i="66"/>
  <c r="C29" i="66"/>
  <c r="E29" i="66" s="1"/>
  <c r="G29" i="66" s="1"/>
  <c r="B29" i="125"/>
  <c r="C28" i="125"/>
  <c r="E28" i="125" s="1"/>
  <c r="G28" i="125" s="1"/>
  <c r="E28" i="23"/>
  <c r="G28" i="23" s="1"/>
  <c r="B29" i="70"/>
  <c r="C28" i="70"/>
  <c r="E28" i="70" s="1"/>
  <c r="G28" i="70" s="1"/>
  <c r="C28" i="67"/>
  <c r="E28" i="67" s="1"/>
  <c r="G28" i="67" s="1"/>
  <c r="B29" i="67"/>
  <c r="B29" i="76"/>
  <c r="C28" i="76"/>
  <c r="E28" i="76" s="1"/>
  <c r="G28" i="76" s="1"/>
  <c r="C30" i="43"/>
  <c r="E30" i="43" s="1"/>
  <c r="G30" i="43" s="1"/>
  <c r="B31" i="43"/>
  <c r="B29" i="77"/>
  <c r="C28" i="77"/>
  <c r="E28" i="77" s="1"/>
  <c r="G28" i="77" s="1"/>
  <c r="B29" i="81"/>
  <c r="C28" i="81"/>
  <c r="E28" i="81" s="1"/>
  <c r="G28" i="81" s="1"/>
  <c r="B30" i="16"/>
  <c r="C29" i="16"/>
  <c r="E29" i="16" s="1"/>
  <c r="G29" i="16" s="1"/>
  <c r="B29" i="112"/>
  <c r="C28" i="112"/>
  <c r="E28" i="112" s="1"/>
  <c r="G28" i="112" s="1"/>
  <c r="BW31" i="27"/>
  <c r="BS31" i="27"/>
  <c r="AE31" i="27"/>
  <c r="BQ34" i="41" s="1"/>
  <c r="AD31" i="27"/>
  <c r="AP31" i="27"/>
  <c r="AQ31" i="27"/>
  <c r="A32" i="27"/>
  <c r="AM31" i="27"/>
  <c r="AL31" i="27"/>
  <c r="AN31" i="27"/>
  <c r="AC31" i="27"/>
  <c r="B29" i="83"/>
  <c r="C28" i="83"/>
  <c r="E28" i="83" s="1"/>
  <c r="G28" i="83" s="1"/>
  <c r="B29" i="61"/>
  <c r="C28" i="61"/>
  <c r="E28" i="61" s="1"/>
  <c r="G28" i="61" s="1"/>
  <c r="B28" i="69"/>
  <c r="C27" i="69"/>
  <c r="E27" i="69" s="1"/>
  <c r="G27" i="69" s="1"/>
  <c r="E28" i="8"/>
  <c r="G28" i="8" s="1"/>
  <c r="C29" i="8"/>
  <c r="B29" i="51"/>
  <c r="C28" i="51"/>
  <c r="E28" i="51" s="1"/>
  <c r="G28" i="51" s="1"/>
  <c r="B29" i="11"/>
  <c r="E29" i="11" s="1"/>
  <c r="G29" i="11" s="1"/>
  <c r="C30" i="11"/>
  <c r="B30" i="22"/>
  <c r="B31" i="22" s="1"/>
  <c r="C29" i="22"/>
  <c r="E29" i="22" s="1"/>
  <c r="G29" i="22" s="1"/>
  <c r="C28" i="119"/>
  <c r="E28" i="119" s="1"/>
  <c r="G28" i="119" s="1"/>
  <c r="B29" i="119"/>
  <c r="B29" i="94"/>
  <c r="C28" i="94"/>
  <c r="E28" i="94" s="1"/>
  <c r="G28" i="94" s="1"/>
  <c r="B30" i="23"/>
  <c r="C29" i="23"/>
  <c r="E29" i="44"/>
  <c r="C29" i="44"/>
  <c r="B30" i="44"/>
  <c r="C28" i="82"/>
  <c r="E28" i="82" s="1"/>
  <c r="G28" i="82" s="1"/>
  <c r="B29" i="82"/>
  <c r="B30" i="50"/>
  <c r="C29" i="50"/>
  <c r="E29" i="50" s="1"/>
  <c r="G29" i="50" s="1"/>
  <c r="B29" i="88"/>
  <c r="C28" i="88"/>
  <c r="E28" i="88" s="1"/>
  <c r="G28" i="88" s="1"/>
  <c r="C29" i="19"/>
  <c r="E29" i="19" s="1"/>
  <c r="G29" i="19" s="1"/>
  <c r="B30" i="19"/>
  <c r="B30" i="17"/>
  <c r="C29" i="17"/>
  <c r="E29" i="17" s="1"/>
  <c r="G29" i="17" s="1"/>
  <c r="C27" i="73"/>
  <c r="E27" i="73" s="1"/>
  <c r="G27" i="73" s="1"/>
  <c r="B28" i="73"/>
  <c r="C27" i="38"/>
  <c r="E27" i="38" s="1"/>
  <c r="G27" i="38" s="1"/>
  <c r="B28" i="38"/>
  <c r="B29" i="3"/>
  <c r="C28" i="3"/>
  <c r="E28" i="3" s="1"/>
  <c r="G28" i="3" s="1"/>
  <c r="B29" i="91"/>
  <c r="C28" i="91"/>
  <c r="E28" i="91" s="1"/>
  <c r="G28" i="91" s="1"/>
  <c r="B29" i="117"/>
  <c r="C28" i="117"/>
  <c r="E28" i="117" s="1"/>
  <c r="G28" i="117" s="1"/>
  <c r="B29" i="95"/>
  <c r="C28" i="95"/>
  <c r="E28" i="95" s="1"/>
  <c r="G28" i="95" s="1"/>
  <c r="B29" i="71"/>
  <c r="C28" i="71"/>
  <c r="E28" i="71" s="1"/>
  <c r="G28" i="71" s="1"/>
  <c r="B29" i="96"/>
  <c r="C28" i="96"/>
  <c r="E28" i="96" s="1"/>
  <c r="G28" i="96" s="1"/>
  <c r="C28" i="104"/>
  <c r="E28" i="104" s="1"/>
  <c r="G28" i="104" s="1"/>
  <c r="B29" i="104"/>
  <c r="B29" i="25"/>
  <c r="C28" i="25"/>
  <c r="E28" i="25" s="1"/>
  <c r="G28" i="25" s="1"/>
  <c r="B30" i="49"/>
  <c r="C29" i="49"/>
  <c r="E29" i="49" s="1"/>
  <c r="G29" i="49" s="1"/>
  <c r="B29" i="111"/>
  <c r="C28" i="111"/>
  <c r="E28" i="111" s="1"/>
  <c r="G28" i="111" s="1"/>
  <c r="B30" i="46"/>
  <c r="C29" i="46"/>
  <c r="E29" i="46" s="1"/>
  <c r="G29" i="46" s="1"/>
  <c r="B29" i="124"/>
  <c r="C28" i="124"/>
  <c r="E28" i="124" s="1"/>
  <c r="G28" i="124" s="1"/>
  <c r="C28" i="21"/>
  <c r="E28" i="21" s="1"/>
  <c r="G28" i="21" s="1"/>
  <c r="B29" i="21"/>
  <c r="C28" i="75"/>
  <c r="B29" i="75"/>
  <c r="C28" i="84"/>
  <c r="E28" i="84" s="1"/>
  <c r="G28" i="84" s="1"/>
  <c r="B29" i="84"/>
  <c r="B29" i="121"/>
  <c r="C28" i="121"/>
  <c r="E28" i="121" s="1"/>
  <c r="G28" i="121" s="1"/>
  <c r="C28" i="107"/>
  <c r="E28" i="107" s="1"/>
  <c r="G28" i="107" s="1"/>
  <c r="B29" i="107"/>
  <c r="C18" i="92"/>
  <c r="G17" i="92"/>
  <c r="C28" i="110"/>
  <c r="E28" i="110" s="1"/>
  <c r="G28" i="110" s="1"/>
  <c r="B29" i="110"/>
  <c r="C28" i="36"/>
  <c r="E28" i="36" s="1"/>
  <c r="G28" i="36" s="1"/>
  <c r="B29" i="36"/>
  <c r="B30" i="48"/>
  <c r="C29" i="48"/>
  <c r="E29" i="48" s="1"/>
  <c r="G29" i="48" s="1"/>
  <c r="B29" i="80"/>
  <c r="C28" i="80"/>
  <c r="G28" i="80" s="1"/>
  <c r="C18" i="93"/>
  <c r="G17" i="93"/>
  <c r="C28" i="65"/>
  <c r="E28" i="65" s="1"/>
  <c r="G28" i="65" s="1"/>
  <c r="B29" i="65"/>
  <c r="B30" i="123"/>
  <c r="C29" i="123"/>
  <c r="E29" i="123" s="1"/>
  <c r="G29" i="123" s="1"/>
  <c r="C28" i="85"/>
  <c r="E28" i="85" s="1"/>
  <c r="G28" i="85" s="1"/>
  <c r="B29" i="85"/>
  <c r="B29" i="90"/>
  <c r="C28" i="90"/>
  <c r="E28" i="90" s="1"/>
  <c r="G28" i="90" s="1"/>
  <c r="E28" i="11"/>
  <c r="G28" i="11" s="1"/>
  <c r="B29" i="109"/>
  <c r="C28" i="109"/>
  <c r="E28" i="109" s="1"/>
  <c r="G28" i="109" s="1"/>
  <c r="B30" i="18"/>
  <c r="C29" i="18"/>
  <c r="E29" i="18" s="1"/>
  <c r="G29" i="18" s="1"/>
  <c r="E28" i="75"/>
  <c r="G27" i="75"/>
  <c r="B33" i="60"/>
  <c r="F35" i="48" l="1"/>
  <c r="D35" i="48"/>
  <c r="C30" i="53"/>
  <c r="E30" i="53" s="1"/>
  <c r="G30" i="53" s="1"/>
  <c r="B31" i="53"/>
  <c r="B40" i="87"/>
  <c r="G40" i="86" s="1"/>
  <c r="C37" i="87"/>
  <c r="C31" i="14"/>
  <c r="E31" i="14" s="1"/>
  <c r="G31" i="14" s="1"/>
  <c r="B32" i="14"/>
  <c r="C31" i="22"/>
  <c r="E31" i="22" s="1"/>
  <c r="G31" i="22" s="1"/>
  <c r="B32" i="22"/>
  <c r="BQ32" i="27"/>
  <c r="AJ32" i="27"/>
  <c r="C31" i="64"/>
  <c r="E31" i="64" s="1"/>
  <c r="G31" i="64" s="1"/>
  <c r="B32" i="64"/>
  <c r="C29" i="128"/>
  <c r="E29" i="128" s="1"/>
  <c r="G29" i="128" s="1"/>
  <c r="B30" i="128"/>
  <c r="BS34" i="41"/>
  <c r="BR34" i="41"/>
  <c r="B41" i="86"/>
  <c r="C40" i="86"/>
  <c r="A32" i="31"/>
  <c r="D31" i="31"/>
  <c r="C31" i="31"/>
  <c r="B30" i="61"/>
  <c r="C29" i="61"/>
  <c r="E29" i="61" s="1"/>
  <c r="G29" i="61" s="1"/>
  <c r="B30" i="3"/>
  <c r="C29" i="3"/>
  <c r="E29" i="3" s="1"/>
  <c r="G29" i="3" s="1"/>
  <c r="B30" i="11"/>
  <c r="C31" i="11"/>
  <c r="AQ32" i="27"/>
  <c r="AM32" i="27"/>
  <c r="AE32" i="27"/>
  <c r="BQ35" i="41" s="1"/>
  <c r="AD32" i="27"/>
  <c r="AP32" i="27"/>
  <c r="AN32" i="27"/>
  <c r="A33" i="27"/>
  <c r="BW32" i="27"/>
  <c r="BS32" i="27"/>
  <c r="AL32" i="27"/>
  <c r="AC32" i="27"/>
  <c r="B31" i="16"/>
  <c r="C30" i="16"/>
  <c r="E30" i="16" s="1"/>
  <c r="G30" i="16" s="1"/>
  <c r="B30" i="96"/>
  <c r="C29" i="96"/>
  <c r="E29" i="96" s="1"/>
  <c r="G29" i="96" s="1"/>
  <c r="B29" i="38"/>
  <c r="C28" i="38"/>
  <c r="E28" i="38" s="1"/>
  <c r="G28" i="38" s="1"/>
  <c r="C29" i="67"/>
  <c r="E29" i="67" s="1"/>
  <c r="G29" i="67" s="1"/>
  <c r="B30" i="67"/>
  <c r="C30" i="66"/>
  <c r="E30" i="66" s="1"/>
  <c r="G30" i="66" s="1"/>
  <c r="B31" i="66"/>
  <c r="B30" i="83"/>
  <c r="C29" i="83"/>
  <c r="E29" i="83" s="1"/>
  <c r="G29" i="83" s="1"/>
  <c r="C29" i="95"/>
  <c r="E29" i="95" s="1"/>
  <c r="G29" i="95" s="1"/>
  <c r="B30" i="95"/>
  <c r="B31" i="23"/>
  <c r="C30" i="23"/>
  <c r="B30" i="88"/>
  <c r="C29" i="88"/>
  <c r="E29" i="88" s="1"/>
  <c r="G29" i="88" s="1"/>
  <c r="C29" i="91"/>
  <c r="E29" i="91" s="1"/>
  <c r="G29" i="91" s="1"/>
  <c r="B30" i="91"/>
  <c r="B30" i="71"/>
  <c r="C29" i="71"/>
  <c r="E29" i="71" s="1"/>
  <c r="G29" i="71" s="1"/>
  <c r="C29" i="76"/>
  <c r="E29" i="76" s="1"/>
  <c r="G29" i="76" s="1"/>
  <c r="B30" i="76"/>
  <c r="E18" i="93"/>
  <c r="B18" i="93"/>
  <c r="B30" i="75"/>
  <c r="C29" i="75"/>
  <c r="C30" i="49"/>
  <c r="E30" i="49" s="1"/>
  <c r="G30" i="49" s="1"/>
  <c r="B31" i="49"/>
  <c r="B29" i="73"/>
  <c r="C28" i="73"/>
  <c r="E28" i="73" s="1"/>
  <c r="G28" i="73" s="1"/>
  <c r="B30" i="94"/>
  <c r="C29" i="94"/>
  <c r="E29" i="94" s="1"/>
  <c r="G29" i="94" s="1"/>
  <c r="B31" i="24"/>
  <c r="C30" i="24"/>
  <c r="E30" i="24" s="1"/>
  <c r="G30" i="24" s="1"/>
  <c r="B30" i="110"/>
  <c r="C29" i="110"/>
  <c r="E29" i="110" s="1"/>
  <c r="G29" i="110" s="1"/>
  <c r="C29" i="51"/>
  <c r="E29" i="51" s="1"/>
  <c r="G29" i="51" s="1"/>
  <c r="B30" i="51"/>
  <c r="B30" i="81"/>
  <c r="C29" i="81"/>
  <c r="E29" i="81" s="1"/>
  <c r="G29" i="81" s="1"/>
  <c r="B30" i="36"/>
  <c r="C29" i="36"/>
  <c r="E29" i="36" s="1"/>
  <c r="G29" i="36" s="1"/>
  <c r="C29" i="121"/>
  <c r="E29" i="121" s="1"/>
  <c r="G29" i="121" s="1"/>
  <c r="B30" i="121"/>
  <c r="B30" i="84"/>
  <c r="C29" i="84"/>
  <c r="E29" i="84" s="1"/>
  <c r="G29" i="84" s="1"/>
  <c r="B31" i="123"/>
  <c r="C30" i="123"/>
  <c r="E30" i="123" s="1"/>
  <c r="G30" i="123" s="1"/>
  <c r="B30" i="124"/>
  <c r="C29" i="124"/>
  <c r="E29" i="124" s="1"/>
  <c r="G29" i="124" s="1"/>
  <c r="B30" i="25"/>
  <c r="C29" i="25"/>
  <c r="E29" i="25" s="1"/>
  <c r="G29" i="25" s="1"/>
  <c r="C30" i="50"/>
  <c r="E30" i="50" s="1"/>
  <c r="G30" i="50" s="1"/>
  <c r="B31" i="50"/>
  <c r="B30" i="119"/>
  <c r="C29" i="119"/>
  <c r="E29" i="119" s="1"/>
  <c r="G29" i="119" s="1"/>
  <c r="C29" i="70"/>
  <c r="E29" i="70" s="1"/>
  <c r="G29" i="70" s="1"/>
  <c r="B30" i="70"/>
  <c r="B30" i="65"/>
  <c r="C29" i="65"/>
  <c r="E29" i="65" s="1"/>
  <c r="G29" i="65" s="1"/>
  <c r="B30" i="82"/>
  <c r="C29" i="82"/>
  <c r="E29" i="82" s="1"/>
  <c r="G29" i="82" s="1"/>
  <c r="C30" i="8"/>
  <c r="E29" i="8"/>
  <c r="G29" i="8" s="1"/>
  <c r="B30" i="112"/>
  <c r="C29" i="112"/>
  <c r="E29" i="112" s="1"/>
  <c r="G29" i="112" s="1"/>
  <c r="G28" i="75"/>
  <c r="E29" i="75"/>
  <c r="B30" i="107"/>
  <c r="C29" i="107"/>
  <c r="E29" i="107" s="1"/>
  <c r="G29" i="107" s="1"/>
  <c r="C29" i="117"/>
  <c r="E29" i="117" s="1"/>
  <c r="G29" i="117" s="1"/>
  <c r="B30" i="117"/>
  <c r="C30" i="44"/>
  <c r="B31" i="44"/>
  <c r="E30" i="44"/>
  <c r="C28" i="69"/>
  <c r="E28" i="69" s="1"/>
  <c r="G28" i="69" s="1"/>
  <c r="B29" i="69"/>
  <c r="B30" i="104"/>
  <c r="C29" i="104"/>
  <c r="E29" i="104" s="1"/>
  <c r="G29" i="104" s="1"/>
  <c r="B30" i="85"/>
  <c r="C29" i="85"/>
  <c r="E29" i="85" s="1"/>
  <c r="G29" i="85" s="1"/>
  <c r="C29" i="80"/>
  <c r="G29" i="80" s="1"/>
  <c r="B30" i="80"/>
  <c r="B31" i="17"/>
  <c r="C30" i="17"/>
  <c r="E30" i="17" s="1"/>
  <c r="G30" i="17" s="1"/>
  <c r="C29" i="77"/>
  <c r="E29" i="77" s="1"/>
  <c r="G29" i="77" s="1"/>
  <c r="B30" i="77"/>
  <c r="B30" i="57"/>
  <c r="C29" i="57"/>
  <c r="E29" i="57" s="1"/>
  <c r="G29" i="57" s="1"/>
  <c r="C30" i="46"/>
  <c r="E30" i="46" s="1"/>
  <c r="G30" i="46" s="1"/>
  <c r="B31" i="46"/>
  <c r="C30" i="18"/>
  <c r="E30" i="18" s="1"/>
  <c r="G30" i="18" s="1"/>
  <c r="B31" i="18"/>
  <c r="C29" i="90"/>
  <c r="E29" i="90" s="1"/>
  <c r="G29" i="90" s="1"/>
  <c r="B30" i="90"/>
  <c r="G29" i="44"/>
  <c r="C30" i="22"/>
  <c r="E30" i="22" s="1"/>
  <c r="G30" i="22" s="1"/>
  <c r="C31" i="43"/>
  <c r="E31" i="43" s="1"/>
  <c r="G31" i="43" s="1"/>
  <c r="B32" i="43"/>
  <c r="C29" i="125"/>
  <c r="E29" i="125" s="1"/>
  <c r="G29" i="125" s="1"/>
  <c r="B30" i="125"/>
  <c r="B30" i="21"/>
  <c r="C29" i="21"/>
  <c r="E29" i="21" s="1"/>
  <c r="G29" i="21" s="1"/>
  <c r="B30" i="109"/>
  <c r="C29" i="109"/>
  <c r="E29" i="109" s="1"/>
  <c r="G29" i="109" s="1"/>
  <c r="E18" i="92"/>
  <c r="B18" i="92"/>
  <c r="C30" i="48"/>
  <c r="E30" i="48" s="1"/>
  <c r="G30" i="48" s="1"/>
  <c r="B31" i="48"/>
  <c r="C29" i="111"/>
  <c r="E29" i="111" s="1"/>
  <c r="G29" i="111" s="1"/>
  <c r="B30" i="111"/>
  <c r="B31" i="19"/>
  <c r="C30" i="19"/>
  <c r="E30" i="19" s="1"/>
  <c r="G30" i="19" s="1"/>
  <c r="E29" i="23"/>
  <c r="G29" i="23" s="1"/>
  <c r="B34" i="60"/>
  <c r="AI40" i="86" s="1"/>
  <c r="V40" i="86" l="1"/>
  <c r="M40" i="86"/>
  <c r="J40" i="86"/>
  <c r="Y40" i="86"/>
  <c r="AB40" i="86"/>
  <c r="F36" i="48"/>
  <c r="D36" i="48"/>
  <c r="P40" i="86"/>
  <c r="S40" i="86"/>
  <c r="C31" i="53"/>
  <c r="E31" i="53" s="1"/>
  <c r="G31" i="53" s="1"/>
  <c r="B32" i="53"/>
  <c r="B33" i="64"/>
  <c r="C32" i="64"/>
  <c r="E32" i="64" s="1"/>
  <c r="G32" i="64" s="1"/>
  <c r="B33" i="14"/>
  <c r="C32" i="14"/>
  <c r="E32" i="14" s="1"/>
  <c r="G32" i="14" s="1"/>
  <c r="AI39" i="86"/>
  <c r="W40" i="86"/>
  <c r="X40" i="86" s="1"/>
  <c r="BQ33" i="27"/>
  <c r="AJ33" i="27"/>
  <c r="B33" i="22"/>
  <c r="C32" i="22"/>
  <c r="E32" i="22" s="1"/>
  <c r="G32" i="22" s="1"/>
  <c r="B41" i="87"/>
  <c r="C40" i="87"/>
  <c r="A40" i="87"/>
  <c r="J35" i="86"/>
  <c r="G35" i="86"/>
  <c r="AB35" i="86"/>
  <c r="Y35" i="86"/>
  <c r="V35" i="86"/>
  <c r="P35" i="86"/>
  <c r="S35" i="86"/>
  <c r="M35" i="86"/>
  <c r="J36" i="86"/>
  <c r="G36" i="86"/>
  <c r="Y36" i="86"/>
  <c r="M36" i="86"/>
  <c r="AB36" i="86"/>
  <c r="V36" i="86"/>
  <c r="S36" i="86"/>
  <c r="P36" i="86"/>
  <c r="Y37" i="86"/>
  <c r="S37" i="86"/>
  <c r="V37" i="86"/>
  <c r="G37" i="86"/>
  <c r="AB37" i="86"/>
  <c r="P37" i="86"/>
  <c r="J37" i="86"/>
  <c r="M37" i="86"/>
  <c r="Y38" i="86"/>
  <c r="V38" i="86"/>
  <c r="AB38" i="86"/>
  <c r="S38" i="86"/>
  <c r="P38" i="86"/>
  <c r="M38" i="86"/>
  <c r="J38" i="86"/>
  <c r="G38" i="86"/>
  <c r="P39" i="86"/>
  <c r="J39" i="86"/>
  <c r="V39" i="86"/>
  <c r="G39" i="86"/>
  <c r="Y39" i="86"/>
  <c r="S39" i="86"/>
  <c r="M39" i="86"/>
  <c r="AB39" i="86"/>
  <c r="N40" i="86"/>
  <c r="O40" i="86" s="1"/>
  <c r="H40" i="86"/>
  <c r="I40" i="86" s="1"/>
  <c r="C30" i="128"/>
  <c r="E30" i="128" s="1"/>
  <c r="G30" i="128" s="1"/>
  <c r="B31" i="128"/>
  <c r="AC40" i="86"/>
  <c r="Z40" i="86"/>
  <c r="T40" i="86"/>
  <c r="Q40" i="86"/>
  <c r="N10" i="86"/>
  <c r="H10" i="86"/>
  <c r="Z10" i="86"/>
  <c r="Q10" i="86"/>
  <c r="T10" i="86"/>
  <c r="K10" i="86"/>
  <c r="W10" i="86"/>
  <c r="AC10" i="86"/>
  <c r="W11" i="86"/>
  <c r="X11" i="86" s="1"/>
  <c r="H11" i="86"/>
  <c r="T11" i="86"/>
  <c r="U11" i="86" s="1"/>
  <c r="AC11" i="86"/>
  <c r="AD11" i="86" s="1"/>
  <c r="Z11" i="86"/>
  <c r="AA11" i="86" s="1"/>
  <c r="K11" i="86"/>
  <c r="L11" i="86" s="1"/>
  <c r="Q11" i="86"/>
  <c r="R11" i="86" s="1"/>
  <c r="N11" i="86"/>
  <c r="O11" i="86" s="1"/>
  <c r="W12" i="86"/>
  <c r="X12" i="86" s="1"/>
  <c r="T12" i="86"/>
  <c r="U12" i="86" s="1"/>
  <c r="K12" i="86"/>
  <c r="L12" i="86" s="1"/>
  <c r="AC12" i="86"/>
  <c r="AD12" i="86" s="1"/>
  <c r="Z12" i="86"/>
  <c r="AA12" i="86" s="1"/>
  <c r="N12" i="86"/>
  <c r="O12" i="86" s="1"/>
  <c r="Q12" i="86"/>
  <c r="R12" i="86" s="1"/>
  <c r="H12" i="86"/>
  <c r="T13" i="86"/>
  <c r="U13" i="86" s="1"/>
  <c r="Q13" i="86"/>
  <c r="R13" i="86" s="1"/>
  <c r="N13" i="86"/>
  <c r="O13" i="86" s="1"/>
  <c r="Z13" i="86"/>
  <c r="AA13" i="86" s="1"/>
  <c r="K13" i="86"/>
  <c r="L13" i="86" s="1"/>
  <c r="H13" i="86"/>
  <c r="AC13" i="86"/>
  <c r="AD13" i="86" s="1"/>
  <c r="W13" i="86"/>
  <c r="X13" i="86" s="1"/>
  <c r="Q14" i="86"/>
  <c r="R14" i="86" s="1"/>
  <c r="N14" i="86"/>
  <c r="O14" i="86" s="1"/>
  <c r="H14" i="86"/>
  <c r="T14" i="86"/>
  <c r="U14" i="86" s="1"/>
  <c r="AC14" i="86"/>
  <c r="AD14" i="86" s="1"/>
  <c r="W14" i="86"/>
  <c r="X14" i="86" s="1"/>
  <c r="Z14" i="86"/>
  <c r="AA14" i="86" s="1"/>
  <c r="K14" i="86"/>
  <c r="L14" i="86" s="1"/>
  <c r="H17" i="86"/>
  <c r="T17" i="86"/>
  <c r="AC17" i="86"/>
  <c r="W17" i="86"/>
  <c r="K17" i="86"/>
  <c r="N17" i="86"/>
  <c r="Z17" i="86"/>
  <c r="Q17" i="86"/>
  <c r="K18" i="86"/>
  <c r="L18" i="86" s="1"/>
  <c r="T18" i="86"/>
  <c r="U18" i="86" s="1"/>
  <c r="AC18" i="86"/>
  <c r="AD18" i="86" s="1"/>
  <c r="N18" i="86"/>
  <c r="O18" i="86" s="1"/>
  <c r="Q18" i="86"/>
  <c r="R18" i="86" s="1"/>
  <c r="Z18" i="86"/>
  <c r="AA18" i="86" s="1"/>
  <c r="W18" i="86"/>
  <c r="X18" i="86" s="1"/>
  <c r="H18" i="86"/>
  <c r="W19" i="86"/>
  <c r="X19" i="86" s="1"/>
  <c r="Z19" i="86"/>
  <c r="AA19" i="86" s="1"/>
  <c r="K19" i="86"/>
  <c r="L19" i="86" s="1"/>
  <c r="N19" i="86"/>
  <c r="O19" i="86" s="1"/>
  <c r="AC19" i="86"/>
  <c r="AD19" i="86" s="1"/>
  <c r="H19" i="86"/>
  <c r="T19" i="86"/>
  <c r="U19" i="86" s="1"/>
  <c r="Q19" i="86"/>
  <c r="R19" i="86" s="1"/>
  <c r="T20" i="86"/>
  <c r="U20" i="86" s="1"/>
  <c r="K20" i="86"/>
  <c r="L20" i="86" s="1"/>
  <c r="Z20" i="86"/>
  <c r="AA20" i="86" s="1"/>
  <c r="H20" i="86"/>
  <c r="AC20" i="86"/>
  <c r="AD20" i="86" s="1"/>
  <c r="Q20" i="86"/>
  <c r="R20" i="86" s="1"/>
  <c r="W20" i="86"/>
  <c r="X20" i="86" s="1"/>
  <c r="N20" i="86"/>
  <c r="O20" i="86" s="1"/>
  <c r="W21" i="86"/>
  <c r="X21" i="86" s="1"/>
  <c r="Q21" i="86"/>
  <c r="R21" i="86" s="1"/>
  <c r="K21" i="86"/>
  <c r="L21" i="86" s="1"/>
  <c r="AC21" i="86"/>
  <c r="AD21" i="86" s="1"/>
  <c r="Z21" i="86"/>
  <c r="AA21" i="86" s="1"/>
  <c r="N21" i="86"/>
  <c r="O21" i="86" s="1"/>
  <c r="T21" i="86"/>
  <c r="U21" i="86" s="1"/>
  <c r="H21" i="86"/>
  <c r="K22" i="86"/>
  <c r="L22" i="86" s="1"/>
  <c r="AC22" i="86"/>
  <c r="AD22" i="86" s="1"/>
  <c r="N22" i="86"/>
  <c r="O22" i="86" s="1"/>
  <c r="Q22" i="86"/>
  <c r="R22" i="86" s="1"/>
  <c r="H22" i="86"/>
  <c r="W22" i="86"/>
  <c r="X22" i="86" s="1"/>
  <c r="T22" i="86"/>
  <c r="U22" i="86" s="1"/>
  <c r="Z22" i="86"/>
  <c r="AA22" i="86" s="1"/>
  <c r="N23" i="86"/>
  <c r="O23" i="86" s="1"/>
  <c r="Z23" i="86"/>
  <c r="AA23" i="86" s="1"/>
  <c r="H23" i="86"/>
  <c r="Q23" i="86"/>
  <c r="R23" i="86" s="1"/>
  <c r="T23" i="86"/>
  <c r="U23" i="86" s="1"/>
  <c r="W23" i="86"/>
  <c r="X23" i="86" s="1"/>
  <c r="AC23" i="86"/>
  <c r="AD23" i="86" s="1"/>
  <c r="K23" i="86"/>
  <c r="L23" i="86" s="1"/>
  <c r="N26" i="86"/>
  <c r="K26" i="86"/>
  <c r="H26" i="86"/>
  <c r="AC26" i="86"/>
  <c r="Z26" i="86"/>
  <c r="T26" i="86"/>
  <c r="W26" i="86"/>
  <c r="Q26" i="86"/>
  <c r="Q27" i="86"/>
  <c r="R27" i="86" s="1"/>
  <c r="AC27" i="86"/>
  <c r="AD27" i="86" s="1"/>
  <c r="H27" i="86"/>
  <c r="N27" i="86"/>
  <c r="O27" i="86" s="1"/>
  <c r="T27" i="86"/>
  <c r="U27" i="86" s="1"/>
  <c r="Z27" i="86"/>
  <c r="AA27" i="86" s="1"/>
  <c r="K27" i="86"/>
  <c r="L27" i="86" s="1"/>
  <c r="W27" i="86"/>
  <c r="X27" i="86" s="1"/>
  <c r="K28" i="86"/>
  <c r="L28" i="86" s="1"/>
  <c r="H28" i="86"/>
  <c r="W28" i="86"/>
  <c r="X28" i="86" s="1"/>
  <c r="T28" i="86"/>
  <c r="U28" i="86" s="1"/>
  <c r="AC28" i="86"/>
  <c r="AD28" i="86" s="1"/>
  <c r="Z28" i="86"/>
  <c r="AA28" i="86" s="1"/>
  <c r="Q28" i="86"/>
  <c r="R28" i="86" s="1"/>
  <c r="N28" i="86"/>
  <c r="O28" i="86" s="1"/>
  <c r="Q29" i="86"/>
  <c r="R29" i="86" s="1"/>
  <c r="AC29" i="86"/>
  <c r="AD29" i="86" s="1"/>
  <c r="T29" i="86"/>
  <c r="U29" i="86" s="1"/>
  <c r="H29" i="86"/>
  <c r="Z29" i="86"/>
  <c r="AA29" i="86" s="1"/>
  <c r="K29" i="86"/>
  <c r="L29" i="86" s="1"/>
  <c r="W29" i="86"/>
  <c r="X29" i="86" s="1"/>
  <c r="N29" i="86"/>
  <c r="O29" i="86" s="1"/>
  <c r="Q30" i="86"/>
  <c r="R30" i="86" s="1"/>
  <c r="K30" i="86"/>
  <c r="L30" i="86" s="1"/>
  <c r="Z30" i="86"/>
  <c r="AA30" i="86" s="1"/>
  <c r="N30" i="86"/>
  <c r="O30" i="86" s="1"/>
  <c r="AC30" i="86"/>
  <c r="AD30" i="86" s="1"/>
  <c r="T30" i="86"/>
  <c r="U30" i="86" s="1"/>
  <c r="H30" i="86"/>
  <c r="W30" i="86"/>
  <c r="X30" i="86" s="1"/>
  <c r="Z31" i="86"/>
  <c r="AA31" i="86" s="1"/>
  <c r="AC31" i="86"/>
  <c r="AD31" i="86" s="1"/>
  <c r="W31" i="86"/>
  <c r="X31" i="86" s="1"/>
  <c r="H31" i="86"/>
  <c r="K31" i="86"/>
  <c r="L31" i="86" s="1"/>
  <c r="N31" i="86"/>
  <c r="O31" i="86" s="1"/>
  <c r="T31" i="86"/>
  <c r="U31" i="86" s="1"/>
  <c r="Q31" i="86"/>
  <c r="R31" i="86" s="1"/>
  <c r="H32" i="86"/>
  <c r="AC32" i="86"/>
  <c r="AD32" i="86" s="1"/>
  <c r="T32" i="86"/>
  <c r="U32" i="86" s="1"/>
  <c r="Q32" i="86"/>
  <c r="R32" i="86" s="1"/>
  <c r="W32" i="86"/>
  <c r="X32" i="86" s="1"/>
  <c r="N32" i="86"/>
  <c r="O32" i="86" s="1"/>
  <c r="Z32" i="86"/>
  <c r="AA32" i="86" s="1"/>
  <c r="K32" i="86"/>
  <c r="L32" i="86" s="1"/>
  <c r="T35" i="86"/>
  <c r="Z35" i="86"/>
  <c r="K35" i="86"/>
  <c r="N35" i="86"/>
  <c r="H35" i="86"/>
  <c r="AC35" i="86"/>
  <c r="W35" i="86"/>
  <c r="Q35" i="86"/>
  <c r="H36" i="86"/>
  <c r="Z36" i="86"/>
  <c r="AC36" i="86"/>
  <c r="Q36" i="86"/>
  <c r="W36" i="86"/>
  <c r="K36" i="86"/>
  <c r="L36" i="86" s="1"/>
  <c r="N36" i="86"/>
  <c r="T36" i="86"/>
  <c r="Q37" i="86"/>
  <c r="T37" i="86"/>
  <c r="N37" i="86"/>
  <c r="Z37" i="86"/>
  <c r="AC37" i="86"/>
  <c r="K37" i="86"/>
  <c r="H37" i="86"/>
  <c r="W37" i="86"/>
  <c r="T38" i="86"/>
  <c r="AC38" i="86"/>
  <c r="Z38" i="86"/>
  <c r="W38" i="86"/>
  <c r="K38" i="86"/>
  <c r="Q38" i="86"/>
  <c r="N38" i="86"/>
  <c r="H38" i="86"/>
  <c r="Z39" i="86"/>
  <c r="T39" i="86"/>
  <c r="K39" i="86"/>
  <c r="W39" i="86"/>
  <c r="Q39" i="86"/>
  <c r="N39" i="86"/>
  <c r="H39" i="86"/>
  <c r="AC39" i="86"/>
  <c r="AD39" i="86" s="1"/>
  <c r="K40" i="86"/>
  <c r="L40" i="86" s="1"/>
  <c r="BR35" i="41"/>
  <c r="BS35" i="41"/>
  <c r="B44" i="86"/>
  <c r="AB41" i="86"/>
  <c r="Y41" i="86"/>
  <c r="S41" i="86"/>
  <c r="V41" i="86"/>
  <c r="P41" i="86"/>
  <c r="M41" i="86"/>
  <c r="G41" i="86"/>
  <c r="AI41" i="86"/>
  <c r="AI42" i="86" s="1"/>
  <c r="J41" i="86"/>
  <c r="C41" i="86"/>
  <c r="AK41" i="86"/>
  <c r="D32" i="31"/>
  <c r="C32" i="31"/>
  <c r="G30" i="44"/>
  <c r="C31" i="123"/>
  <c r="E31" i="123" s="1"/>
  <c r="G31" i="123" s="1"/>
  <c r="B32" i="123"/>
  <c r="B31" i="51"/>
  <c r="C30" i="51"/>
  <c r="E30" i="51" s="1"/>
  <c r="G30" i="51" s="1"/>
  <c r="B32" i="24"/>
  <c r="C31" i="24"/>
  <c r="E31" i="24" s="1"/>
  <c r="G31" i="24" s="1"/>
  <c r="C30" i="61"/>
  <c r="E30" i="61" s="1"/>
  <c r="G30" i="61" s="1"/>
  <c r="B31" i="61"/>
  <c r="B31" i="77"/>
  <c r="C30" i="77"/>
  <c r="E30" i="77" s="1"/>
  <c r="G30" i="77" s="1"/>
  <c r="C30" i="88"/>
  <c r="E30" i="88" s="1"/>
  <c r="G30" i="88" s="1"/>
  <c r="B31" i="88"/>
  <c r="B31" i="84"/>
  <c r="C30" i="84"/>
  <c r="E30" i="84" s="1"/>
  <c r="G30" i="84" s="1"/>
  <c r="B32" i="48"/>
  <c r="C31" i="48"/>
  <c r="E31" i="48" s="1"/>
  <c r="G31" i="48" s="1"/>
  <c r="B31" i="75"/>
  <c r="C30" i="75"/>
  <c r="E30" i="23"/>
  <c r="G30" i="23" s="1"/>
  <c r="B32" i="66"/>
  <c r="C31" i="66"/>
  <c r="E31" i="66" s="1"/>
  <c r="G31" i="66" s="1"/>
  <c r="B32" i="16"/>
  <c r="C31" i="16"/>
  <c r="E31" i="16" s="1"/>
  <c r="G31" i="16" s="1"/>
  <c r="C30" i="124"/>
  <c r="E30" i="124" s="1"/>
  <c r="G30" i="124" s="1"/>
  <c r="B31" i="124"/>
  <c r="C31" i="17"/>
  <c r="E31" i="17" s="1"/>
  <c r="G31" i="17" s="1"/>
  <c r="B32" i="17"/>
  <c r="B32" i="23"/>
  <c r="C31" i="23"/>
  <c r="G18" i="93"/>
  <c r="C19" i="93"/>
  <c r="B31" i="94"/>
  <c r="C30" i="94"/>
  <c r="E30" i="94" s="1"/>
  <c r="G30" i="94" s="1"/>
  <c r="B31" i="76"/>
  <c r="C30" i="76"/>
  <c r="E30" i="76" s="1"/>
  <c r="G30" i="76" s="1"/>
  <c r="C30" i="67"/>
  <c r="E30" i="67" s="1"/>
  <c r="G30" i="67" s="1"/>
  <c r="B31" i="67"/>
  <c r="B31" i="11"/>
  <c r="C32" i="11"/>
  <c r="C29" i="69"/>
  <c r="E29" i="69" s="1"/>
  <c r="G29" i="69" s="1"/>
  <c r="B30" i="69"/>
  <c r="B31" i="112"/>
  <c r="C30" i="112"/>
  <c r="E30" i="112" s="1"/>
  <c r="G30" i="112" s="1"/>
  <c r="C31" i="50"/>
  <c r="E31" i="50" s="1"/>
  <c r="G31" i="50" s="1"/>
  <c r="B32" i="50"/>
  <c r="B31" i="121"/>
  <c r="C30" i="121"/>
  <c r="E30" i="121" s="1"/>
  <c r="G30" i="121" s="1"/>
  <c r="B31" i="95"/>
  <c r="C30" i="95"/>
  <c r="E30" i="95" s="1"/>
  <c r="G30" i="95" s="1"/>
  <c r="E30" i="11"/>
  <c r="G30" i="11" s="1"/>
  <c r="B31" i="80"/>
  <c r="C30" i="80"/>
  <c r="G30" i="80" s="1"/>
  <c r="B31" i="117"/>
  <c r="C30" i="117"/>
  <c r="E30" i="117" s="1"/>
  <c r="G30" i="117" s="1"/>
  <c r="B31" i="65"/>
  <c r="C30" i="65"/>
  <c r="E30" i="65" s="1"/>
  <c r="G30" i="65" s="1"/>
  <c r="G18" i="92"/>
  <c r="C19" i="92"/>
  <c r="C30" i="109"/>
  <c r="E30" i="109" s="1"/>
  <c r="G30" i="109" s="1"/>
  <c r="B31" i="109"/>
  <c r="B31" i="25"/>
  <c r="C30" i="25"/>
  <c r="E30" i="25" s="1"/>
  <c r="G30" i="25" s="1"/>
  <c r="B31" i="36"/>
  <c r="C30" i="36"/>
  <c r="E30" i="36" s="1"/>
  <c r="G30" i="36" s="1"/>
  <c r="B31" i="71"/>
  <c r="C30" i="71"/>
  <c r="E30" i="71" s="1"/>
  <c r="G30" i="71" s="1"/>
  <c r="C30" i="83"/>
  <c r="E30" i="83" s="1"/>
  <c r="G30" i="83" s="1"/>
  <c r="B31" i="83"/>
  <c r="B33" i="43"/>
  <c r="C32" i="43"/>
  <c r="E32" i="43" s="1"/>
  <c r="G32" i="43" s="1"/>
  <c r="B31" i="85"/>
  <c r="C30" i="85"/>
  <c r="E30" i="85" s="1"/>
  <c r="G30" i="85" s="1"/>
  <c r="C29" i="73"/>
  <c r="E29" i="73" s="1"/>
  <c r="G29" i="73" s="1"/>
  <c r="B30" i="73"/>
  <c r="C30" i="119"/>
  <c r="E30" i="119" s="1"/>
  <c r="G30" i="119" s="1"/>
  <c r="B31" i="119"/>
  <c r="C30" i="90"/>
  <c r="E30" i="90" s="1"/>
  <c r="G30" i="90" s="1"/>
  <c r="B31" i="90"/>
  <c r="B32" i="19"/>
  <c r="C31" i="19"/>
  <c r="E31" i="19" s="1"/>
  <c r="G31" i="19" s="1"/>
  <c r="C31" i="46"/>
  <c r="E31" i="46" s="1"/>
  <c r="G31" i="46" s="1"/>
  <c r="B32" i="46"/>
  <c r="B31" i="70"/>
  <c r="C30" i="70"/>
  <c r="E30" i="70" s="1"/>
  <c r="G30" i="70" s="1"/>
  <c r="B31" i="110"/>
  <c r="C30" i="110"/>
  <c r="E30" i="110" s="1"/>
  <c r="G30" i="110" s="1"/>
  <c r="BS33" i="27"/>
  <c r="AE33" i="27"/>
  <c r="BQ36" i="41" s="1"/>
  <c r="AP33" i="27"/>
  <c r="AN33" i="27"/>
  <c r="AL33" i="27"/>
  <c r="A34" i="27"/>
  <c r="BW33" i="27"/>
  <c r="AM33" i="27"/>
  <c r="AD33" i="27"/>
  <c r="AQ33" i="27"/>
  <c r="AC33" i="27"/>
  <c r="C30" i="82"/>
  <c r="E30" i="82" s="1"/>
  <c r="G30" i="82" s="1"/>
  <c r="B31" i="82"/>
  <c r="B31" i="125"/>
  <c r="C30" i="125"/>
  <c r="E30" i="125" s="1"/>
  <c r="G30" i="125" s="1"/>
  <c r="E30" i="75"/>
  <c r="G29" i="75"/>
  <c r="B32" i="44"/>
  <c r="E31" i="44"/>
  <c r="C31" i="44"/>
  <c r="B31" i="111"/>
  <c r="C30" i="111"/>
  <c r="E30" i="111" s="1"/>
  <c r="G30" i="111" s="1"/>
  <c r="B32" i="18"/>
  <c r="C31" i="18"/>
  <c r="E31" i="18" s="1"/>
  <c r="G31" i="18" s="1"/>
  <c r="B31" i="104"/>
  <c r="C30" i="104"/>
  <c r="E30" i="104" s="1"/>
  <c r="G30" i="104" s="1"/>
  <c r="C30" i="81"/>
  <c r="E30" i="81" s="1"/>
  <c r="G30" i="81" s="1"/>
  <c r="B31" i="81"/>
  <c r="B32" i="49"/>
  <c r="C31" i="49"/>
  <c r="E31" i="49" s="1"/>
  <c r="G31" i="49" s="1"/>
  <c r="B31" i="91"/>
  <c r="C30" i="91"/>
  <c r="E30" i="91" s="1"/>
  <c r="G30" i="91" s="1"/>
  <c r="C30" i="3"/>
  <c r="E30" i="3" s="1"/>
  <c r="G30" i="3" s="1"/>
  <c r="B31" i="3"/>
  <c r="C30" i="96"/>
  <c r="E30" i="96" s="1"/>
  <c r="G30" i="96" s="1"/>
  <c r="B31" i="96"/>
  <c r="C30" i="107"/>
  <c r="E30" i="107" s="1"/>
  <c r="G30" i="107" s="1"/>
  <c r="B31" i="107"/>
  <c r="C30" i="21"/>
  <c r="E30" i="21" s="1"/>
  <c r="G30" i="21" s="1"/>
  <c r="B31" i="21"/>
  <c r="E30" i="8"/>
  <c r="G30" i="8" s="1"/>
  <c r="C31" i="8"/>
  <c r="C32" i="8" s="1"/>
  <c r="C29" i="38"/>
  <c r="E29" i="38" s="1"/>
  <c r="G29" i="38" s="1"/>
  <c r="B30" i="38"/>
  <c r="C30" i="57"/>
  <c r="E30" i="57" s="1"/>
  <c r="G30" i="57" s="1"/>
  <c r="B31" i="57"/>
  <c r="B35" i="60"/>
  <c r="AD40" i="86" l="1"/>
  <c r="AA40" i="86"/>
  <c r="R38" i="86"/>
  <c r="D40" i="86"/>
  <c r="N41" i="86"/>
  <c r="N42" i="86" s="1"/>
  <c r="F37" i="48"/>
  <c r="D37" i="48"/>
  <c r="U36" i="86"/>
  <c r="U38" i="86"/>
  <c r="AD37" i="86"/>
  <c r="U40" i="86"/>
  <c r="X39" i="86"/>
  <c r="R40" i="86"/>
  <c r="O38" i="86"/>
  <c r="L39" i="86"/>
  <c r="C32" i="53"/>
  <c r="E32" i="53" s="1"/>
  <c r="G32" i="53" s="1"/>
  <c r="B33" i="53"/>
  <c r="X36" i="86"/>
  <c r="AA38" i="86"/>
  <c r="R39" i="86"/>
  <c r="U37" i="86"/>
  <c r="AA37" i="86"/>
  <c r="AD36" i="86"/>
  <c r="O37" i="86"/>
  <c r="AA39" i="86"/>
  <c r="AD38" i="86"/>
  <c r="D38" i="86"/>
  <c r="X38" i="86"/>
  <c r="B42" i="87"/>
  <c r="C41" i="87"/>
  <c r="K41" i="86"/>
  <c r="L41" i="86" s="1"/>
  <c r="R37" i="86"/>
  <c r="D35" i="86"/>
  <c r="J42" i="86"/>
  <c r="B34" i="22"/>
  <c r="C33" i="22"/>
  <c r="E33" i="22" s="1"/>
  <c r="G33" i="22" s="1"/>
  <c r="L37" i="86"/>
  <c r="P42" i="86"/>
  <c r="O36" i="86"/>
  <c r="T41" i="86"/>
  <c r="U41" i="86" s="1"/>
  <c r="U39" i="86"/>
  <c r="O39" i="86"/>
  <c r="M42" i="86"/>
  <c r="W41" i="86"/>
  <c r="W42" i="86" s="1"/>
  <c r="BQ34" i="27"/>
  <c r="GG39" i="41" s="1"/>
  <c r="AJ34" i="27"/>
  <c r="G42" i="86"/>
  <c r="V42" i="86"/>
  <c r="S42" i="86"/>
  <c r="AA36" i="86"/>
  <c r="D36" i="86"/>
  <c r="D39" i="86"/>
  <c r="R36" i="86"/>
  <c r="Y42" i="86"/>
  <c r="L38" i="86"/>
  <c r="H41" i="86"/>
  <c r="I41" i="86" s="1"/>
  <c r="AB42" i="86"/>
  <c r="C33" i="14"/>
  <c r="E33" i="14" s="1"/>
  <c r="G33" i="14" s="1"/>
  <c r="B34" i="14"/>
  <c r="D37" i="86"/>
  <c r="Q41" i="86"/>
  <c r="Q42" i="86" s="1"/>
  <c r="B34" i="64"/>
  <c r="C33" i="64"/>
  <c r="E33" i="64" s="1"/>
  <c r="G33" i="64" s="1"/>
  <c r="E32" i="8"/>
  <c r="C33" i="8"/>
  <c r="X37" i="86"/>
  <c r="E40" i="86"/>
  <c r="F40" i="86" s="1"/>
  <c r="I23" i="86"/>
  <c r="E23" i="86"/>
  <c r="F23" i="86" s="1"/>
  <c r="E11" i="86"/>
  <c r="F11" i="86" s="1"/>
  <c r="I11" i="86"/>
  <c r="Z24" i="86"/>
  <c r="AA17" i="86"/>
  <c r="AA24" i="86" s="1"/>
  <c r="N24" i="86"/>
  <c r="O17" i="86"/>
  <c r="O24" i="86" s="1"/>
  <c r="Z41" i="86"/>
  <c r="Z42" i="86" s="1"/>
  <c r="T33" i="86"/>
  <c r="U26" i="86"/>
  <c r="U33" i="86" s="1"/>
  <c r="I19" i="86"/>
  <c r="E19" i="86"/>
  <c r="F19" i="86" s="1"/>
  <c r="T24" i="86"/>
  <c r="U17" i="86"/>
  <c r="U24" i="86" s="1"/>
  <c r="H15" i="86"/>
  <c r="E10" i="86"/>
  <c r="I10" i="86"/>
  <c r="W15" i="86"/>
  <c r="X10" i="86"/>
  <c r="X15" i="86" s="1"/>
  <c r="I32" i="86"/>
  <c r="E32" i="86"/>
  <c r="F32" i="86" s="1"/>
  <c r="I12" i="86"/>
  <c r="E12" i="86"/>
  <c r="F12" i="86" s="1"/>
  <c r="W33" i="86"/>
  <c r="X26" i="86"/>
  <c r="X33" i="86" s="1"/>
  <c r="AC24" i="86"/>
  <c r="AD17" i="86"/>
  <c r="AD24" i="86" s="1"/>
  <c r="Z15" i="86"/>
  <c r="AA10" i="86"/>
  <c r="AA15" i="86" s="1"/>
  <c r="AC41" i="86"/>
  <c r="AD41" i="86" s="1"/>
  <c r="I36" i="86"/>
  <c r="E36" i="86"/>
  <c r="Z33" i="86"/>
  <c r="AA26" i="86"/>
  <c r="AA33" i="86" s="1"/>
  <c r="H24" i="86"/>
  <c r="E17" i="86"/>
  <c r="I17" i="86"/>
  <c r="N15" i="86"/>
  <c r="O10" i="86"/>
  <c r="O15" i="86" s="1"/>
  <c r="T15" i="86"/>
  <c r="U10" i="86"/>
  <c r="U15" i="86" s="1"/>
  <c r="E29" i="86"/>
  <c r="F29" i="86" s="1"/>
  <c r="I29" i="86"/>
  <c r="R35" i="86"/>
  <c r="E31" i="86"/>
  <c r="F31" i="86" s="1"/>
  <c r="I31" i="86"/>
  <c r="AC33" i="86"/>
  <c r="AD26" i="86"/>
  <c r="AD33" i="86" s="1"/>
  <c r="I21" i="86"/>
  <c r="E21" i="86"/>
  <c r="F21" i="86" s="1"/>
  <c r="X35" i="86"/>
  <c r="H33" i="86"/>
  <c r="I26" i="86"/>
  <c r="E26" i="86"/>
  <c r="I13" i="86"/>
  <c r="E13" i="86"/>
  <c r="F13" i="86" s="1"/>
  <c r="AC15" i="86"/>
  <c r="AD10" i="86"/>
  <c r="AD15" i="86" s="1"/>
  <c r="K15" i="86"/>
  <c r="L10" i="86"/>
  <c r="L15" i="86" s="1"/>
  <c r="Q15" i="86"/>
  <c r="R10" i="86"/>
  <c r="R15" i="86" s="1"/>
  <c r="I18" i="86"/>
  <c r="E18" i="86"/>
  <c r="F18" i="86" s="1"/>
  <c r="I20" i="86"/>
  <c r="E20" i="86"/>
  <c r="F20" i="86" s="1"/>
  <c r="E38" i="86"/>
  <c r="I38" i="86"/>
  <c r="W24" i="86"/>
  <c r="X17" i="86"/>
  <c r="X24" i="86" s="1"/>
  <c r="C44" i="86"/>
  <c r="A44" i="86"/>
  <c r="K33" i="86"/>
  <c r="L26" i="86"/>
  <c r="L33" i="86" s="1"/>
  <c r="N33" i="86"/>
  <c r="O26" i="86"/>
  <c r="O33" i="86" s="1"/>
  <c r="I37" i="86"/>
  <c r="E37" i="86"/>
  <c r="L35" i="86"/>
  <c r="E30" i="86"/>
  <c r="F30" i="86" s="1"/>
  <c r="I30" i="86"/>
  <c r="E14" i="86"/>
  <c r="F14" i="86" s="1"/>
  <c r="I14" i="86"/>
  <c r="I39" i="86"/>
  <c r="E39" i="86"/>
  <c r="E22" i="86"/>
  <c r="F22" i="86" s="1"/>
  <c r="I22" i="86"/>
  <c r="AD35" i="86"/>
  <c r="I35" i="86"/>
  <c r="E35" i="86"/>
  <c r="O35" i="86"/>
  <c r="B32" i="128"/>
  <c r="C31" i="128"/>
  <c r="E31" i="128" s="1"/>
  <c r="G31" i="128" s="1"/>
  <c r="AA35" i="86"/>
  <c r="E28" i="86"/>
  <c r="F28" i="86" s="1"/>
  <c r="I28" i="86"/>
  <c r="Q24" i="86"/>
  <c r="R17" i="86"/>
  <c r="R24" i="86" s="1"/>
  <c r="E27" i="86"/>
  <c r="F27" i="86" s="1"/>
  <c r="I27" i="86"/>
  <c r="K24" i="86"/>
  <c r="L17" i="86"/>
  <c r="L24" i="86" s="1"/>
  <c r="Q33" i="86"/>
  <c r="R26" i="86"/>
  <c r="R33" i="86" s="1"/>
  <c r="U35" i="86"/>
  <c r="BS36" i="41"/>
  <c r="BR36" i="41"/>
  <c r="BQ37" i="41"/>
  <c r="D41" i="86"/>
  <c r="B45" i="86"/>
  <c r="Y44" i="86"/>
  <c r="V44" i="86"/>
  <c r="P44" i="86"/>
  <c r="G44" i="86"/>
  <c r="AK44" i="86"/>
  <c r="AI44" i="86"/>
  <c r="M44" i="86"/>
  <c r="AB44" i="86"/>
  <c r="J44" i="86"/>
  <c r="S44" i="86"/>
  <c r="A35" i="27"/>
  <c r="G31" i="44"/>
  <c r="B33" i="50"/>
  <c r="C32" i="50"/>
  <c r="E32" i="50" s="1"/>
  <c r="G32" i="50" s="1"/>
  <c r="C31" i="80"/>
  <c r="G31" i="80" s="1"/>
  <c r="B32" i="80"/>
  <c r="AN34" i="27"/>
  <c r="AL34" i="27"/>
  <c r="AQ34" i="27"/>
  <c r="BW34" i="27"/>
  <c r="AP34" i="27"/>
  <c r="AM34" i="27"/>
  <c r="BS34" i="27"/>
  <c r="GK39" i="41" s="1"/>
  <c r="AE34" i="27"/>
  <c r="BQ39" i="41" s="1"/>
  <c r="AC34" i="27"/>
  <c r="BM39" i="41" s="1"/>
  <c r="AD34" i="27"/>
  <c r="C31" i="67"/>
  <c r="E31" i="67" s="1"/>
  <c r="G31" i="67" s="1"/>
  <c r="B32" i="67"/>
  <c r="C32" i="46"/>
  <c r="E32" i="46" s="1"/>
  <c r="G32" i="46" s="1"/>
  <c r="B33" i="46"/>
  <c r="E19" i="92"/>
  <c r="B19" i="92"/>
  <c r="C32" i="123"/>
  <c r="E32" i="123" s="1"/>
  <c r="G32" i="123" s="1"/>
  <c r="B33" i="123"/>
  <c r="B32" i="57"/>
  <c r="C31" i="57"/>
  <c r="E31" i="57" s="1"/>
  <c r="G31" i="57" s="1"/>
  <c r="B32" i="109"/>
  <c r="C31" i="109"/>
  <c r="E31" i="109" s="1"/>
  <c r="G31" i="109" s="1"/>
  <c r="B32" i="83"/>
  <c r="C31" i="83"/>
  <c r="E31" i="83" s="1"/>
  <c r="G31" i="83" s="1"/>
  <c r="C32" i="48"/>
  <c r="E32" i="48" s="1"/>
  <c r="G32" i="48" s="1"/>
  <c r="B33" i="48"/>
  <c r="E31" i="8"/>
  <c r="C30" i="73"/>
  <c r="E30" i="73" s="1"/>
  <c r="G30" i="73" s="1"/>
  <c r="B31" i="73"/>
  <c r="B32" i="76"/>
  <c r="C31" i="76"/>
  <c r="E31" i="76" s="1"/>
  <c r="G31" i="76" s="1"/>
  <c r="C31" i="61"/>
  <c r="E31" i="61" s="1"/>
  <c r="G31" i="61" s="1"/>
  <c r="B32" i="61"/>
  <c r="B32" i="82"/>
  <c r="C31" i="82"/>
  <c r="E31" i="82" s="1"/>
  <c r="G31" i="82" s="1"/>
  <c r="C32" i="49"/>
  <c r="E32" i="49" s="1"/>
  <c r="G32" i="49" s="1"/>
  <c r="B33" i="49"/>
  <c r="B32" i="71"/>
  <c r="C31" i="71"/>
  <c r="E31" i="71" s="1"/>
  <c r="G31" i="71" s="1"/>
  <c r="C31" i="112"/>
  <c r="E31" i="112" s="1"/>
  <c r="G31" i="112" s="1"/>
  <c r="B32" i="112"/>
  <c r="B33" i="17"/>
  <c r="C32" i="17"/>
  <c r="E32" i="17" s="1"/>
  <c r="G32" i="17" s="1"/>
  <c r="C32" i="66"/>
  <c r="E32" i="66" s="1"/>
  <c r="G32" i="66" s="1"/>
  <c r="B33" i="66"/>
  <c r="B34" i="66" s="1"/>
  <c r="C31" i="84"/>
  <c r="E31" i="84" s="1"/>
  <c r="G31" i="84" s="1"/>
  <c r="B32" i="84"/>
  <c r="B32" i="125"/>
  <c r="C31" i="125"/>
  <c r="E31" i="125" s="1"/>
  <c r="G31" i="125" s="1"/>
  <c r="B32" i="117"/>
  <c r="C31" i="117"/>
  <c r="E31" i="117" s="1"/>
  <c r="G31" i="117" s="1"/>
  <c r="C32" i="16"/>
  <c r="E32" i="16" s="1"/>
  <c r="G32" i="16" s="1"/>
  <c r="B33" i="16"/>
  <c r="C31" i="36"/>
  <c r="E31" i="36" s="1"/>
  <c r="G31" i="36" s="1"/>
  <c r="B32" i="36"/>
  <c r="E31" i="23"/>
  <c r="G31" i="23" s="1"/>
  <c r="C31" i="91"/>
  <c r="E31" i="91" s="1"/>
  <c r="G31" i="91" s="1"/>
  <c r="B32" i="91"/>
  <c r="C32" i="19"/>
  <c r="E32" i="19" s="1"/>
  <c r="G32" i="19" s="1"/>
  <c r="B33" i="19"/>
  <c r="B33" i="23"/>
  <c r="C32" i="23"/>
  <c r="C32" i="24"/>
  <c r="E32" i="24" s="1"/>
  <c r="G32" i="24" s="1"/>
  <c r="B33" i="24"/>
  <c r="C31" i="111"/>
  <c r="E31" i="111" s="1"/>
  <c r="G31" i="111" s="1"/>
  <c r="B32" i="111"/>
  <c r="B32" i="90"/>
  <c r="C31" i="90"/>
  <c r="E31" i="90" s="1"/>
  <c r="G31" i="90" s="1"/>
  <c r="B32" i="85"/>
  <c r="C31" i="85"/>
  <c r="E31" i="85" s="1"/>
  <c r="G31" i="85" s="1"/>
  <c r="C31" i="25"/>
  <c r="E31" i="25" s="1"/>
  <c r="G31" i="25" s="1"/>
  <c r="B32" i="25"/>
  <c r="C31" i="124"/>
  <c r="E31" i="124" s="1"/>
  <c r="G31" i="124" s="1"/>
  <c r="B32" i="124"/>
  <c r="B32" i="121"/>
  <c r="C31" i="121"/>
  <c r="E31" i="121" s="1"/>
  <c r="G31" i="121" s="1"/>
  <c r="B31" i="69"/>
  <c r="C30" i="69"/>
  <c r="E30" i="69" s="1"/>
  <c r="G30" i="69" s="1"/>
  <c r="B32" i="94"/>
  <c r="C31" i="94"/>
  <c r="E31" i="94" s="1"/>
  <c r="G31" i="94" s="1"/>
  <c r="B19" i="93"/>
  <c r="E19" i="93"/>
  <c r="B32" i="21"/>
  <c r="C31" i="21"/>
  <c r="E31" i="21" s="1"/>
  <c r="G31" i="21" s="1"/>
  <c r="B32" i="65"/>
  <c r="C31" i="65"/>
  <c r="E31" i="65" s="1"/>
  <c r="G31" i="65" s="1"/>
  <c r="C31" i="95"/>
  <c r="E31" i="95" s="1"/>
  <c r="G31" i="95" s="1"/>
  <c r="B32" i="95"/>
  <c r="C31" i="77"/>
  <c r="E31" i="77" s="1"/>
  <c r="G31" i="77" s="1"/>
  <c r="B32" i="77"/>
  <c r="G30" i="75"/>
  <c r="E31" i="75"/>
  <c r="C31" i="110"/>
  <c r="E31" i="110" s="1"/>
  <c r="G31" i="110" s="1"/>
  <c r="B32" i="110"/>
  <c r="B32" i="96"/>
  <c r="C31" i="96"/>
  <c r="E31" i="96" s="1"/>
  <c r="G31" i="96" s="1"/>
  <c r="C31" i="104"/>
  <c r="E31" i="104" s="1"/>
  <c r="G31" i="104" s="1"/>
  <c r="B32" i="104"/>
  <c r="B32" i="119"/>
  <c r="C31" i="119"/>
  <c r="E31" i="119" s="1"/>
  <c r="G31" i="119" s="1"/>
  <c r="C31" i="75"/>
  <c r="B32" i="75"/>
  <c r="B33" i="44"/>
  <c r="E32" i="44"/>
  <c r="C32" i="44"/>
  <c r="B31" i="38"/>
  <c r="C30" i="38"/>
  <c r="E30" i="38" s="1"/>
  <c r="G30" i="38" s="1"/>
  <c r="C31" i="70"/>
  <c r="E31" i="70" s="1"/>
  <c r="G31" i="70" s="1"/>
  <c r="B32" i="70"/>
  <c r="C33" i="11"/>
  <c r="B32" i="11"/>
  <c r="B32" i="81"/>
  <c r="C31" i="81"/>
  <c r="E31" i="81" s="1"/>
  <c r="G31" i="81" s="1"/>
  <c r="B34" i="43"/>
  <c r="C33" i="43"/>
  <c r="E33" i="43" s="1"/>
  <c r="G33" i="43" s="1"/>
  <c r="E31" i="11"/>
  <c r="G31" i="11" s="1"/>
  <c r="B32" i="88"/>
  <c r="C31" i="88"/>
  <c r="E31" i="88" s="1"/>
  <c r="G31" i="88" s="1"/>
  <c r="C31" i="107"/>
  <c r="E31" i="107" s="1"/>
  <c r="G31" i="107" s="1"/>
  <c r="B32" i="107"/>
  <c r="C32" i="18"/>
  <c r="E32" i="18" s="1"/>
  <c r="G32" i="18" s="1"/>
  <c r="B33" i="18"/>
  <c r="C31" i="3"/>
  <c r="E31" i="3" s="1"/>
  <c r="G31" i="3" s="1"/>
  <c r="B32" i="3"/>
  <c r="C31" i="51"/>
  <c r="E31" i="51" s="1"/>
  <c r="G31" i="51" s="1"/>
  <c r="B32" i="51"/>
  <c r="O31" i="60"/>
  <c r="Q31" i="60" s="1"/>
  <c r="B36" i="60"/>
  <c r="O41" i="86" l="1"/>
  <c r="F39" i="86"/>
  <c r="B34" i="53"/>
  <c r="C33" i="53"/>
  <c r="E33" i="53" s="1"/>
  <c r="G33" i="53" s="1"/>
  <c r="F38" i="86"/>
  <c r="H42" i="86"/>
  <c r="F36" i="86"/>
  <c r="R41" i="86"/>
  <c r="R42" i="86" s="1"/>
  <c r="K42" i="86"/>
  <c r="T42" i="86"/>
  <c r="O42" i="86"/>
  <c r="X41" i="86"/>
  <c r="X42" i="86" s="1"/>
  <c r="U42" i="86"/>
  <c r="B35" i="14"/>
  <c r="C34" i="14"/>
  <c r="E34" i="14" s="1"/>
  <c r="G34" i="14" s="1"/>
  <c r="C34" i="22"/>
  <c r="E34" i="22" s="1"/>
  <c r="G34" i="22" s="1"/>
  <c r="B35" i="22"/>
  <c r="L42" i="86"/>
  <c r="C34" i="66"/>
  <c r="E34" i="66" s="1"/>
  <c r="G34" i="66" s="1"/>
  <c r="B35" i="66"/>
  <c r="D42" i="86"/>
  <c r="F37" i="86"/>
  <c r="C34" i="8"/>
  <c r="E33" i="8"/>
  <c r="BQ35" i="27"/>
  <c r="AJ35" i="27"/>
  <c r="B43" i="87"/>
  <c r="C42" i="87"/>
  <c r="C34" i="64"/>
  <c r="E34" i="64" s="1"/>
  <c r="G34" i="64" s="1"/>
  <c r="B35" i="64"/>
  <c r="AD42" i="86"/>
  <c r="AC42" i="86"/>
  <c r="AA41" i="86"/>
  <c r="AA42" i="86" s="1"/>
  <c r="I33" i="86"/>
  <c r="I24" i="86"/>
  <c r="I15" i="86"/>
  <c r="I42" i="86"/>
  <c r="E15" i="86"/>
  <c r="F10" i="86"/>
  <c r="F15" i="86" s="1"/>
  <c r="E41" i="86"/>
  <c r="E42" i="86" s="1"/>
  <c r="E24" i="86"/>
  <c r="F17" i="86"/>
  <c r="F24" i="86" s="1"/>
  <c r="C32" i="128"/>
  <c r="E32" i="128" s="1"/>
  <c r="G32" i="128" s="1"/>
  <c r="B33" i="128"/>
  <c r="F35" i="86"/>
  <c r="E33" i="86"/>
  <c r="F26" i="86"/>
  <c r="F33" i="86" s="1"/>
  <c r="BR37" i="41"/>
  <c r="BS37" i="41"/>
  <c r="D44" i="86"/>
  <c r="B46" i="86"/>
  <c r="Y45" i="86"/>
  <c r="V45" i="86"/>
  <c r="P45" i="86"/>
  <c r="S45" i="86"/>
  <c r="M45" i="86"/>
  <c r="C45" i="86"/>
  <c r="J45" i="86"/>
  <c r="AK45" i="86"/>
  <c r="AI45" i="86"/>
  <c r="AB45" i="86"/>
  <c r="G45" i="86"/>
  <c r="AE35" i="27"/>
  <c r="AC35" i="27"/>
  <c r="AD35" i="27"/>
  <c r="AN35" i="27"/>
  <c r="AQ35" i="27"/>
  <c r="AP35" i="27"/>
  <c r="AL35" i="27"/>
  <c r="BS35" i="27"/>
  <c r="A36" i="27"/>
  <c r="AM35" i="27"/>
  <c r="BW35" i="27"/>
  <c r="CG39" i="41"/>
  <c r="GW39" i="41"/>
  <c r="GI39" i="41"/>
  <c r="GH39" i="41"/>
  <c r="BO39" i="41"/>
  <c r="BN39" i="41"/>
  <c r="GL39" i="41"/>
  <c r="GM39" i="41"/>
  <c r="BR39" i="41"/>
  <c r="BS39" i="41"/>
  <c r="C32" i="95"/>
  <c r="E32" i="95" s="1"/>
  <c r="G32" i="95" s="1"/>
  <c r="B33" i="95"/>
  <c r="B33" i="51"/>
  <c r="C32" i="51"/>
  <c r="E32" i="51" s="1"/>
  <c r="G32" i="51" s="1"/>
  <c r="C32" i="88"/>
  <c r="E32" i="88" s="1"/>
  <c r="G32" i="88" s="1"/>
  <c r="B33" i="88"/>
  <c r="B33" i="70"/>
  <c r="C32" i="70"/>
  <c r="E32" i="70" s="1"/>
  <c r="G32" i="70" s="1"/>
  <c r="C32" i="117"/>
  <c r="E32" i="117" s="1"/>
  <c r="G32" i="117" s="1"/>
  <c r="B33" i="117"/>
  <c r="B34" i="117" s="1"/>
  <c r="B33" i="83"/>
  <c r="C32" i="83"/>
  <c r="E32" i="83" s="1"/>
  <c r="G32" i="83" s="1"/>
  <c r="B33" i="81"/>
  <c r="C32" i="81"/>
  <c r="E32" i="81" s="1"/>
  <c r="G32" i="81" s="1"/>
  <c r="C32" i="94"/>
  <c r="E32" i="94" s="1"/>
  <c r="G32" i="94" s="1"/>
  <c r="B33" i="94"/>
  <c r="B34" i="19"/>
  <c r="C33" i="19"/>
  <c r="E33" i="19" s="1"/>
  <c r="G33" i="19" s="1"/>
  <c r="B34" i="50"/>
  <c r="C33" i="50"/>
  <c r="E33" i="50" s="1"/>
  <c r="G33" i="50" s="1"/>
  <c r="C32" i="76"/>
  <c r="E32" i="76" s="1"/>
  <c r="G32" i="76" s="1"/>
  <c r="B33" i="76"/>
  <c r="C32" i="65"/>
  <c r="E32" i="65" s="1"/>
  <c r="G32" i="65" s="1"/>
  <c r="B33" i="65"/>
  <c r="B33" i="125"/>
  <c r="B34" i="125" s="1"/>
  <c r="C32" i="125"/>
  <c r="E32" i="125" s="1"/>
  <c r="G32" i="125" s="1"/>
  <c r="B32" i="73"/>
  <c r="C31" i="73"/>
  <c r="E31" i="73" s="1"/>
  <c r="G31" i="73" s="1"/>
  <c r="B34" i="123"/>
  <c r="C33" i="123"/>
  <c r="E33" i="123" s="1"/>
  <c r="G33" i="123" s="1"/>
  <c r="C33" i="18"/>
  <c r="E33" i="18" s="1"/>
  <c r="G33" i="18" s="1"/>
  <c r="B34" i="18"/>
  <c r="S35" i="27" s="1"/>
  <c r="B33" i="36"/>
  <c r="C32" i="36"/>
  <c r="E32" i="36" s="1"/>
  <c r="G32" i="36" s="1"/>
  <c r="B34" i="17"/>
  <c r="C33" i="17"/>
  <c r="E33" i="17" s="1"/>
  <c r="G33" i="17" s="1"/>
  <c r="C31" i="69"/>
  <c r="E31" i="69" s="1"/>
  <c r="G31" i="69" s="1"/>
  <c r="B32" i="69"/>
  <c r="B33" i="84"/>
  <c r="C32" i="84"/>
  <c r="E32" i="84" s="1"/>
  <c r="G32" i="84" s="1"/>
  <c r="B33" i="82"/>
  <c r="C32" i="82"/>
  <c r="E32" i="82" s="1"/>
  <c r="G32" i="82" s="1"/>
  <c r="B34" i="46"/>
  <c r="C33" i="46"/>
  <c r="E33" i="46" s="1"/>
  <c r="G33" i="46" s="1"/>
  <c r="C32" i="57"/>
  <c r="E32" i="57" s="1"/>
  <c r="G32" i="57" s="1"/>
  <c r="B33" i="57"/>
  <c r="B33" i="112"/>
  <c r="C32" i="112"/>
  <c r="E32" i="112" s="1"/>
  <c r="G32" i="112" s="1"/>
  <c r="B33" i="107"/>
  <c r="C32" i="107"/>
  <c r="E32" i="107" s="1"/>
  <c r="G32" i="107" s="1"/>
  <c r="B33" i="104"/>
  <c r="C32" i="104"/>
  <c r="E32" i="104" s="1"/>
  <c r="G32" i="104" s="1"/>
  <c r="G32" i="44"/>
  <c r="B33" i="61"/>
  <c r="C32" i="61"/>
  <c r="E32" i="61" s="1"/>
  <c r="G32" i="61" s="1"/>
  <c r="C20" i="92"/>
  <c r="G19" i="92"/>
  <c r="B35" i="43"/>
  <c r="C34" i="43"/>
  <c r="E34" i="43" s="1"/>
  <c r="G34" i="43" s="1"/>
  <c r="E33" i="44"/>
  <c r="C33" i="44"/>
  <c r="B34" i="44"/>
  <c r="C32" i="25"/>
  <c r="E32" i="25" s="1"/>
  <c r="G32" i="25" s="1"/>
  <c r="B33" i="25"/>
  <c r="B33" i="111"/>
  <c r="C32" i="111"/>
  <c r="E32" i="111" s="1"/>
  <c r="G32" i="111" s="1"/>
  <c r="C32" i="67"/>
  <c r="E32" i="67" s="1"/>
  <c r="G32" i="67" s="1"/>
  <c r="B33" i="67"/>
  <c r="C31" i="38"/>
  <c r="E31" i="38" s="1"/>
  <c r="G31" i="38" s="1"/>
  <c r="B32" i="38"/>
  <c r="B33" i="75"/>
  <c r="C32" i="75"/>
  <c r="G31" i="75"/>
  <c r="E32" i="75"/>
  <c r="C32" i="90"/>
  <c r="E32" i="90" s="1"/>
  <c r="G32" i="90" s="1"/>
  <c r="B33" i="90"/>
  <c r="B34" i="23"/>
  <c r="B35" i="23" s="1"/>
  <c r="C33" i="23"/>
  <c r="C33" i="66"/>
  <c r="E33" i="66" s="1"/>
  <c r="G33" i="66" s="1"/>
  <c r="B34" i="49"/>
  <c r="BR35" i="27" s="1"/>
  <c r="C33" i="49"/>
  <c r="E33" i="49" s="1"/>
  <c r="G33" i="49" s="1"/>
  <c r="B33" i="119"/>
  <c r="C32" i="119"/>
  <c r="E32" i="119" s="1"/>
  <c r="G32" i="119" s="1"/>
  <c r="B33" i="96"/>
  <c r="C32" i="96"/>
  <c r="E32" i="96" s="1"/>
  <c r="G32" i="96" s="1"/>
  <c r="B33" i="121"/>
  <c r="B34" i="121" s="1"/>
  <c r="C32" i="121"/>
  <c r="E32" i="121" s="1"/>
  <c r="G32" i="121" s="1"/>
  <c r="B34" i="16"/>
  <c r="C33" i="16"/>
  <c r="E33" i="16" s="1"/>
  <c r="G33" i="16" s="1"/>
  <c r="B33" i="109"/>
  <c r="C32" i="109"/>
  <c r="E32" i="109" s="1"/>
  <c r="G32" i="109" s="1"/>
  <c r="C34" i="11"/>
  <c r="C35" i="11" s="1"/>
  <c r="B33" i="11"/>
  <c r="E33" i="11" s="1"/>
  <c r="G33" i="11" s="1"/>
  <c r="E32" i="23"/>
  <c r="G32" i="23" s="1"/>
  <c r="E32" i="11"/>
  <c r="G32" i="11" s="1"/>
  <c r="B33" i="77"/>
  <c r="C32" i="77"/>
  <c r="E32" i="77" s="1"/>
  <c r="G32" i="77" s="1"/>
  <c r="B33" i="21"/>
  <c r="C32" i="21"/>
  <c r="E32" i="21" s="1"/>
  <c r="G32" i="21" s="1"/>
  <c r="B33" i="124"/>
  <c r="C32" i="124"/>
  <c r="E32" i="124" s="1"/>
  <c r="G32" i="124" s="1"/>
  <c r="B34" i="48"/>
  <c r="X33" i="27" s="1"/>
  <c r="C33" i="48"/>
  <c r="E33" i="48" s="1"/>
  <c r="G33" i="48" s="1"/>
  <c r="B33" i="80"/>
  <c r="C32" i="80"/>
  <c r="G32" i="80" s="1"/>
  <c r="B33" i="3"/>
  <c r="C32" i="3"/>
  <c r="E32" i="3" s="1"/>
  <c r="G32" i="3" s="1"/>
  <c r="C20" i="93"/>
  <c r="G19" i="93"/>
  <c r="C32" i="85"/>
  <c r="E32" i="85" s="1"/>
  <c r="G32" i="85" s="1"/>
  <c r="B33" i="85"/>
  <c r="B33" i="91"/>
  <c r="C32" i="91"/>
  <c r="E32" i="91" s="1"/>
  <c r="G32" i="91" s="1"/>
  <c r="B33" i="110"/>
  <c r="C32" i="110"/>
  <c r="E32" i="110" s="1"/>
  <c r="G32" i="110" s="1"/>
  <c r="B34" i="24"/>
  <c r="C33" i="24"/>
  <c r="E33" i="24" s="1"/>
  <c r="G33" i="24" s="1"/>
  <c r="B33" i="71"/>
  <c r="C32" i="71"/>
  <c r="E32" i="71" s="1"/>
  <c r="G32" i="71" s="1"/>
  <c r="R34" i="60"/>
  <c r="T34" i="60" s="1"/>
  <c r="AP30" i="60"/>
  <c r="AR30" i="60" s="1"/>
  <c r="AM28" i="60"/>
  <c r="AO28" i="60" s="1"/>
  <c r="AM34" i="60"/>
  <c r="AO34" i="60" s="1"/>
  <c r="AD30" i="60"/>
  <c r="AF30" i="60" s="1"/>
  <c r="X34" i="60"/>
  <c r="Z34" i="60" s="1"/>
  <c r="R32" i="60"/>
  <c r="T32" i="60" s="1"/>
  <c r="AP28" i="60"/>
  <c r="AR28" i="60" s="1"/>
  <c r="X33" i="60"/>
  <c r="Z33" i="60" s="1"/>
  <c r="U27" i="60"/>
  <c r="W27" i="60" s="1"/>
  <c r="AY27" i="60"/>
  <c r="BA27" i="60" s="1"/>
  <c r="AJ28" i="60"/>
  <c r="AL28" i="60" s="1"/>
  <c r="L31" i="60"/>
  <c r="N31" i="60" s="1"/>
  <c r="O35" i="60"/>
  <c r="Q35" i="60" s="1"/>
  <c r="AD28" i="60"/>
  <c r="AF28" i="60" s="1"/>
  <c r="AV26" i="60"/>
  <c r="AX26" i="60" s="1"/>
  <c r="AS35" i="60"/>
  <c r="AU35" i="60" s="1"/>
  <c r="O26" i="60"/>
  <c r="Q26" i="60" s="1"/>
  <c r="R35" i="60"/>
  <c r="T35" i="60" s="1"/>
  <c r="L33" i="60"/>
  <c r="N33" i="60" s="1"/>
  <c r="AV35" i="60"/>
  <c r="AX35" i="60" s="1"/>
  <c r="AG30" i="60"/>
  <c r="AI30" i="60" s="1"/>
  <c r="AG29" i="60"/>
  <c r="AI29" i="60" s="1"/>
  <c r="AP27" i="60"/>
  <c r="AR27" i="60" s="1"/>
  <c r="AG34" i="60"/>
  <c r="AI34" i="60" s="1"/>
  <c r="AA34" i="60"/>
  <c r="AC34" i="60" s="1"/>
  <c r="AY32" i="60"/>
  <c r="BA32" i="60" s="1"/>
  <c r="AG31" i="60"/>
  <c r="AI31" i="60" s="1"/>
  <c r="U28" i="60"/>
  <c r="W28" i="60" s="1"/>
  <c r="U34" i="60"/>
  <c r="W34" i="60" s="1"/>
  <c r="X31" i="60"/>
  <c r="Z31" i="60" s="1"/>
  <c r="AS29" i="60"/>
  <c r="AU29" i="60" s="1"/>
  <c r="X28" i="60"/>
  <c r="Z28" i="60" s="1"/>
  <c r="AA31" i="60"/>
  <c r="AC31" i="60" s="1"/>
  <c r="AD29" i="60"/>
  <c r="AF29" i="60" s="1"/>
  <c r="AS31" i="60"/>
  <c r="AU31" i="60" s="1"/>
  <c r="AV33" i="60"/>
  <c r="AX33" i="60" s="1"/>
  <c r="R30" i="60"/>
  <c r="T30" i="60" s="1"/>
  <c r="AJ35" i="60"/>
  <c r="AL35" i="60" s="1"/>
  <c r="R33" i="60"/>
  <c r="T33" i="60" s="1"/>
  <c r="AD34" i="60"/>
  <c r="AF34" i="60" s="1"/>
  <c r="AY30" i="60"/>
  <c r="BA30" i="60" s="1"/>
  <c r="AD35" i="60"/>
  <c r="AF35" i="60" s="1"/>
  <c r="AD32" i="60"/>
  <c r="AF32" i="60" s="1"/>
  <c r="R27" i="60"/>
  <c r="T27" i="60" s="1"/>
  <c r="X29" i="60"/>
  <c r="Z29" i="60" s="1"/>
  <c r="AG35" i="60"/>
  <c r="AI35" i="60" s="1"/>
  <c r="AY29" i="60"/>
  <c r="BA29" i="60" s="1"/>
  <c r="AM32" i="60"/>
  <c r="AO32" i="60" s="1"/>
  <c r="AD33" i="60"/>
  <c r="AF33" i="60" s="1"/>
  <c r="AM35" i="60"/>
  <c r="AO35" i="60" s="1"/>
  <c r="R31" i="60"/>
  <c r="T31" i="60" s="1"/>
  <c r="U32" i="60"/>
  <c r="W32" i="60" s="1"/>
  <c r="AP31" i="60"/>
  <c r="AR31" i="60" s="1"/>
  <c r="L35" i="60"/>
  <c r="N35" i="60" s="1"/>
  <c r="L28" i="60"/>
  <c r="N28" i="60" s="1"/>
  <c r="AJ30" i="60"/>
  <c r="AL30" i="60" s="1"/>
  <c r="AA27" i="60"/>
  <c r="AC27" i="60" s="1"/>
  <c r="AP35" i="60"/>
  <c r="AR35" i="60" s="1"/>
  <c r="L34" i="60"/>
  <c r="AA33" i="60"/>
  <c r="AC33" i="60" s="1"/>
  <c r="AA12" i="60"/>
  <c r="AC12" i="60" s="1"/>
  <c r="AY12" i="60"/>
  <c r="BA12" i="60" s="1"/>
  <c r="L13" i="60"/>
  <c r="AP12" i="60"/>
  <c r="L12" i="60"/>
  <c r="AD12" i="60"/>
  <c r="AF12" i="60" s="1"/>
  <c r="AV12" i="60"/>
  <c r="AX12" i="60" s="1"/>
  <c r="R13" i="60"/>
  <c r="T13" i="60" s="1"/>
  <c r="U12" i="60"/>
  <c r="W12" i="60" s="1"/>
  <c r="AM14" i="60"/>
  <c r="AO14" i="60" s="1"/>
  <c r="U16" i="60"/>
  <c r="W16" i="60" s="1"/>
  <c r="X12" i="60"/>
  <c r="Z12" i="60" s="1"/>
  <c r="O12" i="60"/>
  <c r="Q12" i="60" s="1"/>
  <c r="R12" i="60"/>
  <c r="T12" i="60" s="1"/>
  <c r="AP13" i="60"/>
  <c r="AP14" i="60"/>
  <c r="AJ13" i="60"/>
  <c r="AL13" i="60" s="1"/>
  <c r="AS12" i="60"/>
  <c r="AU12" i="60" s="1"/>
  <c r="AA14" i="60"/>
  <c r="AC14" i="60" s="1"/>
  <c r="AM12" i="60"/>
  <c r="AO12" i="60" s="1"/>
  <c r="AM13" i="60"/>
  <c r="AO13" i="60" s="1"/>
  <c r="U14" i="60"/>
  <c r="W14" i="60" s="1"/>
  <c r="X14" i="60"/>
  <c r="Z14" i="60" s="1"/>
  <c r="X13" i="60"/>
  <c r="Z13" i="60" s="1"/>
  <c r="AD13" i="60"/>
  <c r="AF13" i="60" s="1"/>
  <c r="R14" i="60"/>
  <c r="T14" i="60" s="1"/>
  <c r="AV14" i="60"/>
  <c r="AX14" i="60" s="1"/>
  <c r="AJ12" i="60"/>
  <c r="AL12" i="60" s="1"/>
  <c r="AG12" i="60"/>
  <c r="AI12" i="60" s="1"/>
  <c r="O15" i="60"/>
  <c r="Q15" i="60" s="1"/>
  <c r="O14" i="60"/>
  <c r="Q14" i="60" s="1"/>
  <c r="AS13" i="60"/>
  <c r="AU13" i="60" s="1"/>
  <c r="AJ14" i="60"/>
  <c r="AL14" i="60" s="1"/>
  <c r="AA15" i="60"/>
  <c r="AC15" i="60" s="1"/>
  <c r="L14" i="60"/>
  <c r="AG13" i="60"/>
  <c r="AI13" i="60" s="1"/>
  <c r="AS14" i="60"/>
  <c r="AU14" i="60" s="1"/>
  <c r="AV13" i="60"/>
  <c r="AX13" i="60" s="1"/>
  <c r="AS15" i="60"/>
  <c r="AU15" i="60" s="1"/>
  <c r="L16" i="60"/>
  <c r="AY14" i="60"/>
  <c r="BA14" i="60" s="1"/>
  <c r="U13" i="60"/>
  <c r="W13" i="60" s="1"/>
  <c r="AJ15" i="60"/>
  <c r="AL15" i="60" s="1"/>
  <c r="AY15" i="60"/>
  <c r="BA15" i="60" s="1"/>
  <c r="O13" i="60"/>
  <c r="Q13" i="60" s="1"/>
  <c r="AG16" i="60"/>
  <c r="AI16" i="60" s="1"/>
  <c r="AS17" i="60"/>
  <c r="AU17" i="60" s="1"/>
  <c r="R15" i="60"/>
  <c r="T15" i="60" s="1"/>
  <c r="AM16" i="60"/>
  <c r="AO16" i="60" s="1"/>
  <c r="AV17" i="60"/>
  <c r="AX17" i="60" s="1"/>
  <c r="X15" i="60"/>
  <c r="Z15" i="60" s="1"/>
  <c r="AA13" i="60"/>
  <c r="AC13" i="60" s="1"/>
  <c r="L15" i="60"/>
  <c r="AV16" i="60"/>
  <c r="AX16" i="60" s="1"/>
  <c r="AS16" i="60"/>
  <c r="AU16" i="60" s="1"/>
  <c r="AY16" i="60"/>
  <c r="BA16" i="60" s="1"/>
  <c r="AS18" i="60"/>
  <c r="AU18" i="60" s="1"/>
  <c r="AP15" i="60"/>
  <c r="X17" i="60"/>
  <c r="Z17" i="60" s="1"/>
  <c r="AY13" i="60"/>
  <c r="BA13" i="60" s="1"/>
  <c r="AP16" i="60"/>
  <c r="AA16" i="60"/>
  <c r="AC16" i="60" s="1"/>
  <c r="AD14" i="60"/>
  <c r="AF14" i="60" s="1"/>
  <c r="R16" i="60"/>
  <c r="T16" i="60" s="1"/>
  <c r="AG15" i="60"/>
  <c r="AI15" i="60" s="1"/>
  <c r="AG14" i="60"/>
  <c r="AI14" i="60" s="1"/>
  <c r="AD17" i="60"/>
  <c r="AF17" i="60" s="1"/>
  <c r="U15" i="60"/>
  <c r="W15" i="60" s="1"/>
  <c r="AP17" i="60"/>
  <c r="AG18" i="60"/>
  <c r="AI18" i="60" s="1"/>
  <c r="L18" i="60"/>
  <c r="AM15" i="60"/>
  <c r="AO15" i="60" s="1"/>
  <c r="AA17" i="60"/>
  <c r="AC17" i="60" s="1"/>
  <c r="AJ18" i="60"/>
  <c r="AL18" i="60" s="1"/>
  <c r="AD15" i="60"/>
  <c r="AF15" i="60" s="1"/>
  <c r="AV18" i="60"/>
  <c r="AX18" i="60" s="1"/>
  <c r="U17" i="60"/>
  <c r="W17" i="60" s="1"/>
  <c r="AV15" i="60"/>
  <c r="AX15" i="60" s="1"/>
  <c r="AD16" i="60"/>
  <c r="AF16" i="60" s="1"/>
  <c r="AG17" i="60"/>
  <c r="AI17" i="60" s="1"/>
  <c r="O16" i="60"/>
  <c r="Q16" i="60" s="1"/>
  <c r="X16" i="60"/>
  <c r="Z16" i="60" s="1"/>
  <c r="AA20" i="60"/>
  <c r="AC20" i="60" s="1"/>
  <c r="X18" i="60"/>
  <c r="Z18" i="60" s="1"/>
  <c r="AS19" i="60"/>
  <c r="AU19" i="60" s="1"/>
  <c r="AY17" i="60"/>
  <c r="BA17" i="60" s="1"/>
  <c r="R17" i="60"/>
  <c r="T17" i="60" s="1"/>
  <c r="R21" i="60"/>
  <c r="T21" i="60" s="1"/>
  <c r="O18" i="60"/>
  <c r="Q18" i="60" s="1"/>
  <c r="AJ17" i="60"/>
  <c r="AL17" i="60" s="1"/>
  <c r="AJ16" i="60"/>
  <c r="AL16" i="60" s="1"/>
  <c r="AY18" i="60"/>
  <c r="BA18" i="60" s="1"/>
  <c r="AM19" i="60"/>
  <c r="AO19" i="60" s="1"/>
  <c r="AP21" i="60"/>
  <c r="AY20" i="60"/>
  <c r="BA20" i="60" s="1"/>
  <c r="AD18" i="60"/>
  <c r="AF18" i="60" s="1"/>
  <c r="AM17" i="60"/>
  <c r="AO17" i="60" s="1"/>
  <c r="AV19" i="60"/>
  <c r="AX19" i="60" s="1"/>
  <c r="L21" i="60"/>
  <c r="AJ19" i="60"/>
  <c r="AL19" i="60" s="1"/>
  <c r="U19" i="60"/>
  <c r="W19" i="60" s="1"/>
  <c r="R18" i="60"/>
  <c r="T18" i="60" s="1"/>
  <c r="AP18" i="60"/>
  <c r="AD21" i="60"/>
  <c r="AF21" i="60" s="1"/>
  <c r="AG19" i="60"/>
  <c r="AI19" i="60" s="1"/>
  <c r="L19" i="60"/>
  <c r="AA18" i="60"/>
  <c r="AC18" i="60" s="1"/>
  <c r="O20" i="60"/>
  <c r="Q20" i="60" s="1"/>
  <c r="U18" i="60"/>
  <c r="W18" i="60" s="1"/>
  <c r="R20" i="60"/>
  <c r="T20" i="60" s="1"/>
  <c r="U20" i="60"/>
  <c r="W20" i="60" s="1"/>
  <c r="AP19" i="60"/>
  <c r="AM18" i="60"/>
  <c r="AO18" i="60" s="1"/>
  <c r="AV21" i="60"/>
  <c r="AX21" i="60" s="1"/>
  <c r="AD22" i="60"/>
  <c r="AF22" i="60" s="1"/>
  <c r="AV20" i="60"/>
  <c r="AX20" i="60" s="1"/>
  <c r="AJ22" i="60"/>
  <c r="AL22" i="60" s="1"/>
  <c r="AM20" i="60"/>
  <c r="AO20" i="60" s="1"/>
  <c r="L17" i="60"/>
  <c r="AG21" i="60"/>
  <c r="AI21" i="60" s="1"/>
  <c r="AS20" i="60"/>
  <c r="AU20" i="60" s="1"/>
  <c r="O17" i="60"/>
  <c r="Q17" i="60" s="1"/>
  <c r="AD19" i="60"/>
  <c r="AF19" i="60" s="1"/>
  <c r="L20" i="60"/>
  <c r="O19" i="60"/>
  <c r="Q19" i="60" s="1"/>
  <c r="AD20" i="60"/>
  <c r="AF20" i="60" s="1"/>
  <c r="AP20" i="60"/>
  <c r="AM21" i="60"/>
  <c r="AO21" i="60" s="1"/>
  <c r="AJ21" i="60"/>
  <c r="AL21" i="60" s="1"/>
  <c r="AS22" i="60"/>
  <c r="AU22" i="60" s="1"/>
  <c r="U22" i="60"/>
  <c r="W22" i="60" s="1"/>
  <c r="AY19" i="60"/>
  <c r="BA19" i="60" s="1"/>
  <c r="X21" i="60"/>
  <c r="Z21" i="60" s="1"/>
  <c r="X19" i="60"/>
  <c r="Z19" i="60" s="1"/>
  <c r="X20" i="60"/>
  <c r="Z20" i="60" s="1"/>
  <c r="R19" i="60"/>
  <c r="T19" i="60" s="1"/>
  <c r="AA22" i="60"/>
  <c r="AC22" i="60" s="1"/>
  <c r="X22" i="60"/>
  <c r="Z22" i="60" s="1"/>
  <c r="AG24" i="60"/>
  <c r="AI24" i="60" s="1"/>
  <c r="AJ20" i="60"/>
  <c r="AL20" i="60" s="1"/>
  <c r="AA21" i="60"/>
  <c r="AC21" i="60" s="1"/>
  <c r="O21" i="60"/>
  <c r="Q21" i="60" s="1"/>
  <c r="AA19" i="60"/>
  <c r="AC19" i="60" s="1"/>
  <c r="AY21" i="60"/>
  <c r="BA21" i="60" s="1"/>
  <c r="AS21" i="60"/>
  <c r="AU21" i="60" s="1"/>
  <c r="AY22" i="60"/>
  <c r="BA22" i="60" s="1"/>
  <c r="AG20" i="60"/>
  <c r="AI20" i="60" s="1"/>
  <c r="U21" i="60"/>
  <c r="W21" i="60" s="1"/>
  <c r="L22" i="60"/>
  <c r="AY23" i="60"/>
  <c r="BA23" i="60" s="1"/>
  <c r="AG22" i="60"/>
  <c r="AI22" i="60" s="1"/>
  <c r="AM22" i="60"/>
  <c r="AO22" i="60" s="1"/>
  <c r="O23" i="60"/>
  <c r="Q23" i="60" s="1"/>
  <c r="AV22" i="60"/>
  <c r="AX22" i="60" s="1"/>
  <c r="R25" i="60"/>
  <c r="T25" i="60" s="1"/>
  <c r="AP23" i="60"/>
  <c r="AA23" i="60"/>
  <c r="AC23" i="60" s="1"/>
  <c r="AS23" i="60"/>
  <c r="AU23" i="60" s="1"/>
  <c r="AD24" i="60"/>
  <c r="AF24" i="60" s="1"/>
  <c r="O22" i="60"/>
  <c r="Q22" i="60" s="1"/>
  <c r="R22" i="60"/>
  <c r="T22" i="60" s="1"/>
  <c r="AP22" i="60"/>
  <c r="AG23" i="60"/>
  <c r="AI23" i="60" s="1"/>
  <c r="X23" i="60"/>
  <c r="Z23" i="60" s="1"/>
  <c r="AJ23" i="60"/>
  <c r="AL23" i="60" s="1"/>
  <c r="U26" i="60"/>
  <c r="W26" i="60" s="1"/>
  <c r="AD25" i="60"/>
  <c r="AF25" i="60" s="1"/>
  <c r="AD23" i="60"/>
  <c r="AF23" i="60" s="1"/>
  <c r="R26" i="60"/>
  <c r="T26" i="60" s="1"/>
  <c r="R23" i="60"/>
  <c r="T23" i="60" s="1"/>
  <c r="AP25" i="60"/>
  <c r="U23" i="60"/>
  <c r="W23" i="60" s="1"/>
  <c r="AV24" i="60"/>
  <c r="AX24" i="60" s="1"/>
  <c r="AS24" i="60"/>
  <c r="AU24" i="60" s="1"/>
  <c r="AG25" i="60"/>
  <c r="AI25" i="60" s="1"/>
  <c r="AS27" i="60"/>
  <c r="AU27" i="60" s="1"/>
  <c r="AV23" i="60"/>
  <c r="AX23" i="60" s="1"/>
  <c r="AA24" i="60"/>
  <c r="AC24" i="60" s="1"/>
  <c r="AV25" i="60"/>
  <c r="AX25" i="60" s="1"/>
  <c r="AM23" i="60"/>
  <c r="AO23" i="60" s="1"/>
  <c r="AA25" i="60"/>
  <c r="AC25" i="60" s="1"/>
  <c r="AM24" i="60"/>
  <c r="AO24" i="60" s="1"/>
  <c r="AP24" i="60"/>
  <c r="X24" i="60"/>
  <c r="Z24" i="60" s="1"/>
  <c r="L23" i="60"/>
  <c r="AA26" i="60"/>
  <c r="AC26" i="60" s="1"/>
  <c r="O24" i="60"/>
  <c r="Q24" i="60" s="1"/>
  <c r="AS25" i="60"/>
  <c r="AU25" i="60" s="1"/>
  <c r="R24" i="60"/>
  <c r="T24" i="60" s="1"/>
  <c r="O27" i="60"/>
  <c r="Q27" i="60" s="1"/>
  <c r="AG27" i="60"/>
  <c r="AI27" i="60" s="1"/>
  <c r="AJ26" i="60"/>
  <c r="AL26" i="60" s="1"/>
  <c r="L24" i="60"/>
  <c r="AY34" i="60"/>
  <c r="BA34" i="60" s="1"/>
  <c r="AS34" i="60"/>
  <c r="AU34" i="60" s="1"/>
  <c r="AA32" i="60"/>
  <c r="AC32" i="60" s="1"/>
  <c r="O30" i="60"/>
  <c r="Q30" i="60" s="1"/>
  <c r="O29" i="60"/>
  <c r="Q29" i="60" s="1"/>
  <c r="AV32" i="60"/>
  <c r="AX32" i="60" s="1"/>
  <c r="AM27" i="60"/>
  <c r="AO27" i="60" s="1"/>
  <c r="AJ27" i="60"/>
  <c r="AL27" i="60" s="1"/>
  <c r="AJ25" i="60"/>
  <c r="AL25" i="60" s="1"/>
  <c r="AV29" i="60"/>
  <c r="AX29" i="60" s="1"/>
  <c r="AJ31" i="60"/>
  <c r="AL31" i="60" s="1"/>
  <c r="AG33" i="60"/>
  <c r="AI33" i="60" s="1"/>
  <c r="U25" i="60"/>
  <c r="W25" i="60" s="1"/>
  <c r="X25" i="60"/>
  <c r="Z25" i="60" s="1"/>
  <c r="AV27" i="60"/>
  <c r="AX27" i="60" s="1"/>
  <c r="AA29" i="60"/>
  <c r="AC29" i="60" s="1"/>
  <c r="U33" i="60"/>
  <c r="W33" i="60" s="1"/>
  <c r="L25" i="60"/>
  <c r="O32" i="60"/>
  <c r="Q32" i="60" s="1"/>
  <c r="AG28" i="60"/>
  <c r="AI28" i="60" s="1"/>
  <c r="AY25" i="60"/>
  <c r="BA25" i="60" s="1"/>
  <c r="AD27" i="60"/>
  <c r="AF27" i="60" s="1"/>
  <c r="O25" i="60"/>
  <c r="Q25" i="60" s="1"/>
  <c r="O33" i="60"/>
  <c r="Q33" i="60" s="1"/>
  <c r="X27" i="60"/>
  <c r="Z27" i="60" s="1"/>
  <c r="AS28" i="60"/>
  <c r="AU28" i="60" s="1"/>
  <c r="AS26" i="60"/>
  <c r="AU26" i="60" s="1"/>
  <c r="AJ24" i="60"/>
  <c r="AL24" i="60" s="1"/>
  <c r="AM25" i="60"/>
  <c r="AO25" i="60" s="1"/>
  <c r="AY24" i="60"/>
  <c r="BA24" i="60" s="1"/>
  <c r="U24" i="60"/>
  <c r="W24" i="60" s="1"/>
  <c r="AA28" i="60"/>
  <c r="AC28" i="60" s="1"/>
  <c r="AS30" i="60"/>
  <c r="AU30" i="60" s="1"/>
  <c r="AY31" i="60"/>
  <c r="BA31" i="60" s="1"/>
  <c r="U29" i="60"/>
  <c r="W29" i="60" s="1"/>
  <c r="O28" i="60"/>
  <c r="Q28" i="60" s="1"/>
  <c r="L32" i="60"/>
  <c r="X26" i="60"/>
  <c r="Z26" i="60" s="1"/>
  <c r="AM26" i="60"/>
  <c r="AO26" i="60" s="1"/>
  <c r="AP32" i="60"/>
  <c r="U30" i="60"/>
  <c r="W30" i="60" s="1"/>
  <c r="AY33" i="60"/>
  <c r="BA33" i="60" s="1"/>
  <c r="R29" i="60"/>
  <c r="T29" i="60" s="1"/>
  <c r="AY28" i="60"/>
  <c r="BA28" i="60" s="1"/>
  <c r="AG26" i="60"/>
  <c r="AI26" i="60" s="1"/>
  <c r="AG32" i="60"/>
  <c r="AI32" i="60" s="1"/>
  <c r="AV31" i="60"/>
  <c r="AX31" i="60" s="1"/>
  <c r="AJ29" i="60"/>
  <c r="AL29" i="60" s="1"/>
  <c r="L26" i="60"/>
  <c r="AV30" i="60"/>
  <c r="AX30" i="60" s="1"/>
  <c r="AP33" i="60"/>
  <c r="AY26" i="60"/>
  <c r="BA26" i="60" s="1"/>
  <c r="AY35" i="60"/>
  <c r="BA35" i="60" s="1"/>
  <c r="AD26" i="60"/>
  <c r="AF26" i="60" s="1"/>
  <c r="O34" i="60"/>
  <c r="Q34" i="60" s="1"/>
  <c r="AJ32" i="60"/>
  <c r="AL32" i="60" s="1"/>
  <c r="R28" i="60"/>
  <c r="T28" i="60" s="1"/>
  <c r="AS33" i="60"/>
  <c r="AU33" i="60" s="1"/>
  <c r="U35" i="60"/>
  <c r="W35" i="60" s="1"/>
  <c r="L27" i="60"/>
  <c r="L29" i="60"/>
  <c r="AD31" i="60"/>
  <c r="AF31" i="60" s="1"/>
  <c r="AA30" i="60"/>
  <c r="AC30" i="60" s="1"/>
  <c r="AM31" i="60"/>
  <c r="AO31" i="60" s="1"/>
  <c r="X35" i="60"/>
  <c r="Z35" i="60" s="1"/>
  <c r="AS32" i="60"/>
  <c r="AU32" i="60" s="1"/>
  <c r="X32" i="60"/>
  <c r="Z32" i="60" s="1"/>
  <c r="AJ34" i="60"/>
  <c r="AL34" i="60" s="1"/>
  <c r="L30" i="60"/>
  <c r="U31" i="60"/>
  <c r="W31" i="60" s="1"/>
  <c r="AA35" i="60"/>
  <c r="AC35" i="60" s="1"/>
  <c r="AJ33" i="60"/>
  <c r="AL33" i="60" s="1"/>
  <c r="AM30" i="60"/>
  <c r="AO30" i="60" s="1"/>
  <c r="AV34" i="60"/>
  <c r="AX34" i="60" s="1"/>
  <c r="AP26" i="60"/>
  <c r="AV28" i="60"/>
  <c r="AX28" i="60" s="1"/>
  <c r="AP34" i="60"/>
  <c r="X30" i="60"/>
  <c r="Z30" i="60" s="1"/>
  <c r="AM33" i="60"/>
  <c r="AO33" i="60" s="1"/>
  <c r="AM29" i="60"/>
  <c r="AO29" i="60" s="1"/>
  <c r="AP29" i="60"/>
  <c r="AY36" i="60"/>
  <c r="BA36" i="60" s="1"/>
  <c r="U36" i="60"/>
  <c r="W36" i="60" s="1"/>
  <c r="AV36" i="60"/>
  <c r="AX36" i="60" s="1"/>
  <c r="R36" i="60"/>
  <c r="T36" i="60" s="1"/>
  <c r="AS36" i="60"/>
  <c r="AU36" i="60" s="1"/>
  <c r="O36" i="60"/>
  <c r="Q36" i="60" s="1"/>
  <c r="AP36" i="60"/>
  <c r="L36" i="60"/>
  <c r="AA36" i="60"/>
  <c r="AC36" i="60" s="1"/>
  <c r="AM36" i="60"/>
  <c r="AO36" i="60" s="1"/>
  <c r="AJ36" i="60"/>
  <c r="AL36" i="60" s="1"/>
  <c r="AG36" i="60"/>
  <c r="AI36" i="60" s="1"/>
  <c r="AD36" i="60"/>
  <c r="AF36" i="60" s="1"/>
  <c r="X36" i="60"/>
  <c r="Z36" i="60" s="1"/>
  <c r="B37" i="60"/>
  <c r="B35" i="16" l="1"/>
  <c r="B35" i="117"/>
  <c r="C34" i="117"/>
  <c r="E34" i="117" s="1"/>
  <c r="G34" i="117" s="1"/>
  <c r="B35" i="125"/>
  <c r="C34" i="125"/>
  <c r="C34" i="121"/>
  <c r="E34" i="121" s="1"/>
  <c r="G34" i="121" s="1"/>
  <c r="B35" i="121"/>
  <c r="B35" i="19"/>
  <c r="B35" i="48"/>
  <c r="X32" i="27"/>
  <c r="B35" i="24"/>
  <c r="B36" i="43"/>
  <c r="B35" i="17"/>
  <c r="X35" i="27"/>
  <c r="AS40" i="41" s="1"/>
  <c r="X34" i="27"/>
  <c r="B35" i="53"/>
  <c r="C34" i="53"/>
  <c r="E34" i="53" s="1"/>
  <c r="G34" i="53" s="1"/>
  <c r="C43" i="87"/>
  <c r="B44" i="87"/>
  <c r="C44" i="87" s="1"/>
  <c r="B36" i="23"/>
  <c r="C35" i="23"/>
  <c r="E35" i="23" s="1"/>
  <c r="G35" i="23" s="1"/>
  <c r="C35" i="64"/>
  <c r="E35" i="64" s="1"/>
  <c r="G35" i="64" s="1"/>
  <c r="B36" i="64"/>
  <c r="C35" i="8"/>
  <c r="E34" i="8"/>
  <c r="B36" i="66"/>
  <c r="C35" i="66"/>
  <c r="E35" i="66" s="1"/>
  <c r="G35" i="66" s="1"/>
  <c r="K45" i="86"/>
  <c r="L45" i="86" s="1"/>
  <c r="BQ36" i="27"/>
  <c r="AJ36" i="27"/>
  <c r="B35" i="44"/>
  <c r="C35" i="22"/>
  <c r="E35" i="22" s="1"/>
  <c r="G35" i="22" s="1"/>
  <c r="B36" i="22"/>
  <c r="B35" i="46"/>
  <c r="C35" i="14"/>
  <c r="E35" i="14" s="1"/>
  <c r="G35" i="14" s="1"/>
  <c r="B36" i="14"/>
  <c r="B35" i="11"/>
  <c r="E35" i="11" s="1"/>
  <c r="G35" i="11" s="1"/>
  <c r="C36" i="11"/>
  <c r="Q45" i="86"/>
  <c r="R45" i="86" s="1"/>
  <c r="N45" i="86"/>
  <c r="O45" i="86" s="1"/>
  <c r="T45" i="86"/>
  <c r="U45" i="86" s="1"/>
  <c r="W45" i="86"/>
  <c r="X45" i="86" s="1"/>
  <c r="Z45" i="86"/>
  <c r="AA45" i="86" s="1"/>
  <c r="H45" i="86"/>
  <c r="I45" i="86" s="1"/>
  <c r="AC45" i="86"/>
  <c r="AD45" i="86" s="1"/>
  <c r="F41" i="86"/>
  <c r="F42" i="86" s="1"/>
  <c r="B34" i="128"/>
  <c r="C33" i="128"/>
  <c r="E33" i="128" s="1"/>
  <c r="G33" i="128" s="1"/>
  <c r="Q44" i="86"/>
  <c r="AC44" i="86"/>
  <c r="N44" i="86"/>
  <c r="Z44" i="86"/>
  <c r="H44" i="86"/>
  <c r="K44" i="86"/>
  <c r="W44" i="86"/>
  <c r="T44" i="86"/>
  <c r="BQ40" i="41"/>
  <c r="D45" i="86"/>
  <c r="B47" i="86"/>
  <c r="V46" i="86"/>
  <c r="S46" i="86"/>
  <c r="P46" i="86"/>
  <c r="AB46" i="86"/>
  <c r="C46" i="86"/>
  <c r="AK46" i="86"/>
  <c r="AI46" i="86"/>
  <c r="M46" i="86"/>
  <c r="Y46" i="86"/>
  <c r="J46" i="86"/>
  <c r="G46" i="86"/>
  <c r="A37" i="27"/>
  <c r="AQ36" i="27"/>
  <c r="AC36" i="27"/>
  <c r="AD36" i="27"/>
  <c r="BR36" i="27"/>
  <c r="AE36" i="27"/>
  <c r="BQ41" i="41" s="1"/>
  <c r="BS36" i="27"/>
  <c r="S36" i="27"/>
  <c r="AM36" i="27"/>
  <c r="AL36" i="27"/>
  <c r="AP36" i="27"/>
  <c r="AN36" i="27"/>
  <c r="BW36" i="27"/>
  <c r="CH39" i="41"/>
  <c r="CI39" i="41"/>
  <c r="GX39" i="41"/>
  <c r="GY39" i="41"/>
  <c r="B34" i="111"/>
  <c r="C33" i="111"/>
  <c r="E33" i="111" s="1"/>
  <c r="G33" i="111" s="1"/>
  <c r="C34" i="16"/>
  <c r="E34" i="16" s="1"/>
  <c r="G34" i="16" s="1"/>
  <c r="C33" i="25"/>
  <c r="E33" i="25" s="1"/>
  <c r="G33" i="25" s="1"/>
  <c r="B34" i="25"/>
  <c r="B34" i="112"/>
  <c r="C33" i="112"/>
  <c r="E33" i="112" s="1"/>
  <c r="G33" i="112" s="1"/>
  <c r="B33" i="73"/>
  <c r="C32" i="73"/>
  <c r="E32" i="73" s="1"/>
  <c r="G32" i="73" s="1"/>
  <c r="B34" i="76"/>
  <c r="C33" i="76"/>
  <c r="E33" i="76" s="1"/>
  <c r="G33" i="76" s="1"/>
  <c r="C33" i="94"/>
  <c r="E33" i="94" s="1"/>
  <c r="G33" i="94" s="1"/>
  <c r="B34" i="94"/>
  <c r="B34" i="77"/>
  <c r="C33" i="77"/>
  <c r="E33" i="77" s="1"/>
  <c r="G33" i="77" s="1"/>
  <c r="C34" i="48"/>
  <c r="E34" i="48" s="1"/>
  <c r="G34" i="48" s="1"/>
  <c r="C33" i="125"/>
  <c r="E33" i="125" s="1"/>
  <c r="G33" i="125" s="1"/>
  <c r="E20" i="92"/>
  <c r="B20" i="92"/>
  <c r="C33" i="85"/>
  <c r="E33" i="85" s="1"/>
  <c r="G33" i="85" s="1"/>
  <c r="B34" i="85"/>
  <c r="C34" i="49"/>
  <c r="E34" i="49" s="1"/>
  <c r="G34" i="49" s="1"/>
  <c r="B33" i="38"/>
  <c r="C32" i="38"/>
  <c r="E32" i="38" s="1"/>
  <c r="G32" i="38" s="1"/>
  <c r="B34" i="82"/>
  <c r="C33" i="82"/>
  <c r="E33" i="82" s="1"/>
  <c r="G33" i="82" s="1"/>
  <c r="C34" i="50"/>
  <c r="E34" i="50" s="1"/>
  <c r="G34" i="50" s="1"/>
  <c r="B35" i="50"/>
  <c r="C33" i="81"/>
  <c r="E33" i="81" s="1"/>
  <c r="G33" i="81" s="1"/>
  <c r="B34" i="81"/>
  <c r="C34" i="17"/>
  <c r="E34" i="17" s="1"/>
  <c r="G34" i="17" s="1"/>
  <c r="E20" i="93"/>
  <c r="B20" i="93"/>
  <c r="E34" i="44"/>
  <c r="C34" i="44"/>
  <c r="B34" i="61"/>
  <c r="C33" i="61"/>
  <c r="E33" i="61" s="1"/>
  <c r="G33" i="61" s="1"/>
  <c r="C33" i="84"/>
  <c r="E33" i="84" s="1"/>
  <c r="G33" i="84" s="1"/>
  <c r="B34" i="84"/>
  <c r="C33" i="121"/>
  <c r="E33" i="121" s="1"/>
  <c r="G33" i="121" s="1"/>
  <c r="C33" i="36"/>
  <c r="E33" i="36" s="1"/>
  <c r="G33" i="36" s="1"/>
  <c r="B34" i="36"/>
  <c r="C33" i="83"/>
  <c r="E33" i="83" s="1"/>
  <c r="G33" i="83" s="1"/>
  <c r="B34" i="83"/>
  <c r="G33" i="44"/>
  <c r="B34" i="104"/>
  <c r="C33" i="104"/>
  <c r="E33" i="104" s="1"/>
  <c r="G33" i="104" s="1"/>
  <c r="C33" i="51"/>
  <c r="E33" i="51" s="1"/>
  <c r="G33" i="51" s="1"/>
  <c r="B34" i="51"/>
  <c r="B34" i="3"/>
  <c r="C33" i="3"/>
  <c r="E33" i="3" s="1"/>
  <c r="G33" i="3" s="1"/>
  <c r="B34" i="57"/>
  <c r="C33" i="57"/>
  <c r="E33" i="57" s="1"/>
  <c r="G33" i="57" s="1"/>
  <c r="C33" i="117"/>
  <c r="E33" i="117" s="1"/>
  <c r="G33" i="117" s="1"/>
  <c r="B34" i="110"/>
  <c r="C33" i="110"/>
  <c r="E33" i="110" s="1"/>
  <c r="G33" i="110" s="1"/>
  <c r="C33" i="65"/>
  <c r="E33" i="65" s="1"/>
  <c r="G33" i="65" s="1"/>
  <c r="B34" i="65"/>
  <c r="AF35" i="27" s="1"/>
  <c r="C33" i="75"/>
  <c r="B34" i="75"/>
  <c r="B35" i="75" s="1"/>
  <c r="C34" i="24"/>
  <c r="E34" i="24" s="1"/>
  <c r="G34" i="24" s="1"/>
  <c r="B34" i="67"/>
  <c r="C33" i="67"/>
  <c r="E33" i="67" s="1"/>
  <c r="G33" i="67" s="1"/>
  <c r="B34" i="80"/>
  <c r="C33" i="80"/>
  <c r="G33" i="80" s="1"/>
  <c r="B34" i="11"/>
  <c r="E33" i="23"/>
  <c r="G33" i="23" s="1"/>
  <c r="B33" i="69"/>
  <c r="C32" i="69"/>
  <c r="E32" i="69" s="1"/>
  <c r="G32" i="69" s="1"/>
  <c r="C34" i="23"/>
  <c r="E33" i="75"/>
  <c r="G32" i="75"/>
  <c r="C35" i="43"/>
  <c r="E35" i="43" s="1"/>
  <c r="G35" i="43" s="1"/>
  <c r="C34" i="18"/>
  <c r="E34" i="18" s="1"/>
  <c r="G34" i="18" s="1"/>
  <c r="C33" i="70"/>
  <c r="E33" i="70" s="1"/>
  <c r="G33" i="70" s="1"/>
  <c r="B34" i="70"/>
  <c r="B34" i="95"/>
  <c r="C33" i="95"/>
  <c r="E33" i="95" s="1"/>
  <c r="G33" i="95" s="1"/>
  <c r="C33" i="119"/>
  <c r="E33" i="119" s="1"/>
  <c r="G33" i="119" s="1"/>
  <c r="B34" i="119"/>
  <c r="B34" i="124"/>
  <c r="C33" i="124"/>
  <c r="E33" i="124" s="1"/>
  <c r="G33" i="124" s="1"/>
  <c r="C33" i="90"/>
  <c r="E33" i="90" s="1"/>
  <c r="G33" i="90" s="1"/>
  <c r="B34" i="90"/>
  <c r="C33" i="96"/>
  <c r="E33" i="96" s="1"/>
  <c r="G33" i="96" s="1"/>
  <c r="B34" i="96"/>
  <c r="C34" i="19"/>
  <c r="E34" i="19" s="1"/>
  <c r="G34" i="19" s="1"/>
  <c r="B34" i="71"/>
  <c r="C33" i="71"/>
  <c r="E33" i="71" s="1"/>
  <c r="G33" i="71" s="1"/>
  <c r="B34" i="109"/>
  <c r="C33" i="109"/>
  <c r="E33" i="109" s="1"/>
  <c r="G33" i="109" s="1"/>
  <c r="C33" i="107"/>
  <c r="E33" i="107" s="1"/>
  <c r="G33" i="107" s="1"/>
  <c r="B34" i="107"/>
  <c r="B35" i="123"/>
  <c r="C34" i="123"/>
  <c r="E34" i="123" s="1"/>
  <c r="G34" i="123" s="1"/>
  <c r="B34" i="91"/>
  <c r="C33" i="91"/>
  <c r="E33" i="91" s="1"/>
  <c r="G33" i="91" s="1"/>
  <c r="C33" i="21"/>
  <c r="E33" i="21" s="1"/>
  <c r="G33" i="21" s="1"/>
  <c r="B34" i="21"/>
  <c r="C34" i="46"/>
  <c r="E34" i="46" s="1"/>
  <c r="G34" i="46" s="1"/>
  <c r="B34" i="88"/>
  <c r="C33" i="88"/>
  <c r="E33" i="88" s="1"/>
  <c r="G33" i="88" s="1"/>
  <c r="H35" i="60"/>
  <c r="F31" i="60"/>
  <c r="H28" i="60"/>
  <c r="H31" i="60"/>
  <c r="H27" i="60"/>
  <c r="H30" i="60"/>
  <c r="F33" i="60"/>
  <c r="F28" i="60"/>
  <c r="F35" i="60"/>
  <c r="F34" i="60"/>
  <c r="N34" i="60"/>
  <c r="H33" i="60"/>
  <c r="AR33" i="60"/>
  <c r="F19" i="60"/>
  <c r="N19" i="60"/>
  <c r="F23" i="60"/>
  <c r="N23" i="60"/>
  <c r="F12" i="60"/>
  <c r="N12" i="60"/>
  <c r="H20" i="60"/>
  <c r="AR20" i="60"/>
  <c r="F13" i="60"/>
  <c r="N13" i="60"/>
  <c r="F20" i="60"/>
  <c r="N20" i="60"/>
  <c r="AR16" i="60"/>
  <c r="H16" i="60"/>
  <c r="H12" i="60"/>
  <c r="AR12" i="60"/>
  <c r="N21" i="60"/>
  <c r="F21" i="60"/>
  <c r="H24" i="60"/>
  <c r="AR24" i="60"/>
  <c r="AR29" i="60"/>
  <c r="H29" i="60"/>
  <c r="N29" i="60"/>
  <c r="F29" i="60"/>
  <c r="AR23" i="60"/>
  <c r="H23" i="60"/>
  <c r="H14" i="60"/>
  <c r="AR14" i="60"/>
  <c r="F30" i="60"/>
  <c r="N30" i="60"/>
  <c r="F27" i="60"/>
  <c r="N27" i="60"/>
  <c r="N14" i="60"/>
  <c r="F14" i="60"/>
  <c r="AR13" i="60"/>
  <c r="H13" i="60"/>
  <c r="F26" i="60"/>
  <c r="N26" i="60"/>
  <c r="AR21" i="60"/>
  <c r="H21" i="60"/>
  <c r="H32" i="60"/>
  <c r="AR32" i="60"/>
  <c r="N24" i="60"/>
  <c r="F24" i="60"/>
  <c r="N15" i="60"/>
  <c r="F15" i="60"/>
  <c r="H18" i="60"/>
  <c r="AR18" i="60"/>
  <c r="AR15" i="60"/>
  <c r="H15" i="60"/>
  <c r="AR34" i="60"/>
  <c r="H34" i="60"/>
  <c r="H19" i="60"/>
  <c r="AR19" i="60"/>
  <c r="N25" i="60"/>
  <c r="F25" i="60"/>
  <c r="H25" i="60"/>
  <c r="AR25" i="60"/>
  <c r="N18" i="60"/>
  <c r="F18" i="60"/>
  <c r="N17" i="60"/>
  <c r="F17" i="60"/>
  <c r="AR26" i="60"/>
  <c r="H26" i="60"/>
  <c r="F32" i="60"/>
  <c r="N32" i="60"/>
  <c r="AR22" i="60"/>
  <c r="H22" i="60"/>
  <c r="N16" i="60"/>
  <c r="F16" i="60"/>
  <c r="N22" i="60"/>
  <c r="F22" i="60"/>
  <c r="H17" i="60"/>
  <c r="AR17" i="60"/>
  <c r="AA37" i="60"/>
  <c r="X37" i="60"/>
  <c r="AY37" i="60"/>
  <c r="U37" i="60"/>
  <c r="AV37" i="60"/>
  <c r="R37" i="60"/>
  <c r="AP37" i="60"/>
  <c r="AP40" i="60" s="1"/>
  <c r="AP41" i="60" s="1"/>
  <c r="L37" i="60"/>
  <c r="L40" i="60" s="1"/>
  <c r="L41" i="60" s="1"/>
  <c r="AM37" i="60"/>
  <c r="AS37" i="60"/>
  <c r="AJ37" i="60"/>
  <c r="AG37" i="60"/>
  <c r="AD37" i="60"/>
  <c r="O37" i="60"/>
  <c r="N36" i="60"/>
  <c r="F36" i="60"/>
  <c r="AR36" i="60"/>
  <c r="H36" i="60"/>
  <c r="AU40" i="41" l="1"/>
  <c r="AT40" i="41"/>
  <c r="B35" i="57"/>
  <c r="B35" i="94"/>
  <c r="B35" i="107"/>
  <c r="B36" i="50"/>
  <c r="B36" i="48"/>
  <c r="C35" i="48"/>
  <c r="E35" i="48" s="1"/>
  <c r="G35" i="48" s="1"/>
  <c r="B36" i="24"/>
  <c r="C35" i="24"/>
  <c r="E35" i="24" s="1"/>
  <c r="G35" i="24" s="1"/>
  <c r="B35" i="109"/>
  <c r="B36" i="19"/>
  <c r="C35" i="19"/>
  <c r="E35" i="19" s="1"/>
  <c r="G35" i="19" s="1"/>
  <c r="B35" i="80"/>
  <c r="B35" i="112"/>
  <c r="B36" i="121"/>
  <c r="C35" i="121"/>
  <c r="E35" i="121" s="1"/>
  <c r="G35" i="121" s="1"/>
  <c r="C36" i="43"/>
  <c r="E36" i="43" s="1"/>
  <c r="G36" i="43" s="1"/>
  <c r="B37" i="43"/>
  <c r="B35" i="21"/>
  <c r="B35" i="111"/>
  <c r="B36" i="117"/>
  <c r="C35" i="117"/>
  <c r="E35" i="117" s="1"/>
  <c r="G35" i="117" s="1"/>
  <c r="B35" i="88"/>
  <c r="B35" i="85"/>
  <c r="C35" i="125"/>
  <c r="B36" i="125"/>
  <c r="E34" i="125"/>
  <c r="G34" i="125" s="1"/>
  <c r="B35" i="119"/>
  <c r="B35" i="67"/>
  <c r="C36" i="23"/>
  <c r="E36" i="23" s="1"/>
  <c r="G36" i="23" s="1"/>
  <c r="B37" i="23"/>
  <c r="C37" i="23" s="1"/>
  <c r="E37" i="23" s="1"/>
  <c r="G37" i="23" s="1"/>
  <c r="B35" i="124"/>
  <c r="C35" i="17"/>
  <c r="E35" i="17" s="1"/>
  <c r="G35" i="17" s="1"/>
  <c r="B36" i="17"/>
  <c r="B36" i="16"/>
  <c r="C35" i="16"/>
  <c r="E35" i="16" s="1"/>
  <c r="G35" i="16" s="1"/>
  <c r="B35" i="77"/>
  <c r="B36" i="53"/>
  <c r="C35" i="53"/>
  <c r="E35" i="53" s="1"/>
  <c r="G35" i="53" s="1"/>
  <c r="B35" i="61"/>
  <c r="C35" i="44"/>
  <c r="E35" i="44"/>
  <c r="B36" i="44"/>
  <c r="C36" i="66"/>
  <c r="E36" i="66" s="1"/>
  <c r="G36" i="66" s="1"/>
  <c r="B37" i="66"/>
  <c r="C37" i="11"/>
  <c r="B37" i="11" s="1"/>
  <c r="E37" i="11" s="1"/>
  <c r="G37" i="11" s="1"/>
  <c r="B36" i="11"/>
  <c r="E36" i="11" s="1"/>
  <c r="G36" i="11" s="1"/>
  <c r="C36" i="14"/>
  <c r="E36" i="14" s="1"/>
  <c r="G36" i="14" s="1"/>
  <c r="B37" i="14"/>
  <c r="P35" i="27" s="1"/>
  <c r="C36" i="64"/>
  <c r="E36" i="64" s="1"/>
  <c r="G36" i="64" s="1"/>
  <c r="B37" i="64"/>
  <c r="U37" i="27" s="1"/>
  <c r="Q46" i="86"/>
  <c r="R46" i="86" s="1"/>
  <c r="BQ37" i="27"/>
  <c r="AJ37" i="27"/>
  <c r="C35" i="46"/>
  <c r="E35" i="46" s="1"/>
  <c r="G35" i="46" s="1"/>
  <c r="B36" i="46"/>
  <c r="E35" i="8"/>
  <c r="C36" i="8"/>
  <c r="B36" i="75"/>
  <c r="C35" i="75"/>
  <c r="B37" i="22"/>
  <c r="C36" i="22"/>
  <c r="E36" i="22" s="1"/>
  <c r="G36" i="22" s="1"/>
  <c r="R35" i="27"/>
  <c r="B35" i="95"/>
  <c r="B35" i="91"/>
  <c r="E45" i="86"/>
  <c r="F45" i="86" s="1"/>
  <c r="T46" i="86"/>
  <c r="U46" i="86" s="1"/>
  <c r="W46" i="86"/>
  <c r="X46" i="86" s="1"/>
  <c r="H46" i="86"/>
  <c r="I46" i="86" s="1"/>
  <c r="N46" i="86"/>
  <c r="O46" i="86" s="1"/>
  <c r="K46" i="86"/>
  <c r="L46" i="86" s="1"/>
  <c r="AC46" i="86"/>
  <c r="AD46" i="86" s="1"/>
  <c r="BR41" i="41"/>
  <c r="BS41" i="41"/>
  <c r="AD44" i="86"/>
  <c r="Z46" i="86"/>
  <c r="C34" i="128"/>
  <c r="E34" i="128" s="1"/>
  <c r="G34" i="128" s="1"/>
  <c r="G39" i="128" s="1"/>
  <c r="G40" i="128" s="1"/>
  <c r="B35" i="128"/>
  <c r="L44" i="86"/>
  <c r="I44" i="86"/>
  <c r="E44" i="86"/>
  <c r="X44" i="86"/>
  <c r="AA44" i="86"/>
  <c r="R44" i="86"/>
  <c r="U44" i="86"/>
  <c r="O44" i="86"/>
  <c r="BR40" i="41"/>
  <c r="BS40" i="41"/>
  <c r="B48" i="86"/>
  <c r="C47" i="86"/>
  <c r="V47" i="86"/>
  <c r="S47" i="86"/>
  <c r="M47" i="86"/>
  <c r="G47" i="86"/>
  <c r="J47" i="86"/>
  <c r="AI47" i="86"/>
  <c r="AB47" i="86"/>
  <c r="Y47" i="86"/>
  <c r="P47" i="86"/>
  <c r="D46" i="86"/>
  <c r="A38" i="27"/>
  <c r="AE37" i="27"/>
  <c r="BQ42" i="41" s="1"/>
  <c r="AM37" i="27"/>
  <c r="AQ37" i="27"/>
  <c r="BW37" i="27"/>
  <c r="AN37" i="27"/>
  <c r="AP37" i="27"/>
  <c r="AF37" i="27"/>
  <c r="AL37" i="27"/>
  <c r="S37" i="27"/>
  <c r="BS37" i="27"/>
  <c r="AC37" i="27"/>
  <c r="AD37" i="27"/>
  <c r="BR37" i="27"/>
  <c r="N36" i="27"/>
  <c r="AF36" i="27"/>
  <c r="FP2" i="41"/>
  <c r="GB2" i="41"/>
  <c r="L2" i="41"/>
  <c r="CJ2" i="41"/>
  <c r="BH2" i="41"/>
  <c r="CZ2" i="41"/>
  <c r="GR2" i="41"/>
  <c r="AF2" i="41"/>
  <c r="EF2" i="41"/>
  <c r="T2" i="41"/>
  <c r="AR2" i="41"/>
  <c r="EZ2" i="41"/>
  <c r="EN2" i="41"/>
  <c r="FT2" i="41"/>
  <c r="DX2" i="41"/>
  <c r="AB2" i="41"/>
  <c r="X2" i="41"/>
  <c r="CN2" i="41"/>
  <c r="BD2" i="41"/>
  <c r="BT2" i="41"/>
  <c r="EV2" i="41"/>
  <c r="AV2" i="41"/>
  <c r="CV2" i="41"/>
  <c r="AK10" i="86"/>
  <c r="DD2" i="41"/>
  <c r="DT2" i="41"/>
  <c r="AJ2" i="41"/>
  <c r="DL2" i="41"/>
  <c r="CB2" i="41"/>
  <c r="P2" i="41"/>
  <c r="EJ2" i="41"/>
  <c r="DP2" i="41"/>
  <c r="EB2" i="41"/>
  <c r="AN2" i="41"/>
  <c r="FX2" i="41"/>
  <c r="AZ2" i="41"/>
  <c r="DH2" i="41"/>
  <c r="C33" i="60"/>
  <c r="AH41" i="86" s="1"/>
  <c r="C24" i="60"/>
  <c r="AH30" i="86" s="1"/>
  <c r="GJ2" i="41"/>
  <c r="CF2" i="41"/>
  <c r="BP2" i="41"/>
  <c r="GF2" i="41"/>
  <c r="H2" i="41"/>
  <c r="GV2" i="41"/>
  <c r="BL2" i="41"/>
  <c r="C35" i="60"/>
  <c r="AH45" i="86" s="1"/>
  <c r="C28" i="60"/>
  <c r="AH36" i="86" s="1"/>
  <c r="C35" i="50"/>
  <c r="E35" i="50" s="1"/>
  <c r="G35" i="50" s="1"/>
  <c r="C34" i="110"/>
  <c r="E34" i="110" s="1"/>
  <c r="G34" i="110" s="1"/>
  <c r="B35" i="110"/>
  <c r="B35" i="71"/>
  <c r="C34" i="71"/>
  <c r="E34" i="71" s="1"/>
  <c r="G34" i="71" s="1"/>
  <c r="E34" i="11"/>
  <c r="G34" i="11" s="1"/>
  <c r="C34" i="94"/>
  <c r="E34" i="94" s="1"/>
  <c r="G34" i="94" s="1"/>
  <c r="B35" i="90"/>
  <c r="C34" i="90"/>
  <c r="E34" i="90" s="1"/>
  <c r="G34" i="90" s="1"/>
  <c r="B35" i="70"/>
  <c r="C34" i="70"/>
  <c r="E34" i="70" s="1"/>
  <c r="G34" i="70" s="1"/>
  <c r="C34" i="65"/>
  <c r="E34" i="65" s="1"/>
  <c r="G34" i="65" s="1"/>
  <c r="C33" i="69"/>
  <c r="E33" i="69" s="1"/>
  <c r="G33" i="69" s="1"/>
  <c r="B34" i="69"/>
  <c r="C34" i="104"/>
  <c r="E34" i="104" s="1"/>
  <c r="G34" i="104" s="1"/>
  <c r="B35" i="104"/>
  <c r="B35" i="84"/>
  <c r="C34" i="84"/>
  <c r="E34" i="84" s="1"/>
  <c r="G34" i="84" s="1"/>
  <c r="B35" i="76"/>
  <c r="C34" i="76"/>
  <c r="E34" i="76" s="1"/>
  <c r="G34" i="76" s="1"/>
  <c r="C34" i="111"/>
  <c r="E34" i="111" s="1"/>
  <c r="G34" i="111" s="1"/>
  <c r="C34" i="95"/>
  <c r="E34" i="95" s="1"/>
  <c r="G34" i="95" s="1"/>
  <c r="C33" i="38"/>
  <c r="E33" i="38" s="1"/>
  <c r="G33" i="38" s="1"/>
  <c r="B34" i="38"/>
  <c r="C34" i="107"/>
  <c r="E34" i="107" s="1"/>
  <c r="G34" i="107" s="1"/>
  <c r="C34" i="67"/>
  <c r="E34" i="67" s="1"/>
  <c r="G34" i="67" s="1"/>
  <c r="C34" i="80"/>
  <c r="G34" i="80" s="1"/>
  <c r="C34" i="57"/>
  <c r="E34" i="57" s="1"/>
  <c r="G34" i="57" s="1"/>
  <c r="B34" i="73"/>
  <c r="C33" i="73"/>
  <c r="E33" i="73" s="1"/>
  <c r="G33" i="73" s="1"/>
  <c r="C34" i="21"/>
  <c r="E34" i="21" s="1"/>
  <c r="G34" i="21" s="1"/>
  <c r="C35" i="123"/>
  <c r="E35" i="123" s="1"/>
  <c r="G35" i="123" s="1"/>
  <c r="B36" i="123"/>
  <c r="C36" i="123" s="1"/>
  <c r="E36" i="123" s="1"/>
  <c r="G36" i="123" s="1"/>
  <c r="C34" i="61"/>
  <c r="E34" i="61" s="1"/>
  <c r="G34" i="61" s="1"/>
  <c r="C34" i="112"/>
  <c r="E34" i="112" s="1"/>
  <c r="G34" i="112" s="1"/>
  <c r="C34" i="124"/>
  <c r="E34" i="124" s="1"/>
  <c r="G34" i="124" s="1"/>
  <c r="B35" i="83"/>
  <c r="C34" i="83"/>
  <c r="E34" i="83" s="1"/>
  <c r="G34" i="83" s="1"/>
  <c r="C34" i="85"/>
  <c r="E34" i="85" s="1"/>
  <c r="G34" i="85" s="1"/>
  <c r="B35" i="25"/>
  <c r="C34" i="25"/>
  <c r="E34" i="25" s="1"/>
  <c r="G34" i="25" s="1"/>
  <c r="B35" i="96"/>
  <c r="C34" i="96"/>
  <c r="E34" i="96" s="1"/>
  <c r="G34" i="96" s="1"/>
  <c r="B35" i="81"/>
  <c r="C34" i="81"/>
  <c r="E34" i="81" s="1"/>
  <c r="G34" i="81" s="1"/>
  <c r="C34" i="88"/>
  <c r="E34" i="88" s="1"/>
  <c r="G34" i="88" s="1"/>
  <c r="C34" i="91"/>
  <c r="E34" i="91" s="1"/>
  <c r="G34" i="91" s="1"/>
  <c r="C34" i="3"/>
  <c r="E34" i="3" s="1"/>
  <c r="G34" i="3" s="1"/>
  <c r="B35" i="3"/>
  <c r="C34" i="36"/>
  <c r="E34" i="36" s="1"/>
  <c r="G34" i="36" s="1"/>
  <c r="B35" i="36"/>
  <c r="G34" i="44"/>
  <c r="G20" i="92"/>
  <c r="C21" i="92"/>
  <c r="C34" i="109"/>
  <c r="E34" i="109" s="1"/>
  <c r="G34" i="109" s="1"/>
  <c r="C34" i="119"/>
  <c r="E34" i="119" s="1"/>
  <c r="G34" i="119" s="1"/>
  <c r="G33" i="75"/>
  <c r="E34" i="75"/>
  <c r="E35" i="75" s="1"/>
  <c r="B35" i="51"/>
  <c r="C34" i="51"/>
  <c r="E34" i="51" s="1"/>
  <c r="G34" i="51" s="1"/>
  <c r="E34" i="23"/>
  <c r="G34" i="23" s="1"/>
  <c r="C21" i="93"/>
  <c r="G20" i="93"/>
  <c r="C34" i="82"/>
  <c r="E34" i="82" s="1"/>
  <c r="G34" i="82" s="1"/>
  <c r="B35" i="82"/>
  <c r="C34" i="75"/>
  <c r="C34" i="77"/>
  <c r="E34" i="77" s="1"/>
  <c r="G34" i="77" s="1"/>
  <c r="C32" i="60"/>
  <c r="AH40" i="86" s="1"/>
  <c r="AJ40" i="86" s="1"/>
  <c r="C27" i="60"/>
  <c r="AH35" i="86" s="1"/>
  <c r="C29" i="60"/>
  <c r="AH37" i="86" s="1"/>
  <c r="C22" i="60"/>
  <c r="AH28" i="86" s="1"/>
  <c r="C34" i="60"/>
  <c r="AH44" i="86" s="1"/>
  <c r="C30" i="60"/>
  <c r="AH38" i="86" s="1"/>
  <c r="AJ38" i="86" s="1"/>
  <c r="C31" i="60"/>
  <c r="AH39" i="86" s="1"/>
  <c r="C20" i="60"/>
  <c r="AH26" i="86" s="1"/>
  <c r="C26" i="60"/>
  <c r="AH32" i="86" s="1"/>
  <c r="C14" i="60"/>
  <c r="AH18" i="86" s="1"/>
  <c r="C25" i="60"/>
  <c r="AH31" i="86" s="1"/>
  <c r="AJ31" i="86" s="1"/>
  <c r="C16" i="60"/>
  <c r="AH20" i="86" s="1"/>
  <c r="AJ20" i="86" s="1"/>
  <c r="C13" i="60"/>
  <c r="AH17" i="86" s="1"/>
  <c r="C15" i="60"/>
  <c r="AH19" i="86" s="1"/>
  <c r="C12" i="60"/>
  <c r="AH14" i="86" s="1"/>
  <c r="C17" i="60"/>
  <c r="AH21" i="86" s="1"/>
  <c r="C23" i="60"/>
  <c r="AH29" i="86" s="1"/>
  <c r="AJ29" i="86" s="1"/>
  <c r="C18" i="60"/>
  <c r="AH22" i="86" s="1"/>
  <c r="AJ22" i="86" s="1"/>
  <c r="C19" i="60"/>
  <c r="AH23" i="86" s="1"/>
  <c r="C21" i="60"/>
  <c r="AH27" i="86" s="1"/>
  <c r="Q37" i="60"/>
  <c r="Q40" i="60" s="1"/>
  <c r="Q41" i="60" s="1"/>
  <c r="O40" i="60"/>
  <c r="O41" i="60" s="1"/>
  <c r="AF37" i="60"/>
  <c r="AF40" i="60" s="1"/>
  <c r="AF41" i="60" s="1"/>
  <c r="AD40" i="60"/>
  <c r="AD41" i="60" s="1"/>
  <c r="AI37" i="60"/>
  <c r="AI40" i="60" s="1"/>
  <c r="AI41" i="60" s="1"/>
  <c r="AG40" i="60"/>
  <c r="AG41" i="60" s="1"/>
  <c r="AL37" i="60"/>
  <c r="AL40" i="60" s="1"/>
  <c r="AL41" i="60" s="1"/>
  <c r="AJ40" i="60"/>
  <c r="AJ41" i="60" s="1"/>
  <c r="AU37" i="60"/>
  <c r="AU40" i="60" s="1"/>
  <c r="AU41" i="60" s="1"/>
  <c r="AS40" i="60"/>
  <c r="AS41" i="60" s="1"/>
  <c r="AO37" i="60"/>
  <c r="AO40" i="60" s="1"/>
  <c r="AO41" i="60" s="1"/>
  <c r="AM40" i="60"/>
  <c r="AM41" i="60" s="1"/>
  <c r="T37" i="60"/>
  <c r="T40" i="60" s="1"/>
  <c r="T41" i="60" s="1"/>
  <c r="R40" i="60"/>
  <c r="R41" i="60" s="1"/>
  <c r="AX37" i="60"/>
  <c r="AX40" i="60" s="1"/>
  <c r="AX41" i="60" s="1"/>
  <c r="AV40" i="60"/>
  <c r="AV41" i="60" s="1"/>
  <c r="W37" i="60"/>
  <c r="W40" i="60" s="1"/>
  <c r="W41" i="60" s="1"/>
  <c r="U40" i="60"/>
  <c r="U41" i="60" s="1"/>
  <c r="BA37" i="60"/>
  <c r="BA40" i="60" s="1"/>
  <c r="BA41" i="60" s="1"/>
  <c r="AY40" i="60"/>
  <c r="AY41" i="60" s="1"/>
  <c r="Z37" i="60"/>
  <c r="Z40" i="60" s="1"/>
  <c r="Z41" i="60" s="1"/>
  <c r="X40" i="60"/>
  <c r="X41" i="60" s="1"/>
  <c r="AC37" i="60"/>
  <c r="AC40" i="60" s="1"/>
  <c r="AC41" i="60" s="1"/>
  <c r="AA40" i="60"/>
  <c r="AA41" i="60" s="1"/>
  <c r="C36" i="60"/>
  <c r="AH46" i="86" s="1"/>
  <c r="AE46" i="86" s="1"/>
  <c r="F37" i="60"/>
  <c r="F40" i="60" s="1"/>
  <c r="F41" i="60" s="1"/>
  <c r="N37" i="60"/>
  <c r="N40" i="60" s="1"/>
  <c r="N41" i="60" s="1"/>
  <c r="H37" i="60"/>
  <c r="H40" i="60" s="1"/>
  <c r="H41" i="60" s="1"/>
  <c r="AR37" i="60"/>
  <c r="AR40" i="60" s="1"/>
  <c r="AR41" i="60" s="1"/>
  <c r="N35" i="27" l="1"/>
  <c r="E35" i="125"/>
  <c r="G35" i="125" s="1"/>
  <c r="B37" i="16"/>
  <c r="W35" i="27" s="1"/>
  <c r="AO40" i="41" s="1"/>
  <c r="C36" i="16"/>
  <c r="E36" i="16" s="1"/>
  <c r="G36" i="16" s="1"/>
  <c r="B36" i="85"/>
  <c r="C35" i="85"/>
  <c r="E35" i="85" s="1"/>
  <c r="G35" i="85" s="1"/>
  <c r="C36" i="117"/>
  <c r="E36" i="117" s="1"/>
  <c r="G36" i="117" s="1"/>
  <c r="B37" i="117"/>
  <c r="C36" i="24"/>
  <c r="E36" i="24" s="1"/>
  <c r="G36" i="24" s="1"/>
  <c r="B37" i="24"/>
  <c r="B36" i="109"/>
  <c r="C35" i="109"/>
  <c r="E35" i="109" s="1"/>
  <c r="G35" i="109" s="1"/>
  <c r="B36" i="67"/>
  <c r="C35" i="67"/>
  <c r="E35" i="67" s="1"/>
  <c r="G35" i="67" s="1"/>
  <c r="C35" i="111"/>
  <c r="E35" i="111" s="1"/>
  <c r="G35" i="111" s="1"/>
  <c r="B36" i="111"/>
  <c r="C36" i="48"/>
  <c r="E36" i="48" s="1"/>
  <c r="G36" i="48" s="1"/>
  <c r="B37" i="48"/>
  <c r="P37" i="27"/>
  <c r="Q42" i="41" s="1"/>
  <c r="C36" i="50"/>
  <c r="E36" i="50" s="1"/>
  <c r="G36" i="50" s="1"/>
  <c r="B37" i="50"/>
  <c r="B38" i="50" s="1"/>
  <c r="C38" i="50" s="1"/>
  <c r="E38" i="50" s="1"/>
  <c r="G38" i="50" s="1"/>
  <c r="B37" i="17"/>
  <c r="C36" i="17"/>
  <c r="E36" i="17" s="1"/>
  <c r="G36" i="17" s="1"/>
  <c r="B35" i="38"/>
  <c r="C35" i="119"/>
  <c r="E35" i="119" s="1"/>
  <c r="G35" i="119" s="1"/>
  <c r="B36" i="119"/>
  <c r="B37" i="119" s="1"/>
  <c r="C37" i="119" s="1"/>
  <c r="E37" i="119" s="1"/>
  <c r="G37" i="119" s="1"/>
  <c r="B36" i="94"/>
  <c r="C35" i="94"/>
  <c r="E35" i="94" s="1"/>
  <c r="G35" i="94" s="1"/>
  <c r="C36" i="121"/>
  <c r="E36" i="121" s="1"/>
  <c r="G36" i="121" s="1"/>
  <c r="B37" i="121"/>
  <c r="BG35" i="27"/>
  <c r="EW40" i="41" s="1"/>
  <c r="C35" i="57"/>
  <c r="E35" i="57" s="1"/>
  <c r="G35" i="57" s="1"/>
  <c r="B36" i="57"/>
  <c r="B36" i="88"/>
  <c r="C35" i="88"/>
  <c r="E35" i="88" s="1"/>
  <c r="G35" i="88" s="1"/>
  <c r="B36" i="124"/>
  <c r="C35" i="124"/>
  <c r="E35" i="124" s="1"/>
  <c r="G35" i="124" s="1"/>
  <c r="B36" i="21"/>
  <c r="C35" i="21"/>
  <c r="E35" i="21" s="1"/>
  <c r="G35" i="21" s="1"/>
  <c r="B36" i="107"/>
  <c r="C35" i="107"/>
  <c r="E35" i="107" s="1"/>
  <c r="G35" i="107" s="1"/>
  <c r="B38" i="43"/>
  <c r="C37" i="43"/>
  <c r="E37" i="43" s="1"/>
  <c r="G37" i="43" s="1"/>
  <c r="B36" i="112"/>
  <c r="C35" i="112"/>
  <c r="E35" i="112" s="1"/>
  <c r="G35" i="112" s="1"/>
  <c r="B37" i="19"/>
  <c r="C37" i="19" s="1"/>
  <c r="E37" i="19" s="1"/>
  <c r="G37" i="19" s="1"/>
  <c r="C36" i="19"/>
  <c r="E36" i="19" s="1"/>
  <c r="G36" i="19" s="1"/>
  <c r="N37" i="27"/>
  <c r="I42" i="41" s="1"/>
  <c r="C36" i="125"/>
  <c r="B37" i="125"/>
  <c r="C35" i="80"/>
  <c r="G35" i="80" s="1"/>
  <c r="B36" i="80"/>
  <c r="B36" i="77"/>
  <c r="B37" i="77" s="1"/>
  <c r="C37" i="77" s="1"/>
  <c r="E37" i="77" s="1"/>
  <c r="G37" i="77" s="1"/>
  <c r="C35" i="77"/>
  <c r="E35" i="77" s="1"/>
  <c r="G35" i="77" s="1"/>
  <c r="U35" i="27"/>
  <c r="AG40" i="41" s="1"/>
  <c r="C36" i="53"/>
  <c r="E36" i="53" s="1"/>
  <c r="G36" i="53" s="1"/>
  <c r="B37" i="53"/>
  <c r="C37" i="53" s="1"/>
  <c r="E37" i="53" s="1"/>
  <c r="G37" i="53" s="1"/>
  <c r="AJ46" i="86"/>
  <c r="G35" i="44"/>
  <c r="C35" i="61"/>
  <c r="E35" i="61" s="1"/>
  <c r="G35" i="61" s="1"/>
  <c r="B36" i="61"/>
  <c r="AE44" i="86"/>
  <c r="AJ44" i="86"/>
  <c r="C35" i="91"/>
  <c r="E35" i="91" s="1"/>
  <c r="G35" i="91" s="1"/>
  <c r="B36" i="91"/>
  <c r="AH24" i="86"/>
  <c r="AE23" i="86"/>
  <c r="AJ23" i="86"/>
  <c r="E46" i="86"/>
  <c r="F46" i="86" s="1"/>
  <c r="C37" i="22"/>
  <c r="E37" i="22" s="1"/>
  <c r="G37" i="22" s="1"/>
  <c r="R36" i="27"/>
  <c r="Y41" i="41" s="1"/>
  <c r="AE30" i="86"/>
  <c r="AJ30" i="86"/>
  <c r="R37" i="27"/>
  <c r="Y42" i="41" s="1"/>
  <c r="C37" i="14"/>
  <c r="E37" i="14" s="1"/>
  <c r="G37" i="14" s="1"/>
  <c r="P36" i="27"/>
  <c r="Q41" i="41" s="1"/>
  <c r="AE37" i="86"/>
  <c r="AJ37" i="86"/>
  <c r="BQ38" i="27"/>
  <c r="GG43" i="41" s="1"/>
  <c r="AJ38" i="27"/>
  <c r="CG43" i="41" s="1"/>
  <c r="C36" i="75"/>
  <c r="B37" i="75"/>
  <c r="C37" i="75" s="1"/>
  <c r="B36" i="95"/>
  <c r="C35" i="95"/>
  <c r="E35" i="95" s="1"/>
  <c r="G35" i="95" s="1"/>
  <c r="AS37" i="27"/>
  <c r="CW42" i="41" s="1"/>
  <c r="C37" i="8"/>
  <c r="E37" i="8" s="1"/>
  <c r="E36" i="8"/>
  <c r="AS36" i="27"/>
  <c r="CW41" i="41" s="1"/>
  <c r="AJ28" i="86"/>
  <c r="AE28" i="86"/>
  <c r="C37" i="64"/>
  <c r="E37" i="64" s="1"/>
  <c r="G37" i="64" s="1"/>
  <c r="U36" i="27"/>
  <c r="AG41" i="41" s="1"/>
  <c r="AH15" i="86"/>
  <c r="AE14" i="86"/>
  <c r="AJ14" i="86"/>
  <c r="AJ15" i="86" s="1"/>
  <c r="C37" i="66"/>
  <c r="E37" i="66" s="1"/>
  <c r="G37" i="66" s="1"/>
  <c r="B38" i="66"/>
  <c r="BU38" i="27" s="1"/>
  <c r="GO43" i="41" s="1"/>
  <c r="AE35" i="86"/>
  <c r="AJ35" i="86"/>
  <c r="E36" i="75"/>
  <c r="G35" i="75"/>
  <c r="AH42" i="86"/>
  <c r="AE41" i="86"/>
  <c r="AJ41" i="86"/>
  <c r="AE19" i="86"/>
  <c r="AJ19" i="86"/>
  <c r="AE17" i="86"/>
  <c r="AJ17" i="86"/>
  <c r="AE18" i="86"/>
  <c r="AJ18" i="86"/>
  <c r="AE36" i="86"/>
  <c r="AJ36" i="86"/>
  <c r="B37" i="46"/>
  <c r="BL38" i="27" s="1"/>
  <c r="FM43" i="41" s="1"/>
  <c r="C36" i="46"/>
  <c r="E36" i="46" s="1"/>
  <c r="G36" i="46" s="1"/>
  <c r="C36" i="44"/>
  <c r="E36" i="44"/>
  <c r="B37" i="44"/>
  <c r="AW36" i="27" s="1"/>
  <c r="DM41" i="41" s="1"/>
  <c r="AW35" i="27"/>
  <c r="DM40" i="41" s="1"/>
  <c r="AE27" i="86"/>
  <c r="AJ27" i="86"/>
  <c r="AH33" i="86"/>
  <c r="AE32" i="86"/>
  <c r="AJ32" i="86"/>
  <c r="AE45" i="86"/>
  <c r="AJ45" i="86"/>
  <c r="AE21" i="86"/>
  <c r="AJ21" i="86"/>
  <c r="AE26" i="86"/>
  <c r="AJ26" i="86"/>
  <c r="AE39" i="86"/>
  <c r="AJ39" i="86"/>
  <c r="AS35" i="27"/>
  <c r="CW40" i="41" s="1"/>
  <c r="Z47" i="86"/>
  <c r="AA47" i="86" s="1"/>
  <c r="GK42" i="41"/>
  <c r="GW42" i="41"/>
  <c r="BM41" i="41"/>
  <c r="AG42" i="41"/>
  <c r="BU41" i="41"/>
  <c r="BM42" i="41"/>
  <c r="GW41" i="41"/>
  <c r="BU42" i="41"/>
  <c r="GK41" i="41"/>
  <c r="CG41" i="41"/>
  <c r="CG42" i="41"/>
  <c r="GG42" i="41"/>
  <c r="GG41" i="41"/>
  <c r="I41" i="41"/>
  <c r="N47" i="86"/>
  <c r="O47" i="86" s="1"/>
  <c r="BR42" i="41"/>
  <c r="BS42" i="41"/>
  <c r="K47" i="86"/>
  <c r="F44" i="86"/>
  <c r="Q47" i="86"/>
  <c r="R47" i="86" s="1"/>
  <c r="H47" i="86"/>
  <c r="I47" i="86" s="1"/>
  <c r="AA46" i="86"/>
  <c r="T47" i="86"/>
  <c r="U47" i="86" s="1"/>
  <c r="GW15" i="41"/>
  <c r="GW12" i="41"/>
  <c r="GW26" i="41"/>
  <c r="GK26" i="41"/>
  <c r="BM25" i="41"/>
  <c r="CG22" i="41"/>
  <c r="CG12" i="41"/>
  <c r="GK18" i="41"/>
  <c r="GK32" i="41"/>
  <c r="BM31" i="41"/>
  <c r="CG34" i="41"/>
  <c r="BM35" i="41"/>
  <c r="GK16" i="41"/>
  <c r="GK23" i="41"/>
  <c r="GG25" i="41"/>
  <c r="GG36" i="41"/>
  <c r="GK36" i="41"/>
  <c r="GW31" i="41"/>
  <c r="BM30" i="41"/>
  <c r="GW27" i="41"/>
  <c r="GW34" i="41"/>
  <c r="GW14" i="41"/>
  <c r="BM22" i="41"/>
  <c r="CG21" i="41"/>
  <c r="BM32" i="41"/>
  <c r="BM17" i="41"/>
  <c r="GK35" i="41"/>
  <c r="BM34" i="41"/>
  <c r="GW25" i="41"/>
  <c r="GW40" i="41"/>
  <c r="CG36" i="41"/>
  <c r="GW30" i="41"/>
  <c r="CG18" i="41"/>
  <c r="GW35" i="41"/>
  <c r="BM36" i="41"/>
  <c r="GW32" i="41"/>
  <c r="CG30" i="41"/>
  <c r="GG30" i="41"/>
  <c r="GG21" i="41"/>
  <c r="CG16" i="41"/>
  <c r="CG31" i="41"/>
  <c r="BM23" i="41"/>
  <c r="CG32" i="41"/>
  <c r="GG24" i="41"/>
  <c r="GG35" i="41"/>
  <c r="GG26" i="41"/>
  <c r="GG16" i="41"/>
  <c r="GW16" i="41"/>
  <c r="BU40" i="41"/>
  <c r="GK22" i="41"/>
  <c r="GG40" i="41"/>
  <c r="BM26" i="41"/>
  <c r="GK34" i="41"/>
  <c r="BM40" i="41"/>
  <c r="CG33" i="41"/>
  <c r="I40" i="41"/>
  <c r="GK21" i="41"/>
  <c r="GG14" i="41"/>
  <c r="GW23" i="41"/>
  <c r="GG27" i="41"/>
  <c r="CG14" i="41"/>
  <c r="CG26" i="41"/>
  <c r="GK40" i="41"/>
  <c r="CG27" i="41"/>
  <c r="GK13" i="41"/>
  <c r="GK27" i="41"/>
  <c r="CG40" i="41"/>
  <c r="CG25" i="41"/>
  <c r="CG15" i="41"/>
  <c r="GW18" i="41"/>
  <c r="GK25" i="41"/>
  <c r="BM27" i="41"/>
  <c r="GW36" i="41"/>
  <c r="GG34" i="41"/>
  <c r="GG31" i="41"/>
  <c r="GG13" i="41"/>
  <c r="GW24" i="41"/>
  <c r="GG33" i="41"/>
  <c r="CG17" i="41"/>
  <c r="Q40" i="41"/>
  <c r="BM33" i="41"/>
  <c r="GG18" i="41"/>
  <c r="CG35" i="41"/>
  <c r="GK17" i="41"/>
  <c r="BM14" i="41"/>
  <c r="GG15" i="41"/>
  <c r="BM18" i="41"/>
  <c r="GK14" i="41"/>
  <c r="GW17" i="41"/>
  <c r="BM21" i="41"/>
  <c r="GK31" i="41"/>
  <c r="BM16" i="41"/>
  <c r="CG23" i="41"/>
  <c r="GG22" i="41"/>
  <c r="Y40" i="41"/>
  <c r="GG32" i="41"/>
  <c r="GW22" i="41"/>
  <c r="BM15" i="41"/>
  <c r="CG24" i="41"/>
  <c r="GG17" i="41"/>
  <c r="GW33" i="41"/>
  <c r="GG23" i="41"/>
  <c r="GW21" i="41"/>
  <c r="CG13" i="41"/>
  <c r="BM24" i="41"/>
  <c r="GW13" i="41"/>
  <c r="GK24" i="41"/>
  <c r="GK15" i="41"/>
  <c r="GK33" i="41"/>
  <c r="GK30" i="41"/>
  <c r="B36" i="128"/>
  <c r="C35" i="128"/>
  <c r="E35" i="128" s="1"/>
  <c r="G35" i="128" s="1"/>
  <c r="W47" i="86"/>
  <c r="X47" i="86" s="1"/>
  <c r="AC47" i="86"/>
  <c r="AK31" i="86"/>
  <c r="AE31" i="86" s="1"/>
  <c r="AK38" i="86"/>
  <c r="AE38" i="86" s="1"/>
  <c r="AK40" i="86"/>
  <c r="AE40" i="86" s="1"/>
  <c r="AK22" i="86"/>
  <c r="AE22" i="86" s="1"/>
  <c r="AK13" i="86"/>
  <c r="AE13" i="86" s="1"/>
  <c r="AE10" i="86"/>
  <c r="W48" i="86"/>
  <c r="T48" i="86"/>
  <c r="V48" i="86"/>
  <c r="V49" i="86" s="1"/>
  <c r="V51" i="86" s="1"/>
  <c r="C48" i="86"/>
  <c r="S48" i="86"/>
  <c r="S52" i="86" s="1"/>
  <c r="Q48" i="86"/>
  <c r="P48" i="86"/>
  <c r="P52" i="86" s="1"/>
  <c r="K48" i="86"/>
  <c r="J48" i="86"/>
  <c r="J52" i="86" s="1"/>
  <c r="AC48" i="86"/>
  <c r="N48" i="86"/>
  <c r="M48" i="86"/>
  <c r="AB48" i="86"/>
  <c r="AB52" i="86" s="1"/>
  <c r="Z48" i="86"/>
  <c r="Y48" i="86"/>
  <c r="Y52" i="86" s="1"/>
  <c r="H48" i="86"/>
  <c r="AI48" i="86"/>
  <c r="AK48" i="86"/>
  <c r="G48" i="86"/>
  <c r="D47" i="86"/>
  <c r="BW38" i="27"/>
  <c r="GW43" i="41" s="1"/>
  <c r="AQ38" i="27"/>
  <c r="AQ40" i="27" s="1"/>
  <c r="V38" i="27"/>
  <c r="AK43" i="41" s="1"/>
  <c r="U38" i="27"/>
  <c r="AG43" i="41" s="1"/>
  <c r="S38" i="27"/>
  <c r="AP38" i="27"/>
  <c r="AP40" i="27" s="1"/>
  <c r="P38" i="27"/>
  <c r="Q43" i="41" s="1"/>
  <c r="AN38" i="27"/>
  <c r="AN40" i="27" s="1"/>
  <c r="BH38" i="27"/>
  <c r="BA43" i="41" s="1"/>
  <c r="R38" i="27"/>
  <c r="Y43" i="41" s="1"/>
  <c r="AM38" i="27"/>
  <c r="AM40" i="27" s="1"/>
  <c r="AL38" i="27"/>
  <c r="AL40" i="27" s="1"/>
  <c r="AC38" i="27"/>
  <c r="BM43" i="41" s="1"/>
  <c r="W38" i="27"/>
  <c r="AO43" i="41" s="1"/>
  <c r="T38" i="27"/>
  <c r="AC43" i="41" s="1"/>
  <c r="AS38" i="27"/>
  <c r="CW43" i="41" s="1"/>
  <c r="AE38" i="27"/>
  <c r="BQ43" i="41" s="1"/>
  <c r="BS38" i="27"/>
  <c r="GK43" i="41" s="1"/>
  <c r="BR38" i="27"/>
  <c r="AF38" i="27"/>
  <c r="BU43" i="41" s="1"/>
  <c r="N38" i="27"/>
  <c r="I43" i="41" s="1"/>
  <c r="AD38" i="27"/>
  <c r="AD40" i="27" s="1"/>
  <c r="AK47" i="86"/>
  <c r="AK29" i="86"/>
  <c r="AK20" i="86"/>
  <c r="E33" i="60"/>
  <c r="E24" i="60"/>
  <c r="E35" i="60"/>
  <c r="G39" i="123"/>
  <c r="G40" i="123" s="1"/>
  <c r="E12" i="60"/>
  <c r="E15" i="60"/>
  <c r="E13" i="60"/>
  <c r="E16" i="60"/>
  <c r="E25" i="60"/>
  <c r="E14" i="60"/>
  <c r="E17" i="60"/>
  <c r="E26" i="60"/>
  <c r="E20" i="60"/>
  <c r="E31" i="60"/>
  <c r="E30" i="60"/>
  <c r="E36" i="60"/>
  <c r="E34" i="60"/>
  <c r="E28" i="60"/>
  <c r="E22" i="60"/>
  <c r="E29" i="60"/>
  <c r="E27" i="60"/>
  <c r="E23" i="60"/>
  <c r="E32" i="60"/>
  <c r="E21" i="60"/>
  <c r="E19" i="60"/>
  <c r="E18" i="60"/>
  <c r="B36" i="96"/>
  <c r="C35" i="96"/>
  <c r="E35" i="96" s="1"/>
  <c r="G35" i="96" s="1"/>
  <c r="C35" i="70"/>
  <c r="E35" i="70" s="1"/>
  <c r="G35" i="70" s="1"/>
  <c r="B36" i="70"/>
  <c r="B36" i="81"/>
  <c r="C35" i="81"/>
  <c r="E35" i="81" s="1"/>
  <c r="G35" i="81" s="1"/>
  <c r="C35" i="51"/>
  <c r="E35" i="51" s="1"/>
  <c r="G35" i="51" s="1"/>
  <c r="B36" i="51"/>
  <c r="B36" i="82"/>
  <c r="C35" i="82"/>
  <c r="E35" i="82" s="1"/>
  <c r="G35" i="82" s="1"/>
  <c r="C35" i="90"/>
  <c r="E35" i="90" s="1"/>
  <c r="G35" i="90" s="1"/>
  <c r="B36" i="90"/>
  <c r="B36" i="25"/>
  <c r="C35" i="25"/>
  <c r="E35" i="25" s="1"/>
  <c r="G35" i="25" s="1"/>
  <c r="C35" i="76"/>
  <c r="E35" i="76" s="1"/>
  <c r="G35" i="76" s="1"/>
  <c r="B36" i="76"/>
  <c r="E21" i="93"/>
  <c r="B21" i="93"/>
  <c r="B36" i="84"/>
  <c r="C35" i="84"/>
  <c r="E35" i="84" s="1"/>
  <c r="G35" i="84" s="1"/>
  <c r="B36" i="36"/>
  <c r="C35" i="36"/>
  <c r="E35" i="36" s="1"/>
  <c r="G35" i="36" s="1"/>
  <c r="B35" i="73"/>
  <c r="C34" i="73"/>
  <c r="E34" i="73" s="1"/>
  <c r="G34" i="73" s="1"/>
  <c r="B36" i="104"/>
  <c r="C35" i="104"/>
  <c r="E35" i="104" s="1"/>
  <c r="G35" i="104" s="1"/>
  <c r="C35" i="3"/>
  <c r="E35" i="3" s="1"/>
  <c r="G35" i="3" s="1"/>
  <c r="B36" i="3"/>
  <c r="B36" i="110"/>
  <c r="C35" i="110"/>
  <c r="E35" i="110" s="1"/>
  <c r="G35" i="110" s="1"/>
  <c r="B36" i="83"/>
  <c r="C35" i="83"/>
  <c r="E35" i="83" s="1"/>
  <c r="G35" i="83" s="1"/>
  <c r="C34" i="38"/>
  <c r="E34" i="38" s="1"/>
  <c r="G34" i="38" s="1"/>
  <c r="G34" i="75"/>
  <c r="E21" i="92"/>
  <c r="B21" i="92"/>
  <c r="G39" i="48"/>
  <c r="G40" i="48" s="1"/>
  <c r="B35" i="69"/>
  <c r="C34" i="69"/>
  <c r="E34" i="69" s="1"/>
  <c r="G34" i="69" s="1"/>
  <c r="C35" i="71"/>
  <c r="E35" i="71" s="1"/>
  <c r="G35" i="71" s="1"/>
  <c r="B36" i="71"/>
  <c r="C37" i="60"/>
  <c r="AH47" i="86" s="1"/>
  <c r="AJ47" i="86" s="1"/>
  <c r="C36" i="21" l="1"/>
  <c r="E36" i="21" s="1"/>
  <c r="G36" i="21" s="1"/>
  <c r="B37" i="21"/>
  <c r="C37" i="21" s="1"/>
  <c r="E37" i="21" s="1"/>
  <c r="G37" i="21" s="1"/>
  <c r="BN36" i="27"/>
  <c r="FU41" i="41" s="1"/>
  <c r="FV41" i="41" s="1"/>
  <c r="BN37" i="27"/>
  <c r="FU42" i="41" s="1"/>
  <c r="FW42" i="41" s="1"/>
  <c r="AT38" i="27"/>
  <c r="DA43" i="41" s="1"/>
  <c r="DB43" i="41" s="1"/>
  <c r="AI38" i="27"/>
  <c r="CC43" i="41" s="1"/>
  <c r="CD43" i="41" s="1"/>
  <c r="BN38" i="27"/>
  <c r="FU43" i="41" s="1"/>
  <c r="FV43" i="41" s="1"/>
  <c r="AU38" i="27"/>
  <c r="DE43" i="41" s="1"/>
  <c r="DF43" i="41" s="1"/>
  <c r="AU36" i="27"/>
  <c r="DE41" i="41" s="1"/>
  <c r="DF41" i="41" s="1"/>
  <c r="AW38" i="27"/>
  <c r="DM43" i="41" s="1"/>
  <c r="DO43" i="41" s="1"/>
  <c r="C36" i="124"/>
  <c r="E36" i="124" s="1"/>
  <c r="G36" i="124" s="1"/>
  <c r="B37" i="124"/>
  <c r="AR36" i="27" s="1"/>
  <c r="CO41" i="41" s="1"/>
  <c r="CP41" i="41" s="1"/>
  <c r="C36" i="88"/>
  <c r="E36" i="88" s="1"/>
  <c r="G36" i="88" s="1"/>
  <c r="B37" i="88"/>
  <c r="C37" i="88" s="1"/>
  <c r="E37" i="88" s="1"/>
  <c r="G37" i="88" s="1"/>
  <c r="C37" i="17"/>
  <c r="E37" i="17" s="1"/>
  <c r="G37" i="17" s="1"/>
  <c r="O20" i="27"/>
  <c r="M21" i="41" s="1"/>
  <c r="AR35" i="27"/>
  <c r="CO40" i="41" s="1"/>
  <c r="CQ40" i="41" s="1"/>
  <c r="BV36" i="27"/>
  <c r="GS41" i="41" s="1"/>
  <c r="GU41" i="41" s="1"/>
  <c r="C37" i="121"/>
  <c r="E37" i="121" s="1"/>
  <c r="G37" i="121" s="1"/>
  <c r="BG36" i="27"/>
  <c r="EW41" i="41" s="1"/>
  <c r="EY41" i="41" s="1"/>
  <c r="BG37" i="27"/>
  <c r="EW42" i="41" s="1"/>
  <c r="EX42" i="41" s="1"/>
  <c r="C37" i="48"/>
  <c r="E37" i="48" s="1"/>
  <c r="G37" i="48" s="1"/>
  <c r="X36" i="27"/>
  <c r="AS41" i="41" s="1"/>
  <c r="X37" i="27"/>
  <c r="AS42" i="41" s="1"/>
  <c r="C36" i="57"/>
  <c r="E36" i="57" s="1"/>
  <c r="G36" i="57" s="1"/>
  <c r="B37" i="57"/>
  <c r="B37" i="85"/>
  <c r="BC36" i="27" s="1"/>
  <c r="EG41" i="41" s="1"/>
  <c r="EH41" i="41" s="1"/>
  <c r="C36" i="85"/>
  <c r="E36" i="85" s="1"/>
  <c r="G36" i="85" s="1"/>
  <c r="BC35" i="27"/>
  <c r="EG40" i="41" s="1"/>
  <c r="EH40" i="41" s="1"/>
  <c r="C37" i="50"/>
  <c r="E37" i="50" s="1"/>
  <c r="G37" i="50" s="1"/>
  <c r="BI35" i="27"/>
  <c r="FA40" i="41" s="1"/>
  <c r="FB40" i="41" s="1"/>
  <c r="BI37" i="27"/>
  <c r="FA42" i="41" s="1"/>
  <c r="FB42" i="41" s="1"/>
  <c r="BI36" i="27"/>
  <c r="FA41" i="41" s="1"/>
  <c r="FB41" i="41" s="1"/>
  <c r="C37" i="117"/>
  <c r="E37" i="117" s="1"/>
  <c r="G37" i="117" s="1"/>
  <c r="BF36" i="27"/>
  <c r="ES41" i="41" s="1"/>
  <c r="EU41" i="41" s="1"/>
  <c r="C36" i="111"/>
  <c r="E36" i="111" s="1"/>
  <c r="G36" i="111" s="1"/>
  <c r="B37" i="111"/>
  <c r="BE37" i="27" s="1"/>
  <c r="EO42" i="41" s="1"/>
  <c r="W36" i="27"/>
  <c r="AO41" i="41" s="1"/>
  <c r="AQ41" i="41" s="1"/>
  <c r="W31" i="27"/>
  <c r="AO34" i="41" s="1"/>
  <c r="AP34" i="41" s="1"/>
  <c r="C36" i="112"/>
  <c r="E36" i="112" s="1"/>
  <c r="G36" i="112" s="1"/>
  <c r="B37" i="112"/>
  <c r="BD37" i="27" s="1"/>
  <c r="EK42" i="41" s="1"/>
  <c r="EM42" i="41" s="1"/>
  <c r="BD35" i="27"/>
  <c r="EK40" i="41" s="1"/>
  <c r="EM40" i="41" s="1"/>
  <c r="AU35" i="27"/>
  <c r="DE40" i="41" s="1"/>
  <c r="DG40" i="41" s="1"/>
  <c r="BH37" i="27"/>
  <c r="BA42" i="41" s="1"/>
  <c r="BB42" i="41" s="1"/>
  <c r="BH36" i="27"/>
  <c r="BA41" i="41" s="1"/>
  <c r="BC41" i="41" s="1"/>
  <c r="C37" i="125"/>
  <c r="BH35" i="27"/>
  <c r="BA40" i="41" s="1"/>
  <c r="BB40" i="41" s="1"/>
  <c r="C38" i="43"/>
  <c r="E38" i="43" s="1"/>
  <c r="G38" i="43" s="1"/>
  <c r="BG38" i="27"/>
  <c r="EW43" i="41" s="1"/>
  <c r="EX43" i="41" s="1"/>
  <c r="AT37" i="27"/>
  <c r="DA42" i="41" s="1"/>
  <c r="DC42" i="41" s="1"/>
  <c r="E36" i="125"/>
  <c r="G36" i="125" s="1"/>
  <c r="X38" i="27"/>
  <c r="AS43" i="41" s="1"/>
  <c r="AU43" i="41" s="1"/>
  <c r="BN35" i="27"/>
  <c r="FU40" i="41" s="1"/>
  <c r="FW40" i="41" s="1"/>
  <c r="C36" i="107"/>
  <c r="E36" i="107" s="1"/>
  <c r="G36" i="107" s="1"/>
  <c r="B37" i="107"/>
  <c r="Y36" i="27"/>
  <c r="AW41" i="41" s="1"/>
  <c r="AX41" i="41" s="1"/>
  <c r="C35" i="38"/>
  <c r="E35" i="38" s="1"/>
  <c r="G35" i="38" s="1"/>
  <c r="B36" i="38"/>
  <c r="AZ37" i="27"/>
  <c r="DU42" i="41" s="1"/>
  <c r="DW42" i="41" s="1"/>
  <c r="C37" i="16"/>
  <c r="E37" i="16" s="1"/>
  <c r="G37" i="16" s="1"/>
  <c r="W37" i="27"/>
  <c r="AO42" i="41" s="1"/>
  <c r="AQ42" i="41" s="1"/>
  <c r="C36" i="119"/>
  <c r="E36" i="119" s="1"/>
  <c r="G36" i="119" s="1"/>
  <c r="T37" i="27"/>
  <c r="AC42" i="41" s="1"/>
  <c r="AE42" i="41" s="1"/>
  <c r="T35" i="27"/>
  <c r="AC40" i="41" s="1"/>
  <c r="AD40" i="41" s="1"/>
  <c r="T36" i="27"/>
  <c r="AC41" i="41" s="1"/>
  <c r="AD41" i="41" s="1"/>
  <c r="C36" i="109"/>
  <c r="E36" i="109" s="1"/>
  <c r="G36" i="109" s="1"/>
  <c r="B37" i="109"/>
  <c r="AA36" i="27"/>
  <c r="BE41" i="41" s="1"/>
  <c r="BG41" i="41" s="1"/>
  <c r="Y37" i="27"/>
  <c r="AW42" i="41" s="1"/>
  <c r="AX42" i="41" s="1"/>
  <c r="C36" i="67"/>
  <c r="E36" i="67" s="1"/>
  <c r="G36" i="67" s="1"/>
  <c r="B37" i="67"/>
  <c r="BV37" i="27" s="1"/>
  <c r="GS42" i="41" s="1"/>
  <c r="BI38" i="27"/>
  <c r="FA43" i="41" s="1"/>
  <c r="FC43" i="41" s="1"/>
  <c r="AT36" i="27"/>
  <c r="DA41" i="41" s="1"/>
  <c r="DB41" i="41" s="1"/>
  <c r="B37" i="94"/>
  <c r="C36" i="94"/>
  <c r="E36" i="94" s="1"/>
  <c r="G36" i="94" s="1"/>
  <c r="AZ38" i="27"/>
  <c r="DU43" i="41" s="1"/>
  <c r="DW43" i="41" s="1"/>
  <c r="C36" i="80"/>
  <c r="G36" i="80" s="1"/>
  <c r="B37" i="80"/>
  <c r="AT35" i="27"/>
  <c r="DA40" i="41" s="1"/>
  <c r="DC40" i="41" s="1"/>
  <c r="C37" i="24"/>
  <c r="E37" i="24" s="1"/>
  <c r="G37" i="24" s="1"/>
  <c r="G40" i="24" s="1"/>
  <c r="G41" i="24" s="1"/>
  <c r="V36" i="27"/>
  <c r="AK41" i="41" s="1"/>
  <c r="AL41" i="41" s="1"/>
  <c r="V37" i="27"/>
  <c r="AK42" i="41" s="1"/>
  <c r="AL42" i="41" s="1"/>
  <c r="V35" i="27"/>
  <c r="AK40" i="41" s="1"/>
  <c r="AM40" i="41" s="1"/>
  <c r="C36" i="77"/>
  <c r="E36" i="77" s="1"/>
  <c r="G36" i="77" s="1"/>
  <c r="AI35" i="27"/>
  <c r="CC40" i="41" s="1"/>
  <c r="CD40" i="41" s="1"/>
  <c r="AI37" i="27"/>
  <c r="CC42" i="41" s="1"/>
  <c r="CD42" i="41" s="1"/>
  <c r="AI36" i="27"/>
  <c r="CC41" i="41" s="1"/>
  <c r="CE41" i="41" s="1"/>
  <c r="AE47" i="86"/>
  <c r="G36" i="44"/>
  <c r="B37" i="61"/>
  <c r="AX37" i="27" s="1"/>
  <c r="DQ42" i="41" s="1"/>
  <c r="DS42" i="41" s="1"/>
  <c r="C36" i="61"/>
  <c r="E36" i="61" s="1"/>
  <c r="G36" i="61" s="1"/>
  <c r="AX36" i="27"/>
  <c r="DQ41" i="41" s="1"/>
  <c r="DS41" i="41" s="1"/>
  <c r="AH48" i="86"/>
  <c r="AH52" i="86" s="1"/>
  <c r="C37" i="46"/>
  <c r="E37" i="46" s="1"/>
  <c r="G37" i="46" s="1"/>
  <c r="G39" i="46" s="1"/>
  <c r="G40" i="46" s="1"/>
  <c r="BL37" i="27"/>
  <c r="FM42" i="41" s="1"/>
  <c r="FO42" i="41" s="1"/>
  <c r="BL35" i="27"/>
  <c r="FM40" i="41" s="1"/>
  <c r="FN40" i="41" s="1"/>
  <c r="AU37" i="27"/>
  <c r="DE42" i="41" s="1"/>
  <c r="DF42" i="41" s="1"/>
  <c r="AJ33" i="86"/>
  <c r="AJ42" i="86"/>
  <c r="AJ24" i="86"/>
  <c r="G36" i="75"/>
  <c r="E37" i="75"/>
  <c r="G37" i="75" s="1"/>
  <c r="C37" i="44"/>
  <c r="E37" i="44"/>
  <c r="AW37" i="27"/>
  <c r="DM42" i="41" s="1"/>
  <c r="DO42" i="41" s="1"/>
  <c r="C36" i="95"/>
  <c r="E36" i="95" s="1"/>
  <c r="G36" i="95" s="1"/>
  <c r="B37" i="95"/>
  <c r="B37" i="91"/>
  <c r="BO35" i="27" s="1"/>
  <c r="FY40" i="41" s="1"/>
  <c r="C36" i="91"/>
  <c r="E36" i="91" s="1"/>
  <c r="G36" i="91" s="1"/>
  <c r="C38" i="66"/>
  <c r="E38" i="66" s="1"/>
  <c r="G38" i="66" s="1"/>
  <c r="BU36" i="27"/>
  <c r="GO41" i="41" s="1"/>
  <c r="GQ41" i="41" s="1"/>
  <c r="BU35" i="27"/>
  <c r="GO40" i="41" s="1"/>
  <c r="GP40" i="41" s="1"/>
  <c r="BU37" i="27"/>
  <c r="GO42" i="41" s="1"/>
  <c r="GQ42" i="41" s="1"/>
  <c r="BL36" i="27"/>
  <c r="FM41" i="41" s="1"/>
  <c r="FN41" i="41" s="1"/>
  <c r="Z49" i="86"/>
  <c r="Z51" i="86" s="1"/>
  <c r="GY43" i="41"/>
  <c r="GX43" i="41"/>
  <c r="S43" i="41"/>
  <c r="R43" i="41"/>
  <c r="BC43" i="41"/>
  <c r="BB43" i="41"/>
  <c r="FN43" i="41"/>
  <c r="FO43" i="41"/>
  <c r="AI43" i="41"/>
  <c r="AH43" i="41"/>
  <c r="GM43" i="41"/>
  <c r="GL43" i="41"/>
  <c r="GH43" i="41"/>
  <c r="GI43" i="41"/>
  <c r="CY43" i="41"/>
  <c r="CX43" i="41"/>
  <c r="AP43" i="41"/>
  <c r="AQ43" i="41"/>
  <c r="AM43" i="41"/>
  <c r="AL43" i="41"/>
  <c r="BN43" i="41"/>
  <c r="BO43" i="41"/>
  <c r="CI43" i="41"/>
  <c r="CH43" i="41"/>
  <c r="AD43" i="41"/>
  <c r="AE43" i="41"/>
  <c r="J43" i="41"/>
  <c r="K43" i="41"/>
  <c r="Z43" i="41"/>
  <c r="AA43" i="41"/>
  <c r="J42" i="41"/>
  <c r="K42" i="41"/>
  <c r="BM44" i="41"/>
  <c r="GL41" i="41"/>
  <c r="GM41" i="41"/>
  <c r="Z41" i="41"/>
  <c r="AA41" i="41"/>
  <c r="AI42" i="41"/>
  <c r="AH42" i="41"/>
  <c r="GI42" i="41"/>
  <c r="GH42" i="41"/>
  <c r="CG44" i="41"/>
  <c r="DO41" i="41"/>
  <c r="DN41" i="41"/>
  <c r="BN41" i="41"/>
  <c r="BO41" i="41"/>
  <c r="GM42" i="41"/>
  <c r="GL42" i="41"/>
  <c r="GQ43" i="41"/>
  <c r="GP43" i="41"/>
  <c r="GG44" i="41"/>
  <c r="GY41" i="41"/>
  <c r="GX41" i="41"/>
  <c r="BN42" i="41"/>
  <c r="BO42" i="41"/>
  <c r="S41" i="41"/>
  <c r="R41" i="41"/>
  <c r="GY42" i="41"/>
  <c r="GX42" i="41"/>
  <c r="CI42" i="41"/>
  <c r="CH42" i="41"/>
  <c r="K41" i="41"/>
  <c r="J41" i="41"/>
  <c r="BW43" i="41"/>
  <c r="BV43" i="41"/>
  <c r="AI41" i="41"/>
  <c r="AH41" i="41"/>
  <c r="CH41" i="41"/>
  <c r="CI41" i="41"/>
  <c r="CY42" i="41"/>
  <c r="CX42" i="41"/>
  <c r="GK44" i="41"/>
  <c r="GH41" i="41"/>
  <c r="GI41" i="41"/>
  <c r="AA42" i="41"/>
  <c r="Z42" i="41"/>
  <c r="BW42" i="41"/>
  <c r="BV42" i="41"/>
  <c r="GW47" i="41"/>
  <c r="GW44" i="41"/>
  <c r="CX41" i="41"/>
  <c r="CY41" i="41"/>
  <c r="BW41" i="41"/>
  <c r="BV41" i="41"/>
  <c r="R42" i="41"/>
  <c r="S42" i="41"/>
  <c r="Y49" i="86"/>
  <c r="Y51" i="86" s="1"/>
  <c r="P49" i="86"/>
  <c r="P51" i="86" s="1"/>
  <c r="V52" i="86"/>
  <c r="BQ44" i="41"/>
  <c r="BQ46" i="41" s="1"/>
  <c r="BQ47" i="41"/>
  <c r="AE42" i="86"/>
  <c r="BR43" i="41"/>
  <c r="BS43" i="41"/>
  <c r="BS47" i="41" s="1"/>
  <c r="CI24" i="41"/>
  <c r="CH24" i="41"/>
  <c r="GY33" i="41"/>
  <c r="GX33" i="41"/>
  <c r="CI17" i="41"/>
  <c r="CH17" i="41"/>
  <c r="GY18" i="41"/>
  <c r="GX18" i="41"/>
  <c r="GH40" i="41"/>
  <c r="GI40" i="41"/>
  <c r="GH35" i="41"/>
  <c r="GI35" i="41"/>
  <c r="BN23" i="41"/>
  <c r="BO23" i="41"/>
  <c r="GX27" i="41"/>
  <c r="GY27" i="41"/>
  <c r="GI25" i="41"/>
  <c r="GH25" i="41"/>
  <c r="GI13" i="41"/>
  <c r="GH13" i="41"/>
  <c r="GX23" i="41"/>
  <c r="GY23" i="41"/>
  <c r="GX12" i="41"/>
  <c r="GY12" i="41"/>
  <c r="GW19" i="41"/>
  <c r="GL13" i="41"/>
  <c r="GM13" i="41"/>
  <c r="BN40" i="41"/>
  <c r="BO40" i="41"/>
  <c r="CI31" i="41"/>
  <c r="CH31" i="41"/>
  <c r="BO35" i="41"/>
  <c r="BN35" i="41"/>
  <c r="CI12" i="41"/>
  <c r="CH12" i="41"/>
  <c r="CG19" i="41"/>
  <c r="T52" i="86"/>
  <c r="T49" i="86"/>
  <c r="T51" i="86" s="1"/>
  <c r="DN40" i="41"/>
  <c r="DO40" i="41"/>
  <c r="GH23" i="41"/>
  <c r="GI23" i="41"/>
  <c r="GI18" i="41"/>
  <c r="GH18" i="41"/>
  <c r="GI27" i="41"/>
  <c r="GH27" i="41"/>
  <c r="BO22" i="41"/>
  <c r="BN22" i="41"/>
  <c r="O48" i="86"/>
  <c r="CG37" i="41"/>
  <c r="CI30" i="41"/>
  <c r="CH30" i="41"/>
  <c r="BN25" i="41"/>
  <c r="BO25" i="41"/>
  <c r="GL31" i="41"/>
  <c r="GM31" i="41"/>
  <c r="GI31" i="41"/>
  <c r="GH31" i="41"/>
  <c r="GM25" i="41"/>
  <c r="GL25" i="41"/>
  <c r="GM22" i="41"/>
  <c r="GL22" i="41"/>
  <c r="GY14" i="41"/>
  <c r="GX14" i="41"/>
  <c r="GL26" i="41"/>
  <c r="GM26" i="41"/>
  <c r="S49" i="86"/>
  <c r="S51" i="86" s="1"/>
  <c r="L47" i="86"/>
  <c r="K49" i="86"/>
  <c r="K51" i="86" s="1"/>
  <c r="K52" i="86"/>
  <c r="CI25" i="41"/>
  <c r="CH25" i="41"/>
  <c r="GX31" i="41"/>
  <c r="GY31" i="41"/>
  <c r="BO36" i="41"/>
  <c r="BN36" i="41"/>
  <c r="GH16" i="41"/>
  <c r="GI16" i="41"/>
  <c r="BN26" i="41"/>
  <c r="BO26" i="41"/>
  <c r="M49" i="86"/>
  <c r="M51" i="86" s="1"/>
  <c r="M52" i="86"/>
  <c r="AB49" i="86"/>
  <c r="AB51" i="86" s="1"/>
  <c r="Z40" i="41"/>
  <c r="AA40" i="41"/>
  <c r="BN15" i="41"/>
  <c r="BO15" i="41"/>
  <c r="GM24" i="41"/>
  <c r="GL24" i="41"/>
  <c r="E47" i="86"/>
  <c r="AD47" i="86"/>
  <c r="AC52" i="86"/>
  <c r="AC49" i="86"/>
  <c r="AC51" i="86" s="1"/>
  <c r="GI17" i="41"/>
  <c r="GH17" i="41"/>
  <c r="GY22" i="41"/>
  <c r="GX22" i="41"/>
  <c r="GI34" i="41"/>
  <c r="GH34" i="41"/>
  <c r="CI15" i="41"/>
  <c r="CH15" i="41"/>
  <c r="EY40" i="41"/>
  <c r="EX40" i="41"/>
  <c r="GH36" i="41"/>
  <c r="GI36" i="41"/>
  <c r="GY15" i="41"/>
  <c r="GX15" i="41"/>
  <c r="GI21" i="41"/>
  <c r="GH21" i="41"/>
  <c r="GG28" i="41"/>
  <c r="CH18" i="41"/>
  <c r="CI18" i="41"/>
  <c r="GY40" i="41"/>
  <c r="GX40" i="41"/>
  <c r="GL32" i="41"/>
  <c r="GM32" i="41"/>
  <c r="CH40" i="41"/>
  <c r="CI40" i="41"/>
  <c r="GM18" i="41"/>
  <c r="GL18" i="41"/>
  <c r="GK37" i="41"/>
  <c r="GL30" i="41"/>
  <c r="GM30" i="41"/>
  <c r="GI15" i="41"/>
  <c r="GH15" i="41"/>
  <c r="CI36" i="41"/>
  <c r="CH36" i="41"/>
  <c r="GY36" i="41"/>
  <c r="GX36" i="41"/>
  <c r="GY34" i="41"/>
  <c r="GX34" i="41"/>
  <c r="AI52" i="86"/>
  <c r="AI49" i="86"/>
  <c r="AI51" i="86" s="1"/>
  <c r="BO21" i="41"/>
  <c r="BM28" i="41"/>
  <c r="BN21" i="41"/>
  <c r="GI30" i="41"/>
  <c r="GH30" i="41"/>
  <c r="GG37" i="41"/>
  <c r="GM35" i="41"/>
  <c r="GL35" i="41"/>
  <c r="GM15" i="41"/>
  <c r="GL15" i="41"/>
  <c r="GX35" i="41"/>
  <c r="GY35" i="41"/>
  <c r="CI22" i="41"/>
  <c r="CH22" i="41"/>
  <c r="H49" i="86"/>
  <c r="H51" i="86" s="1"/>
  <c r="H52" i="86"/>
  <c r="GX32" i="41"/>
  <c r="GY32" i="41"/>
  <c r="CH14" i="41"/>
  <c r="CI14" i="41"/>
  <c r="BW40" i="41"/>
  <c r="BV40" i="41"/>
  <c r="CH34" i="41"/>
  <c r="CI34" i="41"/>
  <c r="J49" i="86"/>
  <c r="J51" i="86" s="1"/>
  <c r="W49" i="86"/>
  <c r="W51" i="86" s="1"/>
  <c r="W52" i="86"/>
  <c r="CI13" i="41"/>
  <c r="CH13" i="41"/>
  <c r="GH22" i="41"/>
  <c r="GI22" i="41"/>
  <c r="GM14" i="41"/>
  <c r="GL14" i="41"/>
  <c r="GL17" i="41"/>
  <c r="GM17" i="41"/>
  <c r="BN33" i="41"/>
  <c r="BO33" i="41"/>
  <c r="CH27" i="41"/>
  <c r="CI27" i="41"/>
  <c r="CI16" i="41"/>
  <c r="CH16" i="41"/>
  <c r="GY26" i="41"/>
  <c r="GX26" i="41"/>
  <c r="CH32" i="41"/>
  <c r="CI32" i="41"/>
  <c r="CI26" i="41"/>
  <c r="CH26" i="41"/>
  <c r="BO14" i="41"/>
  <c r="BN14" i="41"/>
  <c r="BO27" i="41"/>
  <c r="BN27" i="41"/>
  <c r="GX25" i="41"/>
  <c r="GY25" i="41"/>
  <c r="N52" i="86"/>
  <c r="GK28" i="41"/>
  <c r="GL21" i="41"/>
  <c r="GM21" i="41"/>
  <c r="CH33" i="41"/>
  <c r="CI33" i="41"/>
  <c r="BN24" i="41"/>
  <c r="BO24" i="41"/>
  <c r="GI33" i="41"/>
  <c r="GH33" i="41"/>
  <c r="BN17" i="41"/>
  <c r="BO17" i="41"/>
  <c r="AH40" i="41"/>
  <c r="AI40" i="41"/>
  <c r="CX40" i="41"/>
  <c r="CY40" i="41"/>
  <c r="C36" i="128"/>
  <c r="E36" i="128" s="1"/>
  <c r="G36" i="128" s="1"/>
  <c r="B37" i="128"/>
  <c r="CI23" i="41"/>
  <c r="CH23" i="41"/>
  <c r="BO18" i="41"/>
  <c r="BN18" i="41"/>
  <c r="CH35" i="41"/>
  <c r="CI35" i="41"/>
  <c r="GL40" i="41"/>
  <c r="GM40" i="41"/>
  <c r="GM34" i="41"/>
  <c r="GL34" i="41"/>
  <c r="BM37" i="41"/>
  <c r="BO30" i="41"/>
  <c r="BN30" i="41"/>
  <c r="BN31" i="41"/>
  <c r="BO31" i="41"/>
  <c r="N49" i="86"/>
  <c r="N51" i="86" s="1"/>
  <c r="Z52" i="86"/>
  <c r="CH21" i="41"/>
  <c r="CI21" i="41"/>
  <c r="CG28" i="41"/>
  <c r="BO34" i="41"/>
  <c r="BN34" i="41"/>
  <c r="GM36" i="41"/>
  <c r="GL36" i="41"/>
  <c r="GL27" i="41"/>
  <c r="GM27" i="41"/>
  <c r="J40" i="41"/>
  <c r="K40" i="41"/>
  <c r="GI26" i="41"/>
  <c r="GH26" i="41"/>
  <c r="GL33" i="41"/>
  <c r="GM33" i="41"/>
  <c r="GI32" i="41"/>
  <c r="GH32" i="41"/>
  <c r="AP40" i="41"/>
  <c r="AQ40" i="41"/>
  <c r="GX21" i="41"/>
  <c r="GY21" i="41"/>
  <c r="GW28" i="41"/>
  <c r="G49" i="86"/>
  <c r="G51" i="86" s="1"/>
  <c r="G52" i="86"/>
  <c r="AK42" i="86"/>
  <c r="BN16" i="41"/>
  <c r="BO16" i="41"/>
  <c r="S40" i="41"/>
  <c r="R40" i="41"/>
  <c r="GY16" i="41"/>
  <c r="GX16" i="41"/>
  <c r="BO32" i="41"/>
  <c r="BN32" i="41"/>
  <c r="GM23" i="41"/>
  <c r="GL23" i="41"/>
  <c r="Q52" i="86"/>
  <c r="Q49" i="86"/>
  <c r="Q51" i="86" s="1"/>
  <c r="GM16" i="41"/>
  <c r="GL16" i="41"/>
  <c r="GY17" i="41"/>
  <c r="GX17" i="41"/>
  <c r="GX13" i="41"/>
  <c r="GY13" i="41"/>
  <c r="GX24" i="41"/>
  <c r="GY24" i="41"/>
  <c r="GH14" i="41"/>
  <c r="GI14" i="41"/>
  <c r="GH24" i="41"/>
  <c r="GI24" i="41"/>
  <c r="GY30" i="41"/>
  <c r="GX30" i="41"/>
  <c r="GW37" i="41"/>
  <c r="AE20" i="86"/>
  <c r="AE24" i="86" s="1"/>
  <c r="AK24" i="86"/>
  <c r="AK33" i="86"/>
  <c r="AE29" i="86"/>
  <c r="AE33" i="86" s="1"/>
  <c r="AK11" i="86"/>
  <c r="AK52" i="86" s="1"/>
  <c r="AK49" i="86"/>
  <c r="AD48" i="86"/>
  <c r="L48" i="86"/>
  <c r="R48" i="86"/>
  <c r="R52" i="86" s="1"/>
  <c r="AA48" i="86"/>
  <c r="AA52" i="86" s="1"/>
  <c r="D48" i="86"/>
  <c r="D52" i="86" s="1"/>
  <c r="U48" i="86"/>
  <c r="I48" i="86"/>
  <c r="I52" i="86" s="1"/>
  <c r="E48" i="86"/>
  <c r="X48" i="86"/>
  <c r="X49" i="86" s="1"/>
  <c r="X51" i="86" s="1"/>
  <c r="AJ48" i="86"/>
  <c r="AJ52" i="86" s="1"/>
  <c r="AE48" i="86"/>
  <c r="BW40" i="27"/>
  <c r="AJ40" i="27"/>
  <c r="BQ40" i="27"/>
  <c r="R33" i="27"/>
  <c r="Y36" i="41" s="1"/>
  <c r="BR31" i="27"/>
  <c r="AS33" i="27"/>
  <c r="CW36" i="41" s="1"/>
  <c r="U33" i="27"/>
  <c r="AG36" i="41" s="1"/>
  <c r="AT32" i="27"/>
  <c r="DA35" i="41" s="1"/>
  <c r="BR30" i="27"/>
  <c r="BR32" i="27"/>
  <c r="BR34" i="27"/>
  <c r="AS34" i="27"/>
  <c r="CW39" i="41" s="1"/>
  <c r="AS32" i="27"/>
  <c r="CW35" i="41" s="1"/>
  <c r="R32" i="27"/>
  <c r="Y35" i="41" s="1"/>
  <c r="N32" i="27"/>
  <c r="I35" i="41" s="1"/>
  <c r="W34" i="27"/>
  <c r="AO39" i="41" s="1"/>
  <c r="W33" i="27"/>
  <c r="AO36" i="41" s="1"/>
  <c r="U34" i="27"/>
  <c r="AG39" i="41" s="1"/>
  <c r="U32" i="27"/>
  <c r="AG35" i="41" s="1"/>
  <c r="N34" i="27"/>
  <c r="I39" i="41" s="1"/>
  <c r="AS39" i="41"/>
  <c r="AW31" i="27"/>
  <c r="DM34" i="41" s="1"/>
  <c r="AW33" i="27"/>
  <c r="DM36" i="41" s="1"/>
  <c r="AW34" i="27"/>
  <c r="DM39" i="41" s="1"/>
  <c r="U31" i="27"/>
  <c r="AG34" i="41" s="1"/>
  <c r="V9" i="27"/>
  <c r="AK6" i="41" s="1"/>
  <c r="V8" i="27"/>
  <c r="AK5" i="41" s="1"/>
  <c r="V10" i="27"/>
  <c r="AK7" i="41" s="1"/>
  <c r="V11" i="27"/>
  <c r="AK8" i="41" s="1"/>
  <c r="V12" i="27"/>
  <c r="V15" i="27"/>
  <c r="AK14" i="41" s="1"/>
  <c r="V13" i="27"/>
  <c r="V14" i="27"/>
  <c r="AK13" i="41" s="1"/>
  <c r="V18" i="27"/>
  <c r="AK17" i="41" s="1"/>
  <c r="V16" i="27"/>
  <c r="AK15" i="41" s="1"/>
  <c r="V17" i="27"/>
  <c r="AK16" i="41" s="1"/>
  <c r="V20" i="27"/>
  <c r="AK21" i="41" s="1"/>
  <c r="V19" i="27"/>
  <c r="AK18" i="41" s="1"/>
  <c r="V21" i="27"/>
  <c r="AK22" i="41" s="1"/>
  <c r="V22" i="27"/>
  <c r="AK23" i="41" s="1"/>
  <c r="V25" i="27"/>
  <c r="AK26" i="41" s="1"/>
  <c r="V24" i="27"/>
  <c r="AK25" i="41" s="1"/>
  <c r="V23" i="27"/>
  <c r="AK24" i="41" s="1"/>
  <c r="V28" i="27"/>
  <c r="AK31" i="41" s="1"/>
  <c r="V26" i="27"/>
  <c r="AK27" i="41" s="1"/>
  <c r="V27" i="27"/>
  <c r="AK30" i="41" s="1"/>
  <c r="V30" i="27"/>
  <c r="AK33" i="41" s="1"/>
  <c r="V29" i="27"/>
  <c r="AK32" i="41" s="1"/>
  <c r="V33" i="27"/>
  <c r="AK36" i="41" s="1"/>
  <c r="V32" i="27"/>
  <c r="AK35" i="41" s="1"/>
  <c r="V31" i="27"/>
  <c r="AK34" i="41" s="1"/>
  <c r="BC34" i="27"/>
  <c r="EG39" i="41" s="1"/>
  <c r="C36" i="36"/>
  <c r="E36" i="36" s="1"/>
  <c r="G36" i="36" s="1"/>
  <c r="B37" i="36"/>
  <c r="C37" i="36" s="1"/>
  <c r="E37" i="36" s="1"/>
  <c r="G37" i="36" s="1"/>
  <c r="G21" i="92"/>
  <c r="C22" i="92"/>
  <c r="C36" i="25"/>
  <c r="E36" i="25" s="1"/>
  <c r="G36" i="25" s="1"/>
  <c r="B37" i="25"/>
  <c r="C37" i="25" s="1"/>
  <c r="E37" i="25" s="1"/>
  <c r="G37" i="25" s="1"/>
  <c r="B37" i="70"/>
  <c r="C37" i="70" s="1"/>
  <c r="E37" i="70" s="1"/>
  <c r="G37" i="70" s="1"/>
  <c r="C36" i="70"/>
  <c r="E36" i="70" s="1"/>
  <c r="G36" i="70" s="1"/>
  <c r="BL33" i="27"/>
  <c r="FM36" i="41" s="1"/>
  <c r="AV32" i="27"/>
  <c r="DI35" i="41" s="1"/>
  <c r="P30" i="27"/>
  <c r="Q33" i="41" s="1"/>
  <c r="G39" i="49"/>
  <c r="G40" i="49" s="1"/>
  <c r="BR8" i="27"/>
  <c r="BR9" i="27"/>
  <c r="BR13" i="27"/>
  <c r="BR11" i="27"/>
  <c r="BR10" i="27"/>
  <c r="BR15" i="27"/>
  <c r="BR12" i="27"/>
  <c r="BR16" i="27"/>
  <c r="BR17" i="27"/>
  <c r="BR14" i="27"/>
  <c r="BR19" i="27"/>
  <c r="BR18" i="27"/>
  <c r="BR20" i="27"/>
  <c r="BR22" i="27"/>
  <c r="BR21" i="27"/>
  <c r="BR23" i="27"/>
  <c r="BR27" i="27"/>
  <c r="BR24" i="27"/>
  <c r="BR26" i="27"/>
  <c r="BR25" i="27"/>
  <c r="BR28" i="27"/>
  <c r="BR33" i="27"/>
  <c r="BR29" i="27"/>
  <c r="AV33" i="27"/>
  <c r="DI36" i="41" s="1"/>
  <c r="B37" i="83"/>
  <c r="C37" i="83" s="1"/>
  <c r="E37" i="83" s="1"/>
  <c r="G37" i="83" s="1"/>
  <c r="C36" i="83"/>
  <c r="E36" i="83" s="1"/>
  <c r="G36" i="83" s="1"/>
  <c r="BL8" i="27"/>
  <c r="FM5" i="41" s="1"/>
  <c r="BL12" i="27"/>
  <c r="FM9" i="41" s="1"/>
  <c r="BL9" i="27"/>
  <c r="FM6" i="41" s="1"/>
  <c r="BL13" i="27"/>
  <c r="FM12" i="41" s="1"/>
  <c r="BL10" i="27"/>
  <c r="FM7" i="41" s="1"/>
  <c r="BL11" i="27"/>
  <c r="FM8" i="41" s="1"/>
  <c r="BL14" i="27"/>
  <c r="FM13" i="41" s="1"/>
  <c r="BL15" i="27"/>
  <c r="FM14" i="41" s="1"/>
  <c r="BL17" i="27"/>
  <c r="FM16" i="41" s="1"/>
  <c r="BL18" i="27"/>
  <c r="FM17" i="41" s="1"/>
  <c r="BL16" i="27"/>
  <c r="FM15" i="41" s="1"/>
  <c r="BL19" i="27"/>
  <c r="FM18" i="41" s="1"/>
  <c r="BL23" i="27"/>
  <c r="FM24" i="41" s="1"/>
  <c r="BL21" i="27"/>
  <c r="FM22" i="41" s="1"/>
  <c r="BL20" i="27"/>
  <c r="FM21" i="41" s="1"/>
  <c r="BL22" i="27"/>
  <c r="FM23" i="41" s="1"/>
  <c r="BL25" i="27"/>
  <c r="FM26" i="41" s="1"/>
  <c r="BL24" i="27"/>
  <c r="FM25" i="41" s="1"/>
  <c r="BL27" i="27"/>
  <c r="FM30" i="41" s="1"/>
  <c r="BL26" i="27"/>
  <c r="FM27" i="41" s="1"/>
  <c r="BL28" i="27"/>
  <c r="FM31" i="41" s="1"/>
  <c r="BL32" i="27"/>
  <c r="FM35" i="41" s="1"/>
  <c r="BL31" i="27"/>
  <c r="FM34" i="41" s="1"/>
  <c r="BL29" i="27"/>
  <c r="FM32" i="41" s="1"/>
  <c r="BL30" i="27"/>
  <c r="FM33" i="41" s="1"/>
  <c r="BL34" i="27"/>
  <c r="FM39" i="41" s="1"/>
  <c r="G41" i="19"/>
  <c r="G42" i="19" s="1"/>
  <c r="AT8" i="27"/>
  <c r="DA5" i="41" s="1"/>
  <c r="AT9" i="27"/>
  <c r="DA6" i="41" s="1"/>
  <c r="AT10" i="27"/>
  <c r="DA7" i="41" s="1"/>
  <c r="AT11" i="27"/>
  <c r="AT12" i="27"/>
  <c r="AT13" i="27"/>
  <c r="DA12" i="41" s="1"/>
  <c r="AT14" i="27"/>
  <c r="DA13" i="41" s="1"/>
  <c r="AT16" i="27"/>
  <c r="DA15" i="41" s="1"/>
  <c r="AT18" i="27"/>
  <c r="DA17" i="41" s="1"/>
  <c r="AT15" i="27"/>
  <c r="DA14" i="41" s="1"/>
  <c r="AT17" i="27"/>
  <c r="DA16" i="41" s="1"/>
  <c r="AT22" i="27"/>
  <c r="DA23" i="41" s="1"/>
  <c r="AT20" i="27"/>
  <c r="DA21" i="41" s="1"/>
  <c r="AT23" i="27"/>
  <c r="DA24" i="41" s="1"/>
  <c r="AT19" i="27"/>
  <c r="DA18" i="41" s="1"/>
  <c r="AT21" i="27"/>
  <c r="DA22" i="41" s="1"/>
  <c r="AT24" i="27"/>
  <c r="DA25" i="41" s="1"/>
  <c r="AT25" i="27"/>
  <c r="DA26" i="41" s="1"/>
  <c r="AT26" i="27"/>
  <c r="DA27" i="41" s="1"/>
  <c r="AT27" i="27"/>
  <c r="DA30" i="41" s="1"/>
  <c r="AT28" i="27"/>
  <c r="DA31" i="41" s="1"/>
  <c r="AT29" i="27"/>
  <c r="DA32" i="41" s="1"/>
  <c r="AT34" i="27"/>
  <c r="DA39" i="41" s="1"/>
  <c r="AT33" i="27"/>
  <c r="DA36" i="41" s="1"/>
  <c r="AT30" i="27"/>
  <c r="DA33" i="41" s="1"/>
  <c r="AT31" i="27"/>
  <c r="DA34" i="41" s="1"/>
  <c r="B37" i="3"/>
  <c r="C37" i="3" s="1"/>
  <c r="E37" i="3" s="1"/>
  <c r="G37" i="3" s="1"/>
  <c r="C36" i="3"/>
  <c r="E36" i="3" s="1"/>
  <c r="G36" i="3" s="1"/>
  <c r="B37" i="104"/>
  <c r="AO37" i="27" s="1"/>
  <c r="CS42" i="41" s="1"/>
  <c r="C36" i="104"/>
  <c r="E36" i="104" s="1"/>
  <c r="G36" i="104" s="1"/>
  <c r="BI32" i="27"/>
  <c r="FA35" i="41" s="1"/>
  <c r="C35" i="69"/>
  <c r="E35" i="69" s="1"/>
  <c r="G35" i="69" s="1"/>
  <c r="B36" i="69"/>
  <c r="G39" i="22"/>
  <c r="G40" i="22" s="1"/>
  <c r="R9" i="27"/>
  <c r="Y6" i="41" s="1"/>
  <c r="R8" i="27"/>
  <c r="Y5" i="41" s="1"/>
  <c r="R10" i="27"/>
  <c r="Y7" i="41" s="1"/>
  <c r="R12" i="27"/>
  <c r="R11" i="27"/>
  <c r="R13" i="27"/>
  <c r="Y12" i="41" s="1"/>
  <c r="R17" i="27"/>
  <c r="Y16" i="41" s="1"/>
  <c r="R14" i="27"/>
  <c r="Y13" i="41" s="1"/>
  <c r="R15" i="27"/>
  <c r="Y14" i="41" s="1"/>
  <c r="R16" i="27"/>
  <c r="Y15" i="41" s="1"/>
  <c r="R18" i="27"/>
  <c r="Y17" i="41" s="1"/>
  <c r="R23" i="27"/>
  <c r="Y24" i="41" s="1"/>
  <c r="R19" i="27"/>
  <c r="Y18" i="41" s="1"/>
  <c r="R20" i="27"/>
  <c r="Y21" i="41" s="1"/>
  <c r="R21" i="27"/>
  <c r="Y22" i="41" s="1"/>
  <c r="R22" i="27"/>
  <c r="Y23" i="41" s="1"/>
  <c r="R24" i="27"/>
  <c r="Y25" i="41" s="1"/>
  <c r="R26" i="27"/>
  <c r="Y27" i="41" s="1"/>
  <c r="R25" i="27"/>
  <c r="Y26" i="41" s="1"/>
  <c r="R31" i="27"/>
  <c r="Y34" i="41" s="1"/>
  <c r="R27" i="27"/>
  <c r="Y30" i="41" s="1"/>
  <c r="R29" i="27"/>
  <c r="Y32" i="41" s="1"/>
  <c r="R30" i="27"/>
  <c r="Y33" i="41" s="1"/>
  <c r="R28" i="27"/>
  <c r="Y31" i="41" s="1"/>
  <c r="R34" i="27"/>
  <c r="Y39" i="41" s="1"/>
  <c r="G36" i="18"/>
  <c r="G37" i="18" s="1"/>
  <c r="S9" i="27"/>
  <c r="S8" i="27"/>
  <c r="S12" i="27"/>
  <c r="S10" i="27"/>
  <c r="S11" i="27"/>
  <c r="S13" i="27"/>
  <c r="S14" i="27"/>
  <c r="S15" i="27"/>
  <c r="S16" i="27"/>
  <c r="S17" i="27"/>
  <c r="S19" i="27"/>
  <c r="S18" i="27"/>
  <c r="S21" i="27"/>
  <c r="S20" i="27"/>
  <c r="S22" i="27"/>
  <c r="S24" i="27"/>
  <c r="S23" i="27"/>
  <c r="S28" i="27"/>
  <c r="S25" i="27"/>
  <c r="S31" i="27"/>
  <c r="S27" i="27"/>
  <c r="S26" i="27"/>
  <c r="S30" i="27"/>
  <c r="S32" i="27"/>
  <c r="S29" i="27"/>
  <c r="S33" i="27"/>
  <c r="S34" i="27"/>
  <c r="B37" i="110"/>
  <c r="Z34" i="27" s="1"/>
  <c r="C36" i="110"/>
  <c r="E36" i="110" s="1"/>
  <c r="G36" i="110" s="1"/>
  <c r="AR32" i="27"/>
  <c r="CO35" i="41" s="1"/>
  <c r="AC40" i="27"/>
  <c r="B36" i="73"/>
  <c r="C35" i="73"/>
  <c r="E35" i="73" s="1"/>
  <c r="G35" i="73" s="1"/>
  <c r="C36" i="84"/>
  <c r="E36" i="84" s="1"/>
  <c r="G36" i="84" s="1"/>
  <c r="B37" i="84"/>
  <c r="C37" i="84" s="1"/>
  <c r="E37" i="84" s="1"/>
  <c r="G37" i="84" s="1"/>
  <c r="B37" i="90"/>
  <c r="BK36" i="27" s="1"/>
  <c r="FI41" i="41" s="1"/>
  <c r="C36" i="90"/>
  <c r="E36" i="90" s="1"/>
  <c r="G36" i="90" s="1"/>
  <c r="C36" i="81"/>
  <c r="E36" i="81" s="1"/>
  <c r="G36" i="81" s="1"/>
  <c r="B37" i="81"/>
  <c r="C37" i="81" s="1"/>
  <c r="E37" i="81" s="1"/>
  <c r="G37" i="81" s="1"/>
  <c r="B37" i="82"/>
  <c r="C37" i="82" s="1"/>
  <c r="E37" i="82" s="1"/>
  <c r="G37" i="82" s="1"/>
  <c r="C36" i="82"/>
  <c r="E36" i="82" s="1"/>
  <c r="G36" i="82" s="1"/>
  <c r="B37" i="71"/>
  <c r="BT37" i="27" s="1"/>
  <c r="C36" i="71"/>
  <c r="E36" i="71" s="1"/>
  <c r="G36" i="71" s="1"/>
  <c r="X10" i="27"/>
  <c r="AS7" i="41" s="1"/>
  <c r="X9" i="27"/>
  <c r="AS6" i="41" s="1"/>
  <c r="X11" i="27"/>
  <c r="AS8" i="41" s="1"/>
  <c r="X8" i="27"/>
  <c r="AS5" i="41" s="1"/>
  <c r="X14" i="27"/>
  <c r="AS13" i="41" s="1"/>
  <c r="X12" i="27"/>
  <c r="AS9" i="41" s="1"/>
  <c r="X16" i="27"/>
  <c r="AS15" i="41" s="1"/>
  <c r="X13" i="27"/>
  <c r="AS12" i="41" s="1"/>
  <c r="X15" i="27"/>
  <c r="AS14" i="41" s="1"/>
  <c r="X18" i="27"/>
  <c r="AS17" i="41" s="1"/>
  <c r="X17" i="27"/>
  <c r="AS16" i="41" s="1"/>
  <c r="X21" i="27"/>
  <c r="AS22" i="41" s="1"/>
  <c r="X19" i="27"/>
  <c r="AS18" i="41" s="1"/>
  <c r="X20" i="27"/>
  <c r="AS21" i="41" s="1"/>
  <c r="X23" i="27"/>
  <c r="AS24" i="41" s="1"/>
  <c r="X22" i="27"/>
  <c r="AS23" i="41" s="1"/>
  <c r="X24" i="27"/>
  <c r="AS25" i="41" s="1"/>
  <c r="X27" i="27"/>
  <c r="AS30" i="41" s="1"/>
  <c r="X26" i="27"/>
  <c r="AS27" i="41" s="1"/>
  <c r="X25" i="27"/>
  <c r="AS26" i="41" s="1"/>
  <c r="X29" i="27"/>
  <c r="AS32" i="41" s="1"/>
  <c r="X30" i="27"/>
  <c r="AS33" i="41" s="1"/>
  <c r="X28" i="27"/>
  <c r="AS31" i="41" s="1"/>
  <c r="AS35" i="41"/>
  <c r="X31" i="27"/>
  <c r="AS34" i="41" s="1"/>
  <c r="AS36" i="41"/>
  <c r="BS40" i="27"/>
  <c r="AV8" i="27"/>
  <c r="DI5" i="41" s="1"/>
  <c r="AV9" i="27"/>
  <c r="DI6" i="41" s="1"/>
  <c r="AV16" i="27"/>
  <c r="DI15" i="41" s="1"/>
  <c r="AV10" i="27"/>
  <c r="DI7" i="41" s="1"/>
  <c r="AV11" i="27"/>
  <c r="AV13" i="27"/>
  <c r="AV18" i="27"/>
  <c r="DI17" i="41" s="1"/>
  <c r="AV12" i="27"/>
  <c r="AV17" i="27"/>
  <c r="DI16" i="41" s="1"/>
  <c r="AV14" i="27"/>
  <c r="DI13" i="41" s="1"/>
  <c r="AV15" i="27"/>
  <c r="DI14" i="41" s="1"/>
  <c r="AV22" i="27"/>
  <c r="DI23" i="41" s="1"/>
  <c r="AV19" i="27"/>
  <c r="DI18" i="41" s="1"/>
  <c r="AV20" i="27"/>
  <c r="DI21" i="41" s="1"/>
  <c r="AV21" i="27"/>
  <c r="DI22" i="41" s="1"/>
  <c r="AV26" i="27"/>
  <c r="DI27" i="41" s="1"/>
  <c r="AV23" i="27"/>
  <c r="DI24" i="41" s="1"/>
  <c r="AV25" i="27"/>
  <c r="DI26" i="41" s="1"/>
  <c r="AV24" i="27"/>
  <c r="DI25" i="41" s="1"/>
  <c r="AV27" i="27"/>
  <c r="DI30" i="41" s="1"/>
  <c r="AV29" i="27"/>
  <c r="DI32" i="41" s="1"/>
  <c r="AV31" i="27"/>
  <c r="DI34" i="41" s="1"/>
  <c r="AV28" i="27"/>
  <c r="DI31" i="41" s="1"/>
  <c r="AV34" i="27"/>
  <c r="DI39" i="41" s="1"/>
  <c r="AV30" i="27"/>
  <c r="DI33" i="41" s="1"/>
  <c r="AZ33" i="27"/>
  <c r="DU36" i="41" s="1"/>
  <c r="AW8" i="27"/>
  <c r="DM5" i="41" s="1"/>
  <c r="AW12" i="27"/>
  <c r="AW9" i="27"/>
  <c r="DM6" i="41" s="1"/>
  <c r="AW10" i="27"/>
  <c r="DM7" i="41" s="1"/>
  <c r="AW13" i="27"/>
  <c r="DM12" i="41" s="1"/>
  <c r="AW11" i="27"/>
  <c r="DM8" i="41" s="1"/>
  <c r="AW14" i="27"/>
  <c r="DM13" i="41" s="1"/>
  <c r="AW15" i="27"/>
  <c r="DM14" i="41" s="1"/>
  <c r="AW16" i="27"/>
  <c r="DM15" i="41" s="1"/>
  <c r="AW18" i="27"/>
  <c r="DM17" i="41" s="1"/>
  <c r="AW17" i="27"/>
  <c r="DM16" i="41" s="1"/>
  <c r="AW23" i="27"/>
  <c r="DM24" i="41" s="1"/>
  <c r="AW20" i="27"/>
  <c r="DM21" i="41" s="1"/>
  <c r="AW19" i="27"/>
  <c r="DM18" i="41" s="1"/>
  <c r="AW21" i="27"/>
  <c r="DM22" i="41" s="1"/>
  <c r="AW22" i="27"/>
  <c r="DM23" i="41" s="1"/>
  <c r="AW26" i="27"/>
  <c r="DM27" i="41" s="1"/>
  <c r="AW25" i="27"/>
  <c r="DM26" i="41" s="1"/>
  <c r="AW24" i="27"/>
  <c r="DM25" i="41" s="1"/>
  <c r="AW27" i="27"/>
  <c r="DM30" i="41" s="1"/>
  <c r="AW29" i="27"/>
  <c r="DM32" i="41" s="1"/>
  <c r="AW28" i="27"/>
  <c r="DM31" i="41" s="1"/>
  <c r="AW32" i="27"/>
  <c r="DM35" i="41" s="1"/>
  <c r="AW30" i="27"/>
  <c r="DM33" i="41" s="1"/>
  <c r="B37" i="51"/>
  <c r="BM37" i="27" s="1"/>
  <c r="C36" i="51"/>
  <c r="E36" i="51" s="1"/>
  <c r="G36" i="51" s="1"/>
  <c r="G39" i="16"/>
  <c r="G40" i="16" s="1"/>
  <c r="W8" i="27"/>
  <c r="AO5" i="41" s="1"/>
  <c r="W9" i="27"/>
  <c r="AO6" i="41" s="1"/>
  <c r="W12" i="27"/>
  <c r="AO9" i="41" s="1"/>
  <c r="W11" i="27"/>
  <c r="W10" i="27"/>
  <c r="AO7" i="41" s="1"/>
  <c r="W14" i="27"/>
  <c r="W13" i="27"/>
  <c r="AO12" i="41" s="1"/>
  <c r="W16" i="27"/>
  <c r="AO15" i="41" s="1"/>
  <c r="W15" i="27"/>
  <c r="AO14" i="41" s="1"/>
  <c r="W19" i="27"/>
  <c r="AO18" i="41" s="1"/>
  <c r="W17" i="27"/>
  <c r="AO16" i="41" s="1"/>
  <c r="W18" i="27"/>
  <c r="AO17" i="41" s="1"/>
  <c r="W22" i="27"/>
  <c r="AO23" i="41" s="1"/>
  <c r="W20" i="27"/>
  <c r="AO21" i="41" s="1"/>
  <c r="W23" i="27"/>
  <c r="AO24" i="41" s="1"/>
  <c r="W21" i="27"/>
  <c r="AO22" i="41" s="1"/>
  <c r="W25" i="27"/>
  <c r="AO26" i="41" s="1"/>
  <c r="W24" i="27"/>
  <c r="AO25" i="41" s="1"/>
  <c r="W28" i="27"/>
  <c r="AO31" i="41" s="1"/>
  <c r="W26" i="27"/>
  <c r="AO27" i="41" s="1"/>
  <c r="W27" i="27"/>
  <c r="AO30" i="41" s="1"/>
  <c r="W32" i="27"/>
  <c r="AO35" i="41" s="1"/>
  <c r="W30" i="27"/>
  <c r="AO33" i="41" s="1"/>
  <c r="W29" i="27"/>
  <c r="AO32" i="41" s="1"/>
  <c r="G39" i="64"/>
  <c r="G40" i="64" s="1"/>
  <c r="U8" i="27"/>
  <c r="AG5" i="41" s="1"/>
  <c r="U10" i="27"/>
  <c r="AG7" i="41" s="1"/>
  <c r="U12" i="27"/>
  <c r="U9" i="27"/>
  <c r="AG6" i="41" s="1"/>
  <c r="U11" i="27"/>
  <c r="AG8" i="41" s="1"/>
  <c r="U14" i="27"/>
  <c r="AG13" i="41" s="1"/>
  <c r="U13" i="27"/>
  <c r="AG12" i="41" s="1"/>
  <c r="U19" i="27"/>
  <c r="AG18" i="41" s="1"/>
  <c r="U15" i="27"/>
  <c r="AG14" i="41" s="1"/>
  <c r="U17" i="27"/>
  <c r="AG16" i="41" s="1"/>
  <c r="U16" i="27"/>
  <c r="AG15" i="41" s="1"/>
  <c r="U18" i="27"/>
  <c r="AG17" i="41" s="1"/>
  <c r="U23" i="27"/>
  <c r="AG24" i="41" s="1"/>
  <c r="U21" i="27"/>
  <c r="AG22" i="41" s="1"/>
  <c r="U20" i="27"/>
  <c r="AG21" i="41" s="1"/>
  <c r="U26" i="27"/>
  <c r="AG27" i="41" s="1"/>
  <c r="U22" i="27"/>
  <c r="AG23" i="41" s="1"/>
  <c r="U24" i="27"/>
  <c r="AG25" i="41" s="1"/>
  <c r="U28" i="27"/>
  <c r="AG31" i="41" s="1"/>
  <c r="U25" i="27"/>
  <c r="AG26" i="41" s="1"/>
  <c r="U30" i="27"/>
  <c r="AG33" i="41" s="1"/>
  <c r="U27" i="27"/>
  <c r="AG30" i="41" s="1"/>
  <c r="U29" i="27"/>
  <c r="AG32" i="41" s="1"/>
  <c r="B37" i="76"/>
  <c r="C37" i="76" s="1"/>
  <c r="E37" i="76" s="1"/>
  <c r="G37" i="76" s="1"/>
  <c r="C36" i="76"/>
  <c r="E36" i="76" s="1"/>
  <c r="G36" i="76" s="1"/>
  <c r="C36" i="96"/>
  <c r="E36" i="96" s="1"/>
  <c r="G36" i="96" s="1"/>
  <c r="B37" i="96"/>
  <c r="C37" i="96" s="1"/>
  <c r="E37" i="96" s="1"/>
  <c r="G37" i="96" s="1"/>
  <c r="AE40" i="27"/>
  <c r="G40" i="17"/>
  <c r="G41" i="17" s="1"/>
  <c r="B38" i="75"/>
  <c r="G39" i="14"/>
  <c r="G40" i="14" s="1"/>
  <c r="P9" i="27"/>
  <c r="Q6" i="41" s="1"/>
  <c r="P10" i="27"/>
  <c r="Q7" i="41" s="1"/>
  <c r="P8" i="27"/>
  <c r="Q5" i="41" s="1"/>
  <c r="P11" i="27"/>
  <c r="Q8" i="41" s="1"/>
  <c r="P13" i="27"/>
  <c r="P12" i="27"/>
  <c r="P16" i="27"/>
  <c r="Q15" i="41" s="1"/>
  <c r="P14" i="27"/>
  <c r="Q13" i="41" s="1"/>
  <c r="P15" i="27"/>
  <c r="Q14" i="41" s="1"/>
  <c r="P17" i="27"/>
  <c r="Q16" i="41" s="1"/>
  <c r="P18" i="27"/>
  <c r="Q17" i="41" s="1"/>
  <c r="P20" i="27"/>
  <c r="Q21" i="41" s="1"/>
  <c r="P19" i="27"/>
  <c r="Q18" i="41" s="1"/>
  <c r="P23" i="27"/>
  <c r="Q24" i="41" s="1"/>
  <c r="P22" i="27"/>
  <c r="Q23" i="41" s="1"/>
  <c r="P21" i="27"/>
  <c r="Q22" i="41" s="1"/>
  <c r="P26" i="27"/>
  <c r="Q27" i="41" s="1"/>
  <c r="P24" i="27"/>
  <c r="Q25" i="41" s="1"/>
  <c r="P25" i="27"/>
  <c r="Q26" i="41" s="1"/>
  <c r="P31" i="27"/>
  <c r="Q34" i="41" s="1"/>
  <c r="P27" i="27"/>
  <c r="Q30" i="41" s="1"/>
  <c r="P28" i="27"/>
  <c r="Q31" i="41" s="1"/>
  <c r="P32" i="27"/>
  <c r="Q35" i="41" s="1"/>
  <c r="P33" i="27"/>
  <c r="Q36" i="41" s="1"/>
  <c r="P29" i="27"/>
  <c r="Q32" i="41" s="1"/>
  <c r="P34" i="27"/>
  <c r="Q39" i="41" s="1"/>
  <c r="BH34" i="27"/>
  <c r="BA39" i="41" s="1"/>
  <c r="AI32" i="27"/>
  <c r="CC35" i="41" s="1"/>
  <c r="AS8" i="27"/>
  <c r="CW5" i="41" s="1"/>
  <c r="AS12" i="27"/>
  <c r="CW9" i="41" s="1"/>
  <c r="AS10" i="27"/>
  <c r="CW7" i="41" s="1"/>
  <c r="AS13" i="27"/>
  <c r="CW12" i="41" s="1"/>
  <c r="AS9" i="27"/>
  <c r="CW6" i="41" s="1"/>
  <c r="AS14" i="27"/>
  <c r="CW13" i="41" s="1"/>
  <c r="AS11" i="27"/>
  <c r="CW8" i="41" s="1"/>
  <c r="AS15" i="27"/>
  <c r="CW14" i="41" s="1"/>
  <c r="AS16" i="27"/>
  <c r="CW15" i="41" s="1"/>
  <c r="AS17" i="27"/>
  <c r="CW16" i="41" s="1"/>
  <c r="AS18" i="27"/>
  <c r="CW17" i="41" s="1"/>
  <c r="AS19" i="27"/>
  <c r="CW18" i="41" s="1"/>
  <c r="AS21" i="27"/>
  <c r="CW22" i="41" s="1"/>
  <c r="AS20" i="27"/>
  <c r="CW21" i="41" s="1"/>
  <c r="AS22" i="27"/>
  <c r="CW23" i="41" s="1"/>
  <c r="AS23" i="27"/>
  <c r="CW24" i="41" s="1"/>
  <c r="AS24" i="27"/>
  <c r="CW25" i="41" s="1"/>
  <c r="AS25" i="27"/>
  <c r="CW26" i="41" s="1"/>
  <c r="AS26" i="27"/>
  <c r="CW27" i="41" s="1"/>
  <c r="AS27" i="27"/>
  <c r="CW30" i="41" s="1"/>
  <c r="AS30" i="27"/>
  <c r="CW33" i="41" s="1"/>
  <c r="AS31" i="27"/>
  <c r="CW34" i="41" s="1"/>
  <c r="AS28" i="27"/>
  <c r="CW31" i="41" s="1"/>
  <c r="AS29" i="27"/>
  <c r="CW32" i="41" s="1"/>
  <c r="N33" i="27"/>
  <c r="I36" i="41" s="1"/>
  <c r="V34" i="27"/>
  <c r="AK39" i="41" s="1"/>
  <c r="G21" i="93"/>
  <c r="C22" i="93"/>
  <c r="N10" i="27"/>
  <c r="I7" i="41" s="1"/>
  <c r="N9" i="27"/>
  <c r="I6" i="41" s="1"/>
  <c r="N8" i="27"/>
  <c r="I5" i="41" s="1"/>
  <c r="N11" i="27"/>
  <c r="N12" i="27"/>
  <c r="N13" i="27"/>
  <c r="N17" i="27"/>
  <c r="I16" i="41" s="1"/>
  <c r="N14" i="27"/>
  <c r="I13" i="41" s="1"/>
  <c r="N16" i="27"/>
  <c r="I15" i="41" s="1"/>
  <c r="N15" i="27"/>
  <c r="I14" i="41" s="1"/>
  <c r="N19" i="27"/>
  <c r="I18" i="41" s="1"/>
  <c r="N18" i="27"/>
  <c r="I17" i="41" s="1"/>
  <c r="N23" i="27"/>
  <c r="I24" i="41" s="1"/>
  <c r="N21" i="27"/>
  <c r="I22" i="41" s="1"/>
  <c r="N20" i="27"/>
  <c r="I21" i="41" s="1"/>
  <c r="N22" i="27"/>
  <c r="I23" i="41" s="1"/>
  <c r="N26" i="27"/>
  <c r="I27" i="41" s="1"/>
  <c r="N25" i="27"/>
  <c r="I26" i="41" s="1"/>
  <c r="N24" i="27"/>
  <c r="I25" i="41" s="1"/>
  <c r="N27" i="27"/>
  <c r="I30" i="41" s="1"/>
  <c r="N28" i="27"/>
  <c r="I31" i="41" s="1"/>
  <c r="N30" i="27"/>
  <c r="I33" i="41" s="1"/>
  <c r="N29" i="27"/>
  <c r="I32" i="41" s="1"/>
  <c r="N31" i="27"/>
  <c r="I34" i="41" s="1"/>
  <c r="E37" i="60"/>
  <c r="E40" i="60" s="1"/>
  <c r="E41" i="60" s="1"/>
  <c r="C40" i="60"/>
  <c r="C41" i="60" s="1"/>
  <c r="FW41" i="41" l="1"/>
  <c r="FW43" i="41"/>
  <c r="DN43" i="41"/>
  <c r="FV42" i="41"/>
  <c r="DC43" i="41"/>
  <c r="DG43" i="41"/>
  <c r="CE43" i="41"/>
  <c r="BF37" i="27"/>
  <c r="ES42" i="41" s="1"/>
  <c r="EU42" i="41" s="1"/>
  <c r="O31" i="27"/>
  <c r="M34" i="41" s="1"/>
  <c r="O34" i="41" s="1"/>
  <c r="O33" i="27"/>
  <c r="M36" i="41" s="1"/>
  <c r="O36" i="41" s="1"/>
  <c r="O35" i="27"/>
  <c r="M40" i="41" s="1"/>
  <c r="N40" i="41" s="1"/>
  <c r="O28" i="27"/>
  <c r="M31" i="41" s="1"/>
  <c r="O31" i="41" s="1"/>
  <c r="O14" i="27"/>
  <c r="M13" i="41" s="1"/>
  <c r="N13" i="41" s="1"/>
  <c r="DG41" i="41"/>
  <c r="O30" i="27"/>
  <c r="M33" i="41" s="1"/>
  <c r="N33" i="41" s="1"/>
  <c r="O16" i="27"/>
  <c r="M15" i="41" s="1"/>
  <c r="N15" i="41" s="1"/>
  <c r="O13" i="27"/>
  <c r="M12" i="41" s="1"/>
  <c r="AM42" i="41"/>
  <c r="O11" i="27"/>
  <c r="M8" i="41" s="1"/>
  <c r="O8" i="41" s="1"/>
  <c r="AR37" i="27"/>
  <c r="CO42" i="41" s="1"/>
  <c r="CQ42" i="41" s="1"/>
  <c r="AZ35" i="27"/>
  <c r="DU40" i="41" s="1"/>
  <c r="DW40" i="41" s="1"/>
  <c r="O26" i="27"/>
  <c r="M27" i="41" s="1"/>
  <c r="O27" i="41" s="1"/>
  <c r="O10" i="27"/>
  <c r="M7" i="41" s="1"/>
  <c r="O7" i="41" s="1"/>
  <c r="BV31" i="27"/>
  <c r="GS34" i="41" s="1"/>
  <c r="GT34" i="41" s="1"/>
  <c r="AZ36" i="27"/>
  <c r="DU41" i="41" s="1"/>
  <c r="DV41" i="41" s="1"/>
  <c r="FB43" i="41"/>
  <c r="G37" i="44"/>
  <c r="CE40" i="41"/>
  <c r="CP40" i="41"/>
  <c r="AE41" i="41"/>
  <c r="FV40" i="41"/>
  <c r="FC41" i="41"/>
  <c r="FC40" i="41"/>
  <c r="AL40" i="41"/>
  <c r="DV42" i="41"/>
  <c r="EY42" i="41"/>
  <c r="EL40" i="41"/>
  <c r="CE42" i="41"/>
  <c r="AP42" i="41"/>
  <c r="DF40" i="41"/>
  <c r="DC41" i="41"/>
  <c r="FC42" i="41"/>
  <c r="AP41" i="41"/>
  <c r="ET41" i="41"/>
  <c r="DV43" i="41"/>
  <c r="AQ34" i="41"/>
  <c r="EX41" i="41"/>
  <c r="GT41" i="41"/>
  <c r="AY41" i="41"/>
  <c r="AT43" i="41"/>
  <c r="CQ41" i="41"/>
  <c r="GU42" i="41"/>
  <c r="GT42" i="41"/>
  <c r="EQ42" i="41"/>
  <c r="EP42" i="41"/>
  <c r="G42" i="43"/>
  <c r="G43" i="43" s="1"/>
  <c r="O19" i="27"/>
  <c r="M18" i="41" s="1"/>
  <c r="O18" i="41" s="1"/>
  <c r="AE40" i="41"/>
  <c r="BE36" i="27"/>
  <c r="EO41" i="41" s="1"/>
  <c r="C37" i="57"/>
  <c r="E37" i="57" s="1"/>
  <c r="G37" i="57" s="1"/>
  <c r="G40" i="57" s="1"/>
  <c r="G41" i="57" s="1"/>
  <c r="AU41" i="41"/>
  <c r="AT41" i="41"/>
  <c r="O18" i="27"/>
  <c r="M17" i="41" s="1"/>
  <c r="O17" i="41" s="1"/>
  <c r="C37" i="109"/>
  <c r="E37" i="109" s="1"/>
  <c r="G37" i="109" s="1"/>
  <c r="AA37" i="27"/>
  <c r="BE42" i="41" s="1"/>
  <c r="AA35" i="27"/>
  <c r="BE40" i="41" s="1"/>
  <c r="AA38" i="27"/>
  <c r="BE43" i="41" s="1"/>
  <c r="O34" i="27"/>
  <c r="M39" i="41" s="1"/>
  <c r="O39" i="41" s="1"/>
  <c r="O12" i="27"/>
  <c r="M9" i="41" s="1"/>
  <c r="O9" i="41" s="1"/>
  <c r="AV35" i="27"/>
  <c r="DI40" i="41" s="1"/>
  <c r="AV36" i="27"/>
  <c r="DI41" i="41" s="1"/>
  <c r="AV38" i="27"/>
  <c r="DI43" i="41" s="1"/>
  <c r="G40" i="117"/>
  <c r="G41" i="117" s="1"/>
  <c r="BF35" i="27"/>
  <c r="ES40" i="41" s="1"/>
  <c r="CD41" i="41"/>
  <c r="BF41" i="41"/>
  <c r="E37" i="125"/>
  <c r="G37" i="125" s="1"/>
  <c r="G39" i="125" s="1"/>
  <c r="G40" i="125" s="1"/>
  <c r="DB40" i="41"/>
  <c r="C37" i="80"/>
  <c r="G37" i="80" s="1"/>
  <c r="AK34" i="27"/>
  <c r="CK39" i="41" s="1"/>
  <c r="AK38" i="27"/>
  <c r="CK43" i="41" s="1"/>
  <c r="O32" i="27"/>
  <c r="M35" i="41" s="1"/>
  <c r="O35" i="41" s="1"/>
  <c r="O8" i="27"/>
  <c r="M5" i="41" s="1"/>
  <c r="O5" i="41" s="1"/>
  <c r="O27" i="27"/>
  <c r="M30" i="41" s="1"/>
  <c r="O9" i="27"/>
  <c r="M6" i="41" s="1"/>
  <c r="O6" i="41" s="1"/>
  <c r="EI40" i="41"/>
  <c r="AS44" i="41"/>
  <c r="DB42" i="41"/>
  <c r="O29" i="27"/>
  <c r="M32" i="41" s="1"/>
  <c r="O32" i="41" s="1"/>
  <c r="O25" i="27"/>
  <c r="M26" i="41" s="1"/>
  <c r="O26" i="41" s="1"/>
  <c r="O24" i="27"/>
  <c r="M25" i="41" s="1"/>
  <c r="O25" i="41" s="1"/>
  <c r="AM41" i="41"/>
  <c r="C36" i="38"/>
  <c r="E36" i="38" s="1"/>
  <c r="G36" i="38" s="1"/>
  <c r="B37" i="38"/>
  <c r="AB34" i="27" s="1"/>
  <c r="BI39" i="41" s="1"/>
  <c r="AB35" i="27"/>
  <c r="BI40" i="41" s="1"/>
  <c r="AB36" i="27"/>
  <c r="BI41" i="41" s="1"/>
  <c r="AB38" i="27"/>
  <c r="BI43" i="41" s="1"/>
  <c r="C37" i="112"/>
  <c r="E37" i="112" s="1"/>
  <c r="G37" i="112" s="1"/>
  <c r="BD36" i="27"/>
  <c r="EK41" i="41" s="1"/>
  <c r="BD38" i="27"/>
  <c r="EK43" i="41" s="1"/>
  <c r="O37" i="27"/>
  <c r="M42" i="41" s="1"/>
  <c r="O38" i="27"/>
  <c r="M43" i="41" s="1"/>
  <c r="O23" i="27"/>
  <c r="M24" i="41" s="1"/>
  <c r="N24" i="41" s="1"/>
  <c r="C37" i="85"/>
  <c r="E37" i="85" s="1"/>
  <c r="G37" i="85" s="1"/>
  <c r="BC38" i="27"/>
  <c r="EG43" i="41" s="1"/>
  <c r="BC37" i="27"/>
  <c r="EG42" i="41" s="1"/>
  <c r="BC40" i="41"/>
  <c r="EL42" i="41"/>
  <c r="AD42" i="41"/>
  <c r="AY42" i="41"/>
  <c r="EY43" i="41"/>
  <c r="O36" i="27"/>
  <c r="M41" i="41" s="1"/>
  <c r="C37" i="124"/>
  <c r="E37" i="124" s="1"/>
  <c r="G37" i="124" s="1"/>
  <c r="AR38" i="27"/>
  <c r="CO43" i="41" s="1"/>
  <c r="C37" i="111"/>
  <c r="E37" i="111" s="1"/>
  <c r="G37" i="111" s="1"/>
  <c r="BE38" i="27"/>
  <c r="EO43" i="41" s="1"/>
  <c r="BE35" i="27"/>
  <c r="EO40" i="41" s="1"/>
  <c r="BB20" i="27"/>
  <c r="EC21" i="41" s="1"/>
  <c r="C37" i="94"/>
  <c r="E37" i="94" s="1"/>
  <c r="G37" i="94" s="1"/>
  <c r="O21" i="27"/>
  <c r="M22" i="41" s="1"/>
  <c r="O22" i="41" s="1"/>
  <c r="O22" i="27"/>
  <c r="M23" i="41" s="1"/>
  <c r="O23" i="41" s="1"/>
  <c r="BC42" i="41"/>
  <c r="AV37" i="27"/>
  <c r="DI42" i="41" s="1"/>
  <c r="C37" i="107"/>
  <c r="E37" i="107" s="1"/>
  <c r="G37" i="107" s="1"/>
  <c r="Y38" i="27"/>
  <c r="AW43" i="41" s="1"/>
  <c r="Y35" i="27"/>
  <c r="AW40" i="41" s="1"/>
  <c r="EI41" i="41"/>
  <c r="BB41" i="41"/>
  <c r="BF38" i="27"/>
  <c r="ES43" i="41" s="1"/>
  <c r="AU42" i="41"/>
  <c r="AT42" i="41"/>
  <c r="O17" i="27"/>
  <c r="M16" i="41" s="1"/>
  <c r="N16" i="41" s="1"/>
  <c r="O15" i="27"/>
  <c r="M14" i="41" s="1"/>
  <c r="O14" i="41" s="1"/>
  <c r="C37" i="67"/>
  <c r="E37" i="67" s="1"/>
  <c r="G37" i="67" s="1"/>
  <c r="G39" i="67" s="1"/>
  <c r="G40" i="67" s="1"/>
  <c r="BV35" i="27"/>
  <c r="GS40" i="41" s="1"/>
  <c r="BV38" i="27"/>
  <c r="GS43" i="41" s="1"/>
  <c r="AE49" i="86"/>
  <c r="DR42" i="41"/>
  <c r="DR41" i="41"/>
  <c r="AH49" i="86"/>
  <c r="AH51" i="86" s="1"/>
  <c r="DG42" i="41"/>
  <c r="GP42" i="41"/>
  <c r="C37" i="61"/>
  <c r="E37" i="61" s="1"/>
  <c r="G37" i="61" s="1"/>
  <c r="AX38" i="27"/>
  <c r="DQ43" i="41" s="1"/>
  <c r="AX35" i="27"/>
  <c r="DQ40" i="41" s="1"/>
  <c r="FO41" i="41"/>
  <c r="FO40" i="41"/>
  <c r="GP41" i="41"/>
  <c r="GQ40" i="41"/>
  <c r="DN42" i="41"/>
  <c r="FZ40" i="41"/>
  <c r="GA40" i="41"/>
  <c r="C37" i="91"/>
  <c r="E37" i="91" s="1"/>
  <c r="G37" i="91" s="1"/>
  <c r="G39" i="91" s="1"/>
  <c r="G40" i="91" s="1"/>
  <c r="BO38" i="27"/>
  <c r="FY43" i="41" s="1"/>
  <c r="C37" i="128"/>
  <c r="E37" i="128" s="1"/>
  <c r="G37" i="128" s="1"/>
  <c r="AY8" i="27"/>
  <c r="AY10" i="27"/>
  <c r="AY9" i="27"/>
  <c r="AY12" i="27"/>
  <c r="AY13" i="27"/>
  <c r="AY11" i="27"/>
  <c r="AY14" i="27"/>
  <c r="AY15" i="27"/>
  <c r="AY16" i="27"/>
  <c r="AY18" i="27"/>
  <c r="AY17" i="27"/>
  <c r="AY19" i="27"/>
  <c r="AY21" i="27"/>
  <c r="AY20" i="27"/>
  <c r="AY23" i="27"/>
  <c r="AY22" i="27"/>
  <c r="AY26" i="27"/>
  <c r="AY24" i="27"/>
  <c r="AY25" i="27"/>
  <c r="AY27" i="27"/>
  <c r="AY29" i="27"/>
  <c r="AY28" i="27"/>
  <c r="AY30" i="27"/>
  <c r="AY32" i="27"/>
  <c r="AY31" i="27"/>
  <c r="AY35" i="27"/>
  <c r="AY33" i="27"/>
  <c r="AY36" i="27"/>
  <c r="FQ41" i="41" s="1"/>
  <c r="AY34" i="27"/>
  <c r="AY37" i="27"/>
  <c r="FQ42" i="41" s="1"/>
  <c r="C37" i="95"/>
  <c r="E37" i="95" s="1"/>
  <c r="G37" i="95" s="1"/>
  <c r="G40" i="95" s="1"/>
  <c r="G41" i="95" s="1"/>
  <c r="BA38" i="27"/>
  <c r="DY43" i="41" s="1"/>
  <c r="BA35" i="27"/>
  <c r="DY40" i="41" s="1"/>
  <c r="BA37" i="27"/>
  <c r="DY42" i="41" s="1"/>
  <c r="BA36" i="27"/>
  <c r="DY41" i="41" s="1"/>
  <c r="FN42" i="41"/>
  <c r="BO37" i="27"/>
  <c r="FY42" i="41" s="1"/>
  <c r="BO36" i="27"/>
  <c r="FY41" i="41" s="1"/>
  <c r="AY38" i="27"/>
  <c r="FQ43" i="41" s="1"/>
  <c r="AH36" i="27"/>
  <c r="BY41" i="41" s="1"/>
  <c r="AH37" i="27"/>
  <c r="BY42" i="41" s="1"/>
  <c r="AH35" i="27"/>
  <c r="BY40" i="41" s="1"/>
  <c r="AH38" i="27"/>
  <c r="BY43" i="41" s="1"/>
  <c r="FM10" i="41"/>
  <c r="CW10" i="41"/>
  <c r="AS10" i="41"/>
  <c r="R49" i="86"/>
  <c r="R51" i="86" s="1"/>
  <c r="AG44" i="41"/>
  <c r="AO44" i="41"/>
  <c r="Q44" i="41"/>
  <c r="CW44" i="41"/>
  <c r="CW47" i="41"/>
  <c r="I44" i="41"/>
  <c r="GW46" i="41"/>
  <c r="CU42" i="41"/>
  <c r="CT42" i="41"/>
  <c r="FM44" i="41"/>
  <c r="FM47" i="41"/>
  <c r="BA44" i="41"/>
  <c r="FK41" i="41"/>
  <c r="FJ41" i="41"/>
  <c r="Y44" i="41"/>
  <c r="DM44" i="41"/>
  <c r="AK44" i="41"/>
  <c r="DA44" i="41"/>
  <c r="CI28" i="41"/>
  <c r="CI37" i="41"/>
  <c r="CI44" i="41"/>
  <c r="CI19" i="41"/>
  <c r="BO44" i="41"/>
  <c r="GH37" i="41"/>
  <c r="BN44" i="41"/>
  <c r="GL37" i="41"/>
  <c r="GH44" i="41"/>
  <c r="GI44" i="41"/>
  <c r="CH44" i="41"/>
  <c r="GL44" i="41"/>
  <c r="GX44" i="41"/>
  <c r="GX47" i="41"/>
  <c r="BR44" i="41"/>
  <c r="BR46" i="41" s="1"/>
  <c r="BS44" i="41"/>
  <c r="BS46" i="41" s="1"/>
  <c r="AS47" i="41"/>
  <c r="BR47" i="41"/>
  <c r="DB32" i="41"/>
  <c r="DC32" i="41"/>
  <c r="AQ22" i="41"/>
  <c r="AP22" i="41"/>
  <c r="DN35" i="41"/>
  <c r="DO35" i="41"/>
  <c r="DN6" i="41"/>
  <c r="DO6" i="41"/>
  <c r="DK16" i="41"/>
  <c r="DJ16" i="41"/>
  <c r="Y19" i="41"/>
  <c r="AA12" i="41"/>
  <c r="Z12" i="41"/>
  <c r="DC30" i="41"/>
  <c r="DA37" i="41"/>
  <c r="DB30" i="41"/>
  <c r="FO13" i="41"/>
  <c r="FN13" i="41"/>
  <c r="AM22" i="41"/>
  <c r="AL22" i="41"/>
  <c r="GH28" i="41"/>
  <c r="E52" i="86"/>
  <c r="E49" i="86"/>
  <c r="E51" i="86" s="1"/>
  <c r="DJ14" i="41"/>
  <c r="DK14" i="41"/>
  <c r="DB31" i="41"/>
  <c r="DC31" i="41"/>
  <c r="L49" i="86"/>
  <c r="L51" i="86" s="1"/>
  <c r="L52" i="86"/>
  <c r="AI12" i="41"/>
  <c r="AH12" i="41"/>
  <c r="AG19" i="41"/>
  <c r="AA32" i="41"/>
  <c r="Z32" i="41"/>
  <c r="Z5" i="41"/>
  <c r="AA5" i="41"/>
  <c r="DB22" i="41"/>
  <c r="DC22" i="41"/>
  <c r="FN34" i="41"/>
  <c r="FO34" i="41"/>
  <c r="FN6" i="41"/>
  <c r="FO6" i="41"/>
  <c r="AM15" i="41"/>
  <c r="AL15" i="41"/>
  <c r="GL28" i="41"/>
  <c r="O49" i="86"/>
  <c r="O51" i="86" s="1"/>
  <c r="O52" i="86"/>
  <c r="AA16" i="41"/>
  <c r="Z16" i="41"/>
  <c r="DN31" i="41"/>
  <c r="DO31" i="41"/>
  <c r="CY31" i="41"/>
  <c r="CX31" i="41"/>
  <c r="AA33" i="41"/>
  <c r="Z33" i="41"/>
  <c r="DJ7" i="41"/>
  <c r="DK7" i="41"/>
  <c r="Z30" i="41"/>
  <c r="AA30" i="41"/>
  <c r="Y37" i="41"/>
  <c r="AA6" i="41"/>
  <c r="Z6" i="41"/>
  <c r="DB18" i="41"/>
  <c r="DC18" i="41"/>
  <c r="FO35" i="41"/>
  <c r="FN35" i="41"/>
  <c r="FN9" i="41"/>
  <c r="FO9" i="41"/>
  <c r="AM17" i="41"/>
  <c r="AL17" i="41"/>
  <c r="J35" i="41"/>
  <c r="K35" i="41"/>
  <c r="CG8" i="41"/>
  <c r="AO8" i="41"/>
  <c r="AO10" i="41" s="1"/>
  <c r="DI8" i="41"/>
  <c r="DI9" i="41"/>
  <c r="AG9" i="41"/>
  <c r="AG47" i="41" s="1"/>
  <c r="Y9" i="41"/>
  <c r="I8" i="41"/>
  <c r="I9" i="41"/>
  <c r="Q9" i="41"/>
  <c r="Q10" i="41" s="1"/>
  <c r="DA8" i="41"/>
  <c r="Y8" i="41"/>
  <c r="CG9" i="41"/>
  <c r="DA9" i="41"/>
  <c r="AK9" i="41"/>
  <c r="AK10" i="41" s="1"/>
  <c r="GG9" i="41"/>
  <c r="GG10" i="41" s="1"/>
  <c r="DM9" i="41"/>
  <c r="DM47" i="41" s="1"/>
  <c r="I12" i="41"/>
  <c r="AK12" i="41"/>
  <c r="BM13" i="41"/>
  <c r="BM47" i="41" s="1"/>
  <c r="Q12" i="41"/>
  <c r="GK12" i="41"/>
  <c r="GK47" i="41" s="1"/>
  <c r="AO13" i="41"/>
  <c r="GG12" i="41"/>
  <c r="DI12" i="41"/>
  <c r="FO16" i="41"/>
  <c r="FN16" i="41"/>
  <c r="S21" i="41"/>
  <c r="R21" i="41"/>
  <c r="Q28" i="41"/>
  <c r="AM21" i="41"/>
  <c r="AK28" i="41"/>
  <c r="AL21" i="41"/>
  <c r="DO30" i="41"/>
  <c r="DN30" i="41"/>
  <c r="DM37" i="41"/>
  <c r="DK33" i="41"/>
  <c r="DJ33" i="41"/>
  <c r="DO26" i="41"/>
  <c r="DN26" i="41"/>
  <c r="R15" i="41"/>
  <c r="S15" i="41"/>
  <c r="AA35" i="41"/>
  <c r="Z35" i="41"/>
  <c r="GI37" i="41"/>
  <c r="K14" i="41"/>
  <c r="J14" i="41"/>
  <c r="CX26" i="41"/>
  <c r="CY26" i="41"/>
  <c r="AI6" i="41"/>
  <c r="AH6" i="41"/>
  <c r="AQ14" i="41"/>
  <c r="AP14" i="41"/>
  <c r="DO23" i="41"/>
  <c r="DN23" i="41"/>
  <c r="DK34" i="41"/>
  <c r="DJ34" i="41"/>
  <c r="DJ6" i="41"/>
  <c r="DK6" i="41"/>
  <c r="Z26" i="41"/>
  <c r="AA26" i="41"/>
  <c r="DA28" i="41"/>
  <c r="DB21" i="41"/>
  <c r="DC21" i="41"/>
  <c r="FN27" i="41"/>
  <c r="FO27" i="41"/>
  <c r="CY35" i="41"/>
  <c r="CX35" i="41"/>
  <c r="F47" i="86"/>
  <c r="DO12" i="41"/>
  <c r="DM19" i="41"/>
  <c r="DN12" i="41"/>
  <c r="CX13" i="41"/>
  <c r="CY13" i="41"/>
  <c r="AA7" i="41"/>
  <c r="Z7" i="41"/>
  <c r="CX30" i="41"/>
  <c r="CY30" i="41"/>
  <c r="CW37" i="41"/>
  <c r="R32" i="41"/>
  <c r="S32" i="41"/>
  <c r="AI32" i="41"/>
  <c r="AH32" i="41"/>
  <c r="DK32" i="41"/>
  <c r="DJ32" i="41"/>
  <c r="FN30" i="41"/>
  <c r="FO30" i="41"/>
  <c r="FM37" i="41"/>
  <c r="I28" i="41"/>
  <c r="J25" i="41"/>
  <c r="K25" i="41"/>
  <c r="AQ25" i="41"/>
  <c r="AP25" i="41"/>
  <c r="K26" i="41"/>
  <c r="J26" i="41"/>
  <c r="DO7" i="41"/>
  <c r="DN7" i="41"/>
  <c r="CY32" i="41"/>
  <c r="CX32" i="41"/>
  <c r="AL18" i="41"/>
  <c r="AM18" i="41"/>
  <c r="AQ21" i="41"/>
  <c r="AO28" i="41"/>
  <c r="AP21" i="41"/>
  <c r="DC26" i="41"/>
  <c r="DB26" i="41"/>
  <c r="CY33" i="41"/>
  <c r="CX33" i="41"/>
  <c r="CE35" i="41"/>
  <c r="CD35" i="41"/>
  <c r="AH8" i="41"/>
  <c r="AI8" i="41"/>
  <c r="CX25" i="41"/>
  <c r="CY25" i="41"/>
  <c r="AP15" i="41"/>
  <c r="AQ15" i="41"/>
  <c r="DO22" i="41"/>
  <c r="DN22" i="41"/>
  <c r="DK5" i="41"/>
  <c r="DJ5" i="41"/>
  <c r="AA27" i="41"/>
  <c r="Z27" i="41"/>
  <c r="DB23" i="41"/>
  <c r="DC23" i="41"/>
  <c r="AM34" i="41"/>
  <c r="AL34" i="41"/>
  <c r="AL14" i="41"/>
  <c r="AM14" i="41"/>
  <c r="J13" i="41"/>
  <c r="K13" i="41"/>
  <c r="CY24" i="41"/>
  <c r="CX24" i="41"/>
  <c r="S36" i="41"/>
  <c r="R36" i="41"/>
  <c r="S8" i="41"/>
  <c r="R8" i="41"/>
  <c r="AI30" i="41"/>
  <c r="AH30" i="41"/>
  <c r="AG37" i="41"/>
  <c r="AH7" i="41"/>
  <c r="AI7" i="41"/>
  <c r="AQ12" i="41"/>
  <c r="AP12" i="41"/>
  <c r="DO18" i="41"/>
  <c r="DN18" i="41"/>
  <c r="DK30" i="41"/>
  <c r="DI37" i="41"/>
  <c r="DJ30" i="41"/>
  <c r="Z25" i="41"/>
  <c r="AA25" i="41"/>
  <c r="FC35" i="41"/>
  <c r="FB35" i="41"/>
  <c r="DB16" i="41"/>
  <c r="DC16" i="41"/>
  <c r="FO25" i="41"/>
  <c r="FN25" i="41"/>
  <c r="AM35" i="41"/>
  <c r="AL35" i="41"/>
  <c r="X52" i="86"/>
  <c r="S23" i="41"/>
  <c r="R23" i="41"/>
  <c r="AL26" i="41"/>
  <c r="AM26" i="41"/>
  <c r="K23" i="41"/>
  <c r="J23" i="41"/>
  <c r="CX7" i="41"/>
  <c r="CY7" i="41"/>
  <c r="FO33" i="41"/>
  <c r="FN33" i="41"/>
  <c r="AM16" i="41"/>
  <c r="AL16" i="41"/>
  <c r="S14" i="41"/>
  <c r="R14" i="41"/>
  <c r="R13" i="41"/>
  <c r="S13" i="41"/>
  <c r="DK31" i="41"/>
  <c r="DJ31" i="41"/>
  <c r="AL13" i="41"/>
  <c r="AM13" i="41"/>
  <c r="R35" i="41"/>
  <c r="S35" i="41"/>
  <c r="DO24" i="41"/>
  <c r="DN24" i="41"/>
  <c r="DB17" i="41"/>
  <c r="DC17" i="41"/>
  <c r="FO23" i="41"/>
  <c r="FN23" i="41"/>
  <c r="AM32" i="41"/>
  <c r="AL32" i="41"/>
  <c r="AM7" i="41"/>
  <c r="AL7" i="41"/>
  <c r="GY19" i="41"/>
  <c r="BO37" i="41"/>
  <c r="GX28" i="41"/>
  <c r="CH19" i="41"/>
  <c r="AI24" i="41"/>
  <c r="AH24" i="41"/>
  <c r="AP26" i="41"/>
  <c r="AQ26" i="41"/>
  <c r="S18" i="41"/>
  <c r="R18" i="41"/>
  <c r="K21" i="41"/>
  <c r="J21" i="41"/>
  <c r="DN5" i="41"/>
  <c r="DO5" i="41"/>
  <c r="AA31" i="41"/>
  <c r="Z31" i="41"/>
  <c r="CY9" i="41"/>
  <c r="CX9" i="41"/>
  <c r="DB25" i="41"/>
  <c r="DC25" i="41"/>
  <c r="J24" i="41"/>
  <c r="K24" i="41"/>
  <c r="J18" i="41"/>
  <c r="K18" i="41"/>
  <c r="AI33" i="41"/>
  <c r="AH33" i="41"/>
  <c r="DB14" i="41"/>
  <c r="DC14" i="41"/>
  <c r="BN37" i="41"/>
  <c r="S7" i="41"/>
  <c r="R7" i="41"/>
  <c r="AH26" i="41"/>
  <c r="AI26" i="41"/>
  <c r="AQ7" i="41"/>
  <c r="AP7" i="41"/>
  <c r="DJ26" i="41"/>
  <c r="DK26" i="41"/>
  <c r="Z22" i="41"/>
  <c r="AA22" i="41"/>
  <c r="CY22" i="41"/>
  <c r="CX22" i="41"/>
  <c r="S30" i="41"/>
  <c r="Q37" i="41"/>
  <c r="R30" i="41"/>
  <c r="R6" i="41"/>
  <c r="S6" i="41"/>
  <c r="AI31" i="41"/>
  <c r="AH31" i="41"/>
  <c r="AP32" i="41"/>
  <c r="AQ32" i="41"/>
  <c r="DN16" i="41"/>
  <c r="DO16" i="41"/>
  <c r="DK24" i="41"/>
  <c r="DJ24" i="41"/>
  <c r="Y28" i="41"/>
  <c r="AA21" i="41"/>
  <c r="Z21" i="41"/>
  <c r="DB15" i="41"/>
  <c r="DC15" i="41"/>
  <c r="FO21" i="41"/>
  <c r="FN21" i="41"/>
  <c r="FM28" i="41"/>
  <c r="AM33" i="41"/>
  <c r="AL33" i="41"/>
  <c r="AM5" i="41"/>
  <c r="AL5" i="41"/>
  <c r="DB35" i="41"/>
  <c r="DC35" i="41"/>
  <c r="U52" i="86"/>
  <c r="U49" i="86"/>
  <c r="U51" i="86" s="1"/>
  <c r="CH28" i="41"/>
  <c r="I49" i="86"/>
  <c r="I51" i="86" s="1"/>
  <c r="DB6" i="41"/>
  <c r="DC6" i="41"/>
  <c r="AI17" i="41"/>
  <c r="AH17" i="41"/>
  <c r="DB5" i="41"/>
  <c r="DC5" i="41"/>
  <c r="K36" i="41"/>
  <c r="J36" i="41"/>
  <c r="AI16" i="41"/>
  <c r="AH16" i="41"/>
  <c r="FN7" i="41"/>
  <c r="FO7" i="41"/>
  <c r="S16" i="41"/>
  <c r="R16" i="41"/>
  <c r="FO32" i="41"/>
  <c r="FN32" i="41"/>
  <c r="AP17" i="41"/>
  <c r="AQ17" i="41"/>
  <c r="CY27" i="41"/>
  <c r="CX27" i="41"/>
  <c r="DN27" i="41"/>
  <c r="DO27" i="41"/>
  <c r="FN31" i="41"/>
  <c r="FO31" i="41"/>
  <c r="CX23" i="41"/>
  <c r="CY23" i="41"/>
  <c r="DK25" i="41"/>
  <c r="DJ25" i="41"/>
  <c r="FO26" i="41"/>
  <c r="FN26" i="41"/>
  <c r="CY18" i="41"/>
  <c r="CX18" i="41"/>
  <c r="AP33" i="41"/>
  <c r="AQ33" i="41"/>
  <c r="AQ9" i="41"/>
  <c r="AP9" i="41"/>
  <c r="DO17" i="41"/>
  <c r="DN17" i="41"/>
  <c r="DK27" i="41"/>
  <c r="DJ27" i="41"/>
  <c r="Z18" i="41"/>
  <c r="AA18" i="41"/>
  <c r="DA19" i="41"/>
  <c r="DB13" i="41"/>
  <c r="DC13" i="41"/>
  <c r="FO22" i="41"/>
  <c r="FN22" i="41"/>
  <c r="AM30" i="41"/>
  <c r="AL30" i="41"/>
  <c r="AK37" i="41"/>
  <c r="AM6" i="41"/>
  <c r="AL6" i="41"/>
  <c r="AH36" i="41"/>
  <c r="AI36" i="41"/>
  <c r="CX6" i="41"/>
  <c r="CY6" i="41"/>
  <c r="AQ24" i="41"/>
  <c r="AP24" i="41"/>
  <c r="DB27" i="41"/>
  <c r="DC27" i="41"/>
  <c r="GI28" i="41"/>
  <c r="DK17" i="41"/>
  <c r="DJ17" i="41"/>
  <c r="AI18" i="41"/>
  <c r="AH18" i="41"/>
  <c r="FN12" i="41"/>
  <c r="FM19" i="41"/>
  <c r="FO12" i="41"/>
  <c r="GM28" i="41"/>
  <c r="DN25" i="41"/>
  <c r="DO25" i="41"/>
  <c r="AP18" i="41"/>
  <c r="AQ18" i="41"/>
  <c r="DC24" i="41"/>
  <c r="DB24" i="41"/>
  <c r="K16" i="41"/>
  <c r="J16" i="41"/>
  <c r="DN21" i="41"/>
  <c r="DO21" i="41"/>
  <c r="DM28" i="41"/>
  <c r="DK36" i="41"/>
  <c r="DJ36" i="41"/>
  <c r="S34" i="41"/>
  <c r="R34" i="41"/>
  <c r="CX17" i="41"/>
  <c r="CY17" i="41"/>
  <c r="AP35" i="41"/>
  <c r="AQ35" i="41"/>
  <c r="AQ6" i="41"/>
  <c r="AP6" i="41"/>
  <c r="DO15" i="41"/>
  <c r="DN15" i="41"/>
  <c r="DJ22" i="41"/>
  <c r="DK22" i="41"/>
  <c r="AA24" i="41"/>
  <c r="Z24" i="41"/>
  <c r="DC34" i="41"/>
  <c r="DB34" i="41"/>
  <c r="DC12" i="41"/>
  <c r="DB12" i="41"/>
  <c r="FO24" i="41"/>
  <c r="FN24" i="41"/>
  <c r="AM27" i="41"/>
  <c r="AL27" i="41"/>
  <c r="CY36" i="41"/>
  <c r="CX36" i="41"/>
  <c r="GY28" i="41"/>
  <c r="BN28" i="41"/>
  <c r="CX8" i="41"/>
  <c r="CY8" i="41"/>
  <c r="DO33" i="41"/>
  <c r="DN33" i="41"/>
  <c r="AL23" i="41"/>
  <c r="AM23" i="41"/>
  <c r="J27" i="41"/>
  <c r="K27" i="41"/>
  <c r="CY12" i="41"/>
  <c r="CW19" i="41"/>
  <c r="CX12" i="41"/>
  <c r="DO32" i="41"/>
  <c r="DN32" i="41"/>
  <c r="J22" i="41"/>
  <c r="K22" i="41"/>
  <c r="AQ23" i="41"/>
  <c r="AP23" i="41"/>
  <c r="AP16" i="41"/>
  <c r="AQ16" i="41"/>
  <c r="Z34" i="41"/>
  <c r="AA34" i="41"/>
  <c r="CQ35" i="41"/>
  <c r="CP35" i="41"/>
  <c r="AM8" i="41"/>
  <c r="AL8" i="41"/>
  <c r="R31" i="41"/>
  <c r="S31" i="41"/>
  <c r="AH25" i="41"/>
  <c r="AI25" i="41"/>
  <c r="K5" i="41"/>
  <c r="J5" i="41"/>
  <c r="R26" i="41"/>
  <c r="S26" i="41"/>
  <c r="AI23" i="41"/>
  <c r="AH23" i="41"/>
  <c r="K33" i="41"/>
  <c r="J33" i="41"/>
  <c r="K6" i="41"/>
  <c r="J6" i="41"/>
  <c r="CX16" i="41"/>
  <c r="CY16" i="41"/>
  <c r="R25" i="41"/>
  <c r="S25" i="41"/>
  <c r="AI27" i="41"/>
  <c r="AH27" i="41"/>
  <c r="AQ30" i="41"/>
  <c r="AP30" i="41"/>
  <c r="AO37" i="41"/>
  <c r="AQ5" i="41"/>
  <c r="AP5" i="41"/>
  <c r="DO14" i="41"/>
  <c r="DN14" i="41"/>
  <c r="DJ21" i="41"/>
  <c r="DK21" i="41"/>
  <c r="DI28" i="41"/>
  <c r="Z17" i="41"/>
  <c r="AA17" i="41"/>
  <c r="DB33" i="41"/>
  <c r="DC33" i="41"/>
  <c r="FN18" i="41"/>
  <c r="FO18" i="41"/>
  <c r="R33" i="41"/>
  <c r="S33" i="41"/>
  <c r="AM31" i="41"/>
  <c r="AL31" i="41"/>
  <c r="AI34" i="41"/>
  <c r="AH34" i="41"/>
  <c r="CH37" i="41"/>
  <c r="GX19" i="41"/>
  <c r="DO34" i="41"/>
  <c r="DN34" i="41"/>
  <c r="DK13" i="41"/>
  <c r="DJ13" i="41"/>
  <c r="AI15" i="41"/>
  <c r="AH15" i="41"/>
  <c r="AI35" i="41"/>
  <c r="AH35" i="41"/>
  <c r="AH14" i="41"/>
  <c r="AI14" i="41"/>
  <c r="DW36" i="41"/>
  <c r="DV36" i="41"/>
  <c r="AQ36" i="41"/>
  <c r="AP36" i="41"/>
  <c r="K17" i="41"/>
  <c r="J17" i="41"/>
  <c r="DK15" i="41"/>
  <c r="DJ15" i="41"/>
  <c r="K15" i="41"/>
  <c r="J15" i="41"/>
  <c r="AI5" i="41"/>
  <c r="AH5" i="41"/>
  <c r="AA23" i="41"/>
  <c r="Z23" i="41"/>
  <c r="CX21" i="41"/>
  <c r="CW28" i="41"/>
  <c r="CY21" i="41"/>
  <c r="K34" i="41"/>
  <c r="J34" i="41"/>
  <c r="K32" i="41"/>
  <c r="J32" i="41"/>
  <c r="J31" i="41"/>
  <c r="K31" i="41"/>
  <c r="K7" i="41"/>
  <c r="J7" i="41"/>
  <c r="CX15" i="41"/>
  <c r="CY15" i="41"/>
  <c r="R27" i="41"/>
  <c r="S27" i="41"/>
  <c r="AH21" i="41"/>
  <c r="AG28" i="41"/>
  <c r="AI21" i="41"/>
  <c r="AP27" i="41"/>
  <c r="AQ27" i="41"/>
  <c r="DO13" i="41"/>
  <c r="DN13" i="41"/>
  <c r="DK18" i="41"/>
  <c r="DJ18" i="41"/>
  <c r="Z15" i="41"/>
  <c r="AA15" i="41"/>
  <c r="DC36" i="41"/>
  <c r="DB36" i="41"/>
  <c r="FN15" i="41"/>
  <c r="FO15" i="41"/>
  <c r="DK35" i="41"/>
  <c r="DJ35" i="41"/>
  <c r="AL24" i="41"/>
  <c r="AM24" i="41"/>
  <c r="AA36" i="41"/>
  <c r="Z36" i="41"/>
  <c r="GX37" i="41"/>
  <c r="AJ49" i="86"/>
  <c r="AJ51" i="86" s="1"/>
  <c r="BO28" i="41"/>
  <c r="Z13" i="41"/>
  <c r="AA13" i="41"/>
  <c r="R24" i="41"/>
  <c r="S24" i="41"/>
  <c r="FN14" i="41"/>
  <c r="FO14" i="41"/>
  <c r="AD49" i="86"/>
  <c r="AD51" i="86" s="1"/>
  <c r="AD52" i="86"/>
  <c r="FO8" i="41"/>
  <c r="FN8" i="41"/>
  <c r="S17" i="41"/>
  <c r="R17" i="41"/>
  <c r="CY34" i="41"/>
  <c r="CX34" i="41"/>
  <c r="CY5" i="41"/>
  <c r="CX5" i="41"/>
  <c r="AI13" i="41"/>
  <c r="AH13" i="41"/>
  <c r="N21" i="41"/>
  <c r="O21" i="41"/>
  <c r="FO5" i="41"/>
  <c r="FN5" i="41"/>
  <c r="R5" i="41"/>
  <c r="S5" i="41"/>
  <c r="AM36" i="41"/>
  <c r="AL36" i="41"/>
  <c r="I37" i="41"/>
  <c r="K30" i="41"/>
  <c r="J30" i="41"/>
  <c r="CX14" i="41"/>
  <c r="CY14" i="41"/>
  <c r="S22" i="41"/>
  <c r="R22" i="41"/>
  <c r="AI22" i="41"/>
  <c r="AH22" i="41"/>
  <c r="AQ31" i="41"/>
  <c r="AP31" i="41"/>
  <c r="DN8" i="41"/>
  <c r="DO8" i="41"/>
  <c r="DJ23" i="41"/>
  <c r="DK23" i="41"/>
  <c r="AA14" i="41"/>
  <c r="Z14" i="41"/>
  <c r="DB7" i="41"/>
  <c r="DC7" i="41"/>
  <c r="FO17" i="41"/>
  <c r="FN17" i="41"/>
  <c r="FO36" i="41"/>
  <c r="FN36" i="41"/>
  <c r="AL25" i="41"/>
  <c r="AM25" i="41"/>
  <c r="DO36" i="41"/>
  <c r="DN36" i="41"/>
  <c r="GY37" i="41"/>
  <c r="GY44" i="41" s="1"/>
  <c r="D49" i="86"/>
  <c r="D51" i="86" s="1"/>
  <c r="GM37" i="41"/>
  <c r="GM44" i="41" s="1"/>
  <c r="AA49" i="86"/>
  <c r="AA51" i="86" s="1"/>
  <c r="AT24" i="41"/>
  <c r="AU24" i="41"/>
  <c r="AT33" i="41"/>
  <c r="AU33" i="41"/>
  <c r="AT27" i="41"/>
  <c r="AU27" i="41"/>
  <c r="AU16" i="41"/>
  <c r="AT16" i="41"/>
  <c r="AT17" i="41"/>
  <c r="AU17" i="41"/>
  <c r="AU6" i="41"/>
  <c r="AT6" i="41"/>
  <c r="AU30" i="41"/>
  <c r="AT30" i="41"/>
  <c r="AS37" i="41"/>
  <c r="AU7" i="41"/>
  <c r="AT7" i="41"/>
  <c r="AT36" i="41"/>
  <c r="AU36" i="41"/>
  <c r="AT15" i="41"/>
  <c r="AU15" i="41"/>
  <c r="AT23" i="41"/>
  <c r="AU23" i="41"/>
  <c r="AT22" i="41"/>
  <c r="AU22" i="41"/>
  <c r="AU9" i="41"/>
  <c r="AT9" i="41"/>
  <c r="AU26" i="41"/>
  <c r="AT26" i="41"/>
  <c r="AS28" i="41"/>
  <c r="AU21" i="41"/>
  <c r="AT21" i="41"/>
  <c r="AU34" i="41"/>
  <c r="AT34" i="41"/>
  <c r="AT13" i="41"/>
  <c r="AU13" i="41"/>
  <c r="AT32" i="41"/>
  <c r="AU32" i="41"/>
  <c r="AT14" i="41"/>
  <c r="AU14" i="41"/>
  <c r="AU35" i="41"/>
  <c r="AT35" i="41"/>
  <c r="AU5" i="41"/>
  <c r="AT5" i="41"/>
  <c r="AU25" i="41"/>
  <c r="AT25" i="41"/>
  <c r="AT18" i="41"/>
  <c r="AU18" i="41"/>
  <c r="AU12" i="41"/>
  <c r="AT12" i="41"/>
  <c r="AS19" i="41"/>
  <c r="AU31" i="41"/>
  <c r="AT31" i="41"/>
  <c r="AT8" i="41"/>
  <c r="AU8" i="41"/>
  <c r="AE11" i="86"/>
  <c r="AE15" i="86" s="1"/>
  <c r="AK15" i="86"/>
  <c r="AK51" i="86" s="1"/>
  <c r="F48" i="86"/>
  <c r="Z36" i="27"/>
  <c r="BT38" i="27"/>
  <c r="Z37" i="27"/>
  <c r="Z35" i="27"/>
  <c r="Z38" i="27"/>
  <c r="BK37" i="27"/>
  <c r="FI42" i="41" s="1"/>
  <c r="BK35" i="27"/>
  <c r="FI40" i="41" s="1"/>
  <c r="AO33" i="27"/>
  <c r="CS36" i="41" s="1"/>
  <c r="AO35" i="27"/>
  <c r="CS40" i="41" s="1"/>
  <c r="AO36" i="27"/>
  <c r="CS41" i="41" s="1"/>
  <c r="AO38" i="27"/>
  <c r="CS43" i="41" s="1"/>
  <c r="BK38" i="27"/>
  <c r="FI43" i="41" s="1"/>
  <c r="BM36" i="27"/>
  <c r="BM33" i="27"/>
  <c r="BM35" i="27"/>
  <c r="BM38" i="27"/>
  <c r="BT35" i="27"/>
  <c r="BT36" i="27"/>
  <c r="DO39" i="41"/>
  <c r="DN39" i="41"/>
  <c r="FN39" i="41"/>
  <c r="FO39" i="41"/>
  <c r="AA39" i="41"/>
  <c r="Z39" i="41"/>
  <c r="AH39" i="41"/>
  <c r="AI39" i="41"/>
  <c r="R39" i="41"/>
  <c r="S39" i="41"/>
  <c r="DB39" i="41"/>
  <c r="DC39" i="41"/>
  <c r="AQ39" i="41"/>
  <c r="AP39" i="41"/>
  <c r="CX39" i="41"/>
  <c r="CY39" i="41"/>
  <c r="EI39" i="41"/>
  <c r="EH39" i="41"/>
  <c r="DJ39" i="41"/>
  <c r="DK39" i="41"/>
  <c r="AM39" i="41"/>
  <c r="AL39" i="41"/>
  <c r="BB39" i="41"/>
  <c r="BC39" i="41"/>
  <c r="J39" i="41"/>
  <c r="K39" i="41"/>
  <c r="AU39" i="41"/>
  <c r="AT39" i="41"/>
  <c r="AK32" i="27"/>
  <c r="CK35" i="41" s="1"/>
  <c r="BI33" i="27"/>
  <c r="FA36" i="41" s="1"/>
  <c r="AK33" i="27"/>
  <c r="CK36" i="41" s="1"/>
  <c r="BF34" i="27"/>
  <c r="ES39" i="41" s="1"/>
  <c r="BU33" i="27"/>
  <c r="GO36" i="41" s="1"/>
  <c r="AI31" i="27"/>
  <c r="CC34" i="41" s="1"/>
  <c r="AR33" i="27"/>
  <c r="CO36" i="41" s="1"/>
  <c r="G39" i="36"/>
  <c r="G40" i="36" s="1"/>
  <c r="BU32" i="27"/>
  <c r="GO35" i="41" s="1"/>
  <c r="G40" i="11"/>
  <c r="G41" i="11" s="1"/>
  <c r="BE34" i="27"/>
  <c r="EO39" i="41" s="1"/>
  <c r="BI34" i="27"/>
  <c r="FA39" i="41" s="1"/>
  <c r="BT34" i="27"/>
  <c r="G39" i="83"/>
  <c r="G40" i="83" s="1"/>
  <c r="BH33" i="27"/>
  <c r="BA36" i="41" s="1"/>
  <c r="AR31" i="27"/>
  <c r="CO34" i="41" s="1"/>
  <c r="BV33" i="27"/>
  <c r="GS36" i="41" s="1"/>
  <c r="BV32" i="27"/>
  <c r="GS35" i="41" s="1"/>
  <c r="G39" i="23"/>
  <c r="G40" i="23" s="1"/>
  <c r="G39" i="76"/>
  <c r="G40" i="76" s="1"/>
  <c r="BV34" i="27"/>
  <c r="GS39" i="41" s="1"/>
  <c r="AX34" i="27"/>
  <c r="DQ39" i="41" s="1"/>
  <c r="AF33" i="27"/>
  <c r="BU36" i="41" s="1"/>
  <c r="BF33" i="27"/>
  <c r="ES36" i="41" s="1"/>
  <c r="AF32" i="27"/>
  <c r="BU35" i="41" s="1"/>
  <c r="BF32" i="27"/>
  <c r="ES35" i="41" s="1"/>
  <c r="G39" i="81"/>
  <c r="G40" i="81" s="1"/>
  <c r="W40" i="27"/>
  <c r="B37" i="69"/>
  <c r="AG35" i="27" s="1"/>
  <c r="C36" i="69"/>
  <c r="E36" i="69" s="1"/>
  <c r="G36" i="69" s="1"/>
  <c r="AT40" i="27"/>
  <c r="G40" i="109"/>
  <c r="AA9" i="27"/>
  <c r="BE6" i="41" s="1"/>
  <c r="AA8" i="27"/>
  <c r="BE5" i="41" s="1"/>
  <c r="AA10" i="27"/>
  <c r="BE7" i="41" s="1"/>
  <c r="AA15" i="27"/>
  <c r="BE14" i="41" s="1"/>
  <c r="AA13" i="27"/>
  <c r="BE12" i="41" s="1"/>
  <c r="AA11" i="27"/>
  <c r="BE8" i="41" s="1"/>
  <c r="AA12" i="27"/>
  <c r="BE9" i="41" s="1"/>
  <c r="AA14" i="27"/>
  <c r="BE13" i="41" s="1"/>
  <c r="AA17" i="27"/>
  <c r="BE16" i="41" s="1"/>
  <c r="AA16" i="27"/>
  <c r="BE15" i="41" s="1"/>
  <c r="AA20" i="27"/>
  <c r="BE21" i="41" s="1"/>
  <c r="AA18" i="27"/>
  <c r="BE17" i="41" s="1"/>
  <c r="AA19" i="27"/>
  <c r="BE18" i="41" s="1"/>
  <c r="AA23" i="27"/>
  <c r="BE24" i="41" s="1"/>
  <c r="AA22" i="27"/>
  <c r="BE23" i="41" s="1"/>
  <c r="AA21" i="27"/>
  <c r="BE22" i="41" s="1"/>
  <c r="AA26" i="27"/>
  <c r="BE27" i="41" s="1"/>
  <c r="AA24" i="27"/>
  <c r="BE25" i="41" s="1"/>
  <c r="AA25" i="27"/>
  <c r="BE26" i="41" s="1"/>
  <c r="AA30" i="27"/>
  <c r="BE33" i="41" s="1"/>
  <c r="AA27" i="27"/>
  <c r="BE30" i="41" s="1"/>
  <c r="AA28" i="27"/>
  <c r="BE31" i="41" s="1"/>
  <c r="AA29" i="27"/>
  <c r="BE32" i="41" s="1"/>
  <c r="AA34" i="27"/>
  <c r="BE39" i="41" s="1"/>
  <c r="AA32" i="27"/>
  <c r="BE35" i="41" s="1"/>
  <c r="AA31" i="27"/>
  <c r="BE34" i="41" s="1"/>
  <c r="AA33" i="27"/>
  <c r="BE36" i="41" s="1"/>
  <c r="AH33" i="27"/>
  <c r="BY36" i="41" s="1"/>
  <c r="BL40" i="27"/>
  <c r="BV11" i="27"/>
  <c r="GS8" i="41" s="1"/>
  <c r="BV9" i="27"/>
  <c r="GS6" i="41" s="1"/>
  <c r="BV8" i="27"/>
  <c r="GS5" i="41" s="1"/>
  <c r="BV13" i="27"/>
  <c r="GS12" i="41" s="1"/>
  <c r="BV10" i="27"/>
  <c r="GS7" i="41" s="1"/>
  <c r="BV12" i="27"/>
  <c r="GS9" i="41" s="1"/>
  <c r="BV14" i="27"/>
  <c r="GS13" i="41" s="1"/>
  <c r="BV15" i="27"/>
  <c r="GS14" i="41" s="1"/>
  <c r="BV17" i="27"/>
  <c r="GS16" i="41" s="1"/>
  <c r="BV16" i="27"/>
  <c r="GS15" i="41" s="1"/>
  <c r="BV18" i="27"/>
  <c r="GS17" i="41" s="1"/>
  <c r="BV19" i="27"/>
  <c r="GS18" i="41" s="1"/>
  <c r="BV25" i="27"/>
  <c r="GS26" i="41" s="1"/>
  <c r="BV21" i="27"/>
  <c r="GS22" i="41" s="1"/>
  <c r="BV20" i="27"/>
  <c r="GS21" i="41" s="1"/>
  <c r="BV22" i="27"/>
  <c r="GS23" i="41" s="1"/>
  <c r="BV23" i="27"/>
  <c r="GS24" i="41" s="1"/>
  <c r="BV24" i="27"/>
  <c r="GS25" i="41" s="1"/>
  <c r="BV26" i="27"/>
  <c r="GS27" i="41" s="1"/>
  <c r="BV27" i="27"/>
  <c r="GS30" i="41" s="1"/>
  <c r="BV29" i="27"/>
  <c r="GS32" i="41" s="1"/>
  <c r="BV30" i="27"/>
  <c r="GS33" i="41" s="1"/>
  <c r="BV28" i="27"/>
  <c r="GS31" i="41" s="1"/>
  <c r="AH8" i="27"/>
  <c r="BY5" i="41" s="1"/>
  <c r="AH9" i="27"/>
  <c r="BY6" i="41" s="1"/>
  <c r="AH12" i="27"/>
  <c r="BY9" i="41" s="1"/>
  <c r="AH10" i="27"/>
  <c r="BY7" i="41" s="1"/>
  <c r="AH11" i="27"/>
  <c r="BY8" i="41" s="1"/>
  <c r="AH18" i="27"/>
  <c r="BY17" i="41" s="1"/>
  <c r="AH13" i="27"/>
  <c r="BY12" i="41" s="1"/>
  <c r="AH15" i="27"/>
  <c r="BY14" i="41" s="1"/>
  <c r="AH16" i="27"/>
  <c r="BY15" i="41" s="1"/>
  <c r="AH14" i="27"/>
  <c r="BY13" i="41" s="1"/>
  <c r="AH17" i="27"/>
  <c r="BY16" i="41" s="1"/>
  <c r="AH19" i="27"/>
  <c r="BY18" i="41" s="1"/>
  <c r="AH20" i="27"/>
  <c r="BY21" i="41" s="1"/>
  <c r="AH21" i="27"/>
  <c r="BY22" i="41" s="1"/>
  <c r="AH25" i="27"/>
  <c r="BY26" i="41" s="1"/>
  <c r="AH22" i="27"/>
  <c r="BY23" i="41" s="1"/>
  <c r="AH23" i="27"/>
  <c r="BY24" i="41" s="1"/>
  <c r="AH27" i="27"/>
  <c r="BY30" i="41" s="1"/>
  <c r="AH26" i="27"/>
  <c r="BY27" i="41" s="1"/>
  <c r="AH24" i="27"/>
  <c r="BY25" i="41" s="1"/>
  <c r="AH30" i="27"/>
  <c r="BY33" i="41" s="1"/>
  <c r="AH29" i="27"/>
  <c r="BY32" i="41" s="1"/>
  <c r="AH28" i="27"/>
  <c r="BY31" i="41" s="1"/>
  <c r="AH31" i="27"/>
  <c r="BY34" i="41" s="1"/>
  <c r="AH34" i="27"/>
  <c r="BY39" i="41" s="1"/>
  <c r="AH32" i="27"/>
  <c r="BY35" i="41" s="1"/>
  <c r="G40" i="66"/>
  <c r="G41" i="66" s="1"/>
  <c r="BU8" i="27"/>
  <c r="GO5" i="41" s="1"/>
  <c r="BU10" i="27"/>
  <c r="GO7" i="41" s="1"/>
  <c r="BU11" i="27"/>
  <c r="GO8" i="41" s="1"/>
  <c r="BU9" i="27"/>
  <c r="GO6" i="41" s="1"/>
  <c r="BU12" i="27"/>
  <c r="GO9" i="41" s="1"/>
  <c r="BU17" i="27"/>
  <c r="GO16" i="41" s="1"/>
  <c r="BU16" i="27"/>
  <c r="GO15" i="41" s="1"/>
  <c r="BU14" i="27"/>
  <c r="GO13" i="41" s="1"/>
  <c r="BU13" i="27"/>
  <c r="GO12" i="41" s="1"/>
  <c r="BU18" i="27"/>
  <c r="GO17" i="41" s="1"/>
  <c r="BU15" i="27"/>
  <c r="GO14" i="41" s="1"/>
  <c r="BU19" i="27"/>
  <c r="GO18" i="41" s="1"/>
  <c r="BU21" i="27"/>
  <c r="GO22" i="41" s="1"/>
  <c r="BU20" i="27"/>
  <c r="GO21" i="41" s="1"/>
  <c r="BU23" i="27"/>
  <c r="GO24" i="41" s="1"/>
  <c r="BU22" i="27"/>
  <c r="GO23" i="41" s="1"/>
  <c r="BU24" i="27"/>
  <c r="GO25" i="41" s="1"/>
  <c r="BU26" i="27"/>
  <c r="GO27" i="41" s="1"/>
  <c r="BU25" i="27"/>
  <c r="GO26" i="41" s="1"/>
  <c r="BU27" i="27"/>
  <c r="GO30" i="41" s="1"/>
  <c r="BU28" i="27"/>
  <c r="GO31" i="41" s="1"/>
  <c r="BU29" i="27"/>
  <c r="GO32" i="41" s="1"/>
  <c r="BU30" i="27"/>
  <c r="GO33" i="41" s="1"/>
  <c r="C37" i="71"/>
  <c r="E37" i="71" s="1"/>
  <c r="G37" i="71" s="1"/>
  <c r="G39" i="71" s="1"/>
  <c r="G40" i="71" s="1"/>
  <c r="BT10" i="27"/>
  <c r="BT8" i="27"/>
  <c r="BT9" i="27"/>
  <c r="BT13" i="27"/>
  <c r="BT11" i="27"/>
  <c r="BT12" i="27"/>
  <c r="BT14" i="27"/>
  <c r="BT17" i="27"/>
  <c r="BT15" i="27"/>
  <c r="BT16" i="27"/>
  <c r="BT21" i="27"/>
  <c r="BT18" i="27"/>
  <c r="BT19" i="27"/>
  <c r="BT20" i="27"/>
  <c r="BT22" i="27"/>
  <c r="BT23" i="27"/>
  <c r="BT25" i="27"/>
  <c r="BT24" i="27"/>
  <c r="BT27" i="27"/>
  <c r="BT30" i="27"/>
  <c r="BT28" i="27"/>
  <c r="BT26" i="27"/>
  <c r="BT31" i="27"/>
  <c r="BT29" i="27"/>
  <c r="BT32" i="27"/>
  <c r="BT33" i="27"/>
  <c r="G39" i="21"/>
  <c r="G40" i="21" s="1"/>
  <c r="BN10" i="27"/>
  <c r="FU7" i="41" s="1"/>
  <c r="BN11" i="27"/>
  <c r="FU8" i="41" s="1"/>
  <c r="BN8" i="27"/>
  <c r="FU5" i="41" s="1"/>
  <c r="BN9" i="27"/>
  <c r="FU6" i="41" s="1"/>
  <c r="BN13" i="27"/>
  <c r="FU12" i="41" s="1"/>
  <c r="BN12" i="27"/>
  <c r="FU9" i="41" s="1"/>
  <c r="BN14" i="27"/>
  <c r="FU13" i="41" s="1"/>
  <c r="BN15" i="27"/>
  <c r="FU14" i="41" s="1"/>
  <c r="BN16" i="27"/>
  <c r="FU15" i="41" s="1"/>
  <c r="BN18" i="27"/>
  <c r="FU17" i="41" s="1"/>
  <c r="BN17" i="27"/>
  <c r="FU16" i="41" s="1"/>
  <c r="BN20" i="27"/>
  <c r="FU21" i="41" s="1"/>
  <c r="BN19" i="27"/>
  <c r="FU18" i="41" s="1"/>
  <c r="BN22" i="27"/>
  <c r="FU23" i="41" s="1"/>
  <c r="BN21" i="27"/>
  <c r="FU22" i="41" s="1"/>
  <c r="BN23" i="27"/>
  <c r="FU24" i="41" s="1"/>
  <c r="BN28" i="27"/>
  <c r="FU31" i="41" s="1"/>
  <c r="BN24" i="27"/>
  <c r="FU25" i="41" s="1"/>
  <c r="BN25" i="27"/>
  <c r="FU26" i="41" s="1"/>
  <c r="BN30" i="27"/>
  <c r="FU33" i="41" s="1"/>
  <c r="BN26" i="27"/>
  <c r="FU27" i="41" s="1"/>
  <c r="BN27" i="27"/>
  <c r="FU30" i="41" s="1"/>
  <c r="BN29" i="27"/>
  <c r="FU32" i="41" s="1"/>
  <c r="BN33" i="27"/>
  <c r="FU36" i="41" s="1"/>
  <c r="BN31" i="27"/>
  <c r="FU34" i="41" s="1"/>
  <c r="BN32" i="27"/>
  <c r="FU35" i="41" s="1"/>
  <c r="BN34" i="27"/>
  <c r="FU39" i="41" s="1"/>
  <c r="G40" i="107"/>
  <c r="G41" i="107" s="1"/>
  <c r="Y11" i="27"/>
  <c r="AW8" i="41" s="1"/>
  <c r="Y9" i="27"/>
  <c r="AW6" i="41" s="1"/>
  <c r="Y8" i="27"/>
  <c r="AW5" i="41" s="1"/>
  <c r="Y10" i="27"/>
  <c r="AW7" i="41" s="1"/>
  <c r="Y16" i="27"/>
  <c r="AW15" i="41" s="1"/>
  <c r="Y15" i="27"/>
  <c r="AW14" i="41" s="1"/>
  <c r="Y13" i="27"/>
  <c r="AW12" i="41" s="1"/>
  <c r="Y12" i="27"/>
  <c r="AW9" i="41" s="1"/>
  <c r="Y14" i="27"/>
  <c r="AW13" i="41" s="1"/>
  <c r="Y19" i="27"/>
  <c r="AW18" i="41" s="1"/>
  <c r="Y18" i="27"/>
  <c r="AW17" i="41" s="1"/>
  <c r="Y17" i="27"/>
  <c r="AW16" i="41" s="1"/>
  <c r="Y23" i="27"/>
  <c r="AW24" i="41" s="1"/>
  <c r="Y20" i="27"/>
  <c r="AW21" i="41" s="1"/>
  <c r="Y22" i="27"/>
  <c r="AW23" i="41" s="1"/>
  <c r="Y21" i="27"/>
  <c r="AW22" i="41" s="1"/>
  <c r="Y25" i="27"/>
  <c r="AW26" i="41" s="1"/>
  <c r="Y24" i="27"/>
  <c r="AW25" i="41" s="1"/>
  <c r="Y26" i="27"/>
  <c r="AW27" i="41" s="1"/>
  <c r="Y30" i="27"/>
  <c r="AW33" i="41" s="1"/>
  <c r="Y29" i="27"/>
  <c r="AW32" i="41" s="1"/>
  <c r="Y31" i="27"/>
  <c r="AW34" i="41" s="1"/>
  <c r="Y27" i="27"/>
  <c r="AW30" i="41" s="1"/>
  <c r="Y28" i="27"/>
  <c r="AW31" i="41" s="1"/>
  <c r="Y32" i="27"/>
  <c r="AW35" i="41" s="1"/>
  <c r="Y33" i="27"/>
  <c r="AW36" i="41" s="1"/>
  <c r="Y34" i="27"/>
  <c r="AW39" i="41" s="1"/>
  <c r="G40" i="53"/>
  <c r="G41" i="53" s="1"/>
  <c r="AU9" i="27"/>
  <c r="DE6" i="41" s="1"/>
  <c r="AU8" i="27"/>
  <c r="DE5" i="41" s="1"/>
  <c r="AU12" i="27"/>
  <c r="DE9" i="41" s="1"/>
  <c r="AU11" i="27"/>
  <c r="DE8" i="41" s="1"/>
  <c r="AU10" i="27"/>
  <c r="DE7" i="41" s="1"/>
  <c r="AU14" i="27"/>
  <c r="DE13" i="41" s="1"/>
  <c r="AU16" i="27"/>
  <c r="DE15" i="41" s="1"/>
  <c r="AU13" i="27"/>
  <c r="DE12" i="41" s="1"/>
  <c r="AU17" i="27"/>
  <c r="DE16" i="41" s="1"/>
  <c r="AU15" i="27"/>
  <c r="DE14" i="41" s="1"/>
  <c r="AU18" i="27"/>
  <c r="DE17" i="41" s="1"/>
  <c r="AU20" i="27"/>
  <c r="DE21" i="41" s="1"/>
  <c r="AU19" i="27"/>
  <c r="DE18" i="41" s="1"/>
  <c r="AU22" i="27"/>
  <c r="DE23" i="41" s="1"/>
  <c r="AU21" i="27"/>
  <c r="DE22" i="41" s="1"/>
  <c r="AU24" i="27"/>
  <c r="DE25" i="41" s="1"/>
  <c r="AU23" i="27"/>
  <c r="DE24" i="41" s="1"/>
  <c r="AU25" i="27"/>
  <c r="DE26" i="41" s="1"/>
  <c r="AU26" i="27"/>
  <c r="DE27" i="41" s="1"/>
  <c r="AU27" i="27"/>
  <c r="DE30" i="41" s="1"/>
  <c r="AU31" i="27"/>
  <c r="DE34" i="41" s="1"/>
  <c r="AU28" i="27"/>
  <c r="DE31" i="41" s="1"/>
  <c r="AU30" i="27"/>
  <c r="DE33" i="41" s="1"/>
  <c r="AU29" i="27"/>
  <c r="DE32" i="41" s="1"/>
  <c r="AU32" i="27"/>
  <c r="DE35" i="41" s="1"/>
  <c r="AU33" i="27"/>
  <c r="DE36" i="41" s="1"/>
  <c r="AU34" i="27"/>
  <c r="DE39" i="41" s="1"/>
  <c r="G39" i="96"/>
  <c r="G40" i="96" s="1"/>
  <c r="G40" i="124"/>
  <c r="G41" i="124" s="1"/>
  <c r="AR9" i="27"/>
  <c r="CO6" i="41" s="1"/>
  <c r="AR10" i="27"/>
  <c r="CO7" i="41" s="1"/>
  <c r="AR8" i="27"/>
  <c r="CO5" i="41" s="1"/>
  <c r="AR11" i="27"/>
  <c r="CO8" i="41" s="1"/>
  <c r="AR12" i="27"/>
  <c r="CO9" i="41" s="1"/>
  <c r="AR13" i="27"/>
  <c r="CO12" i="41" s="1"/>
  <c r="AR18" i="27"/>
  <c r="CO17" i="41" s="1"/>
  <c r="AR14" i="27"/>
  <c r="CO13" i="41" s="1"/>
  <c r="AR16" i="27"/>
  <c r="CO15" i="41" s="1"/>
  <c r="AR15" i="27"/>
  <c r="CO14" i="41" s="1"/>
  <c r="AR17" i="27"/>
  <c r="CO16" i="41" s="1"/>
  <c r="AR19" i="27"/>
  <c r="CO18" i="41" s="1"/>
  <c r="AR21" i="27"/>
  <c r="CO22" i="41" s="1"/>
  <c r="AR20" i="27"/>
  <c r="CO21" i="41" s="1"/>
  <c r="AR23" i="27"/>
  <c r="CO24" i="41" s="1"/>
  <c r="AR22" i="27"/>
  <c r="CO23" i="41" s="1"/>
  <c r="AR24" i="27"/>
  <c r="CO25" i="41" s="1"/>
  <c r="AR26" i="27"/>
  <c r="CO27" i="41" s="1"/>
  <c r="AR27" i="27"/>
  <c r="CO30" i="41" s="1"/>
  <c r="AR25" i="27"/>
  <c r="CO26" i="41" s="1"/>
  <c r="AR29" i="27"/>
  <c r="CO32" i="41" s="1"/>
  <c r="AR28" i="27"/>
  <c r="CO31" i="41" s="1"/>
  <c r="AR34" i="27"/>
  <c r="CO39" i="41" s="1"/>
  <c r="AR30" i="27"/>
  <c r="CO33" i="41" s="1"/>
  <c r="R40" i="27"/>
  <c r="G41" i="112"/>
  <c r="G42" i="112" s="1"/>
  <c r="BD8" i="27"/>
  <c r="EK5" i="41" s="1"/>
  <c r="BD9" i="27"/>
  <c r="EK6" i="41" s="1"/>
  <c r="BD10" i="27"/>
  <c r="EK7" i="41" s="1"/>
  <c r="BD11" i="27"/>
  <c r="EK8" i="41" s="1"/>
  <c r="BD14" i="27"/>
  <c r="EK13" i="41" s="1"/>
  <c r="BD12" i="27"/>
  <c r="EK9" i="41" s="1"/>
  <c r="BD13" i="27"/>
  <c r="EK12" i="41" s="1"/>
  <c r="BD16" i="27"/>
  <c r="EK15" i="41" s="1"/>
  <c r="BD15" i="27"/>
  <c r="EK14" i="41" s="1"/>
  <c r="BD18" i="27"/>
  <c r="EK17" i="41" s="1"/>
  <c r="BD17" i="27"/>
  <c r="EK16" i="41" s="1"/>
  <c r="BD19" i="27"/>
  <c r="EK18" i="41" s="1"/>
  <c r="BD22" i="27"/>
  <c r="EK23" i="41" s="1"/>
  <c r="BD23" i="27"/>
  <c r="EK24" i="41" s="1"/>
  <c r="BD21" i="27"/>
  <c r="EK22" i="41" s="1"/>
  <c r="BD20" i="27"/>
  <c r="EK21" i="41" s="1"/>
  <c r="BD24" i="27"/>
  <c r="EK25" i="41" s="1"/>
  <c r="BD25" i="27"/>
  <c r="EK26" i="41" s="1"/>
  <c r="BD26" i="27"/>
  <c r="EK27" i="41" s="1"/>
  <c r="BD30" i="27"/>
  <c r="EK33" i="41" s="1"/>
  <c r="BD27" i="27"/>
  <c r="EK30" i="41" s="1"/>
  <c r="BD28" i="27"/>
  <c r="EK31" i="41" s="1"/>
  <c r="BD29" i="27"/>
  <c r="EK32" i="41" s="1"/>
  <c r="BD32" i="27"/>
  <c r="EK35" i="41" s="1"/>
  <c r="BD34" i="27"/>
  <c r="EK39" i="41" s="1"/>
  <c r="BD31" i="27"/>
  <c r="EK34" i="41" s="1"/>
  <c r="BD33" i="27"/>
  <c r="EK36" i="41" s="1"/>
  <c r="G40" i="119"/>
  <c r="G41" i="119" s="1"/>
  <c r="T12" i="27"/>
  <c r="AC9" i="41" s="1"/>
  <c r="T8" i="27"/>
  <c r="AC5" i="41" s="1"/>
  <c r="T10" i="27"/>
  <c r="AC7" i="41" s="1"/>
  <c r="T13" i="27"/>
  <c r="AC12" i="41" s="1"/>
  <c r="T9" i="27"/>
  <c r="AC6" i="41" s="1"/>
  <c r="T11" i="27"/>
  <c r="AC8" i="41" s="1"/>
  <c r="T14" i="27"/>
  <c r="AC13" i="41" s="1"/>
  <c r="T16" i="27"/>
  <c r="AC15" i="41" s="1"/>
  <c r="T15" i="27"/>
  <c r="AC14" i="41" s="1"/>
  <c r="T18" i="27"/>
  <c r="AC17" i="41" s="1"/>
  <c r="T17" i="27"/>
  <c r="AC16" i="41" s="1"/>
  <c r="T19" i="27"/>
  <c r="AC18" i="41" s="1"/>
  <c r="T20" i="27"/>
  <c r="AC21" i="41" s="1"/>
  <c r="T23" i="27"/>
  <c r="AC24" i="41" s="1"/>
  <c r="T21" i="27"/>
  <c r="AC22" i="41" s="1"/>
  <c r="T22" i="27"/>
  <c r="AC23" i="41" s="1"/>
  <c r="T24" i="27"/>
  <c r="AC25" i="41" s="1"/>
  <c r="T27" i="27"/>
  <c r="AC30" i="41" s="1"/>
  <c r="T25" i="27"/>
  <c r="AC26" i="41" s="1"/>
  <c r="T28" i="27"/>
  <c r="AC31" i="41" s="1"/>
  <c r="T31" i="27"/>
  <c r="AC34" i="41" s="1"/>
  <c r="T29" i="27"/>
  <c r="AC32" i="41" s="1"/>
  <c r="T26" i="27"/>
  <c r="AC27" i="41" s="1"/>
  <c r="T34" i="27"/>
  <c r="AC39" i="41" s="1"/>
  <c r="T30" i="27"/>
  <c r="AC33" i="41" s="1"/>
  <c r="T32" i="27"/>
  <c r="AC35" i="41" s="1"/>
  <c r="T33" i="27"/>
  <c r="AC36" i="41" s="1"/>
  <c r="BR40" i="27"/>
  <c r="Z33" i="27"/>
  <c r="V40" i="27"/>
  <c r="G39" i="77"/>
  <c r="G40" i="77" s="1"/>
  <c r="AI9" i="27"/>
  <c r="CC6" i="41" s="1"/>
  <c r="AI8" i="27"/>
  <c r="CC5" i="41" s="1"/>
  <c r="AI11" i="27"/>
  <c r="CC8" i="41" s="1"/>
  <c r="AI13" i="27"/>
  <c r="CC12" i="41" s="1"/>
  <c r="AI14" i="27"/>
  <c r="CC13" i="41" s="1"/>
  <c r="AI12" i="27"/>
  <c r="CC9" i="41" s="1"/>
  <c r="AI10" i="27"/>
  <c r="CC7" i="41" s="1"/>
  <c r="AI15" i="27"/>
  <c r="CC14" i="41" s="1"/>
  <c r="AI18" i="27"/>
  <c r="CC17" i="41" s="1"/>
  <c r="AI17" i="27"/>
  <c r="CC16" i="41" s="1"/>
  <c r="AI16" i="27"/>
  <c r="CC15" i="41" s="1"/>
  <c r="AI20" i="27"/>
  <c r="CC21" i="41" s="1"/>
  <c r="AI21" i="27"/>
  <c r="CC22" i="41" s="1"/>
  <c r="AI19" i="27"/>
  <c r="CC18" i="41" s="1"/>
  <c r="AI23" i="27"/>
  <c r="CC24" i="41" s="1"/>
  <c r="AI22" i="27"/>
  <c r="CC23" i="41" s="1"/>
  <c r="AI24" i="27"/>
  <c r="CC25" i="41" s="1"/>
  <c r="AI25" i="27"/>
  <c r="CC26" i="41" s="1"/>
  <c r="AI27" i="27"/>
  <c r="CC30" i="41" s="1"/>
  <c r="AI29" i="27"/>
  <c r="CC32" i="41" s="1"/>
  <c r="AI26" i="27"/>
  <c r="CC27" i="41" s="1"/>
  <c r="AI28" i="27"/>
  <c r="CC31" i="41" s="1"/>
  <c r="AI34" i="27"/>
  <c r="CC39" i="41" s="1"/>
  <c r="AI30" i="27"/>
  <c r="CC33" i="41" s="1"/>
  <c r="AI33" i="27"/>
  <c r="CC36" i="41" s="1"/>
  <c r="G36" i="65"/>
  <c r="G37" i="65" s="1"/>
  <c r="AF9" i="27"/>
  <c r="BU6" i="41" s="1"/>
  <c r="AF8" i="27"/>
  <c r="BU5" i="41" s="1"/>
  <c r="AF11" i="27"/>
  <c r="BU8" i="41" s="1"/>
  <c r="AF10" i="27"/>
  <c r="BU7" i="41" s="1"/>
  <c r="AF13" i="27"/>
  <c r="BU12" i="41" s="1"/>
  <c r="AF12" i="27"/>
  <c r="BU9" i="41" s="1"/>
  <c r="AF15" i="27"/>
  <c r="BU14" i="41" s="1"/>
  <c r="AF14" i="27"/>
  <c r="BU13" i="41" s="1"/>
  <c r="AF16" i="27"/>
  <c r="BU15" i="41" s="1"/>
  <c r="AF20" i="27"/>
  <c r="BU21" i="41" s="1"/>
  <c r="AF19" i="27"/>
  <c r="BU18" i="41" s="1"/>
  <c r="AF17" i="27"/>
  <c r="BU16" i="41" s="1"/>
  <c r="AF18" i="27"/>
  <c r="BU17" i="41" s="1"/>
  <c r="AF22" i="27"/>
  <c r="BU23" i="41" s="1"/>
  <c r="AF21" i="27"/>
  <c r="BU22" i="41" s="1"/>
  <c r="AF23" i="27"/>
  <c r="BU24" i="41" s="1"/>
  <c r="AF24" i="27"/>
  <c r="BU25" i="41" s="1"/>
  <c r="AF26" i="27"/>
  <c r="BU27" i="41" s="1"/>
  <c r="AF31" i="27"/>
  <c r="BU34" i="41" s="1"/>
  <c r="AF25" i="27"/>
  <c r="BU26" i="41" s="1"/>
  <c r="AF27" i="27"/>
  <c r="BU30" i="41" s="1"/>
  <c r="AF28" i="27"/>
  <c r="BU31" i="41" s="1"/>
  <c r="AF30" i="27"/>
  <c r="BU33" i="41" s="1"/>
  <c r="AF29" i="27"/>
  <c r="BU32" i="41" s="1"/>
  <c r="G39" i="84"/>
  <c r="G40" i="84" s="1"/>
  <c r="BB9" i="27"/>
  <c r="EC6" i="41" s="1"/>
  <c r="BB15" i="27"/>
  <c r="EC14" i="41" s="1"/>
  <c r="BB18" i="27"/>
  <c r="EC17" i="41" s="1"/>
  <c r="BB19" i="27"/>
  <c r="EC18" i="41" s="1"/>
  <c r="BB23" i="27"/>
  <c r="EC24" i="41" s="1"/>
  <c r="BB21" i="27"/>
  <c r="EC22" i="41" s="1"/>
  <c r="BB31" i="27"/>
  <c r="EC34" i="41" s="1"/>
  <c r="AK9" i="27"/>
  <c r="CK6" i="41" s="1"/>
  <c r="AK8" i="27"/>
  <c r="CK5" i="41" s="1"/>
  <c r="AK11" i="27"/>
  <c r="CK8" i="41" s="1"/>
  <c r="AK10" i="27"/>
  <c r="CK7" i="41" s="1"/>
  <c r="AK12" i="27"/>
  <c r="CK9" i="41" s="1"/>
  <c r="AK15" i="27"/>
  <c r="CK14" i="41" s="1"/>
  <c r="AK13" i="27"/>
  <c r="CK12" i="41" s="1"/>
  <c r="AK16" i="27"/>
  <c r="CK15" i="41" s="1"/>
  <c r="AK17" i="27"/>
  <c r="CK16" i="41" s="1"/>
  <c r="AK18" i="27"/>
  <c r="CK17" i="41" s="1"/>
  <c r="AK14" i="27"/>
  <c r="CK13" i="41" s="1"/>
  <c r="AK19" i="27"/>
  <c r="CK18" i="41" s="1"/>
  <c r="AK21" i="27"/>
  <c r="CK22" i="41" s="1"/>
  <c r="AK23" i="27"/>
  <c r="CK24" i="41" s="1"/>
  <c r="AK20" i="27"/>
  <c r="CK21" i="41" s="1"/>
  <c r="AK22" i="27"/>
  <c r="CK23" i="41" s="1"/>
  <c r="AK28" i="27"/>
  <c r="CK31" i="41" s="1"/>
  <c r="AK24" i="27"/>
  <c r="CK25" i="41" s="1"/>
  <c r="AK25" i="27"/>
  <c r="CK26" i="41" s="1"/>
  <c r="AK29" i="27"/>
  <c r="CK32" i="41" s="1"/>
  <c r="AK26" i="27"/>
  <c r="CK27" i="41" s="1"/>
  <c r="AK27" i="27"/>
  <c r="CK30" i="41" s="1"/>
  <c r="AK30" i="27"/>
  <c r="CK33" i="41" s="1"/>
  <c r="AK31" i="27"/>
  <c r="CK34" i="41" s="1"/>
  <c r="E22" i="93"/>
  <c r="B22" i="93"/>
  <c r="C37" i="110"/>
  <c r="E37" i="110" s="1"/>
  <c r="G37" i="110" s="1"/>
  <c r="G39" i="110" s="1"/>
  <c r="G40" i="110" s="1"/>
  <c r="Z8" i="27"/>
  <c r="Z9" i="27"/>
  <c r="Z13" i="27"/>
  <c r="Z14" i="27"/>
  <c r="Z10" i="27"/>
  <c r="Z11" i="27"/>
  <c r="Z12" i="27"/>
  <c r="Z16" i="27"/>
  <c r="Z15" i="27"/>
  <c r="Z19" i="27"/>
  <c r="Z17" i="27"/>
  <c r="Z18" i="27"/>
  <c r="Z22" i="27"/>
  <c r="Z21" i="27"/>
  <c r="Z20" i="27"/>
  <c r="Z23" i="27"/>
  <c r="Z25" i="27"/>
  <c r="Z24" i="27"/>
  <c r="Z26" i="27"/>
  <c r="Z29" i="27"/>
  <c r="Z27" i="27"/>
  <c r="Z28" i="27"/>
  <c r="Z31" i="27"/>
  <c r="Z32" i="27"/>
  <c r="Z30" i="27"/>
  <c r="C37" i="104"/>
  <c r="E37" i="104" s="1"/>
  <c r="G37" i="104" s="1"/>
  <c r="G40" i="104" s="1"/>
  <c r="G41" i="104" s="1"/>
  <c r="AO8" i="27"/>
  <c r="CS5" i="41" s="1"/>
  <c r="AO9" i="27"/>
  <c r="CS6" i="41" s="1"/>
  <c r="AO11" i="27"/>
  <c r="CS8" i="41" s="1"/>
  <c r="AO12" i="27"/>
  <c r="CS9" i="41" s="1"/>
  <c r="AO10" i="27"/>
  <c r="CS7" i="41" s="1"/>
  <c r="AO13" i="27"/>
  <c r="CS12" i="41" s="1"/>
  <c r="AO16" i="27"/>
  <c r="CS15" i="41" s="1"/>
  <c r="AO14" i="27"/>
  <c r="CS13" i="41" s="1"/>
  <c r="AO17" i="27"/>
  <c r="CS16" i="41" s="1"/>
  <c r="AO19" i="27"/>
  <c r="CS18" i="41" s="1"/>
  <c r="AO15" i="27"/>
  <c r="CS14" i="41" s="1"/>
  <c r="AO22" i="27"/>
  <c r="CS23" i="41" s="1"/>
  <c r="AO18" i="27"/>
  <c r="CS17" i="41" s="1"/>
  <c r="AO23" i="27"/>
  <c r="CS24" i="41" s="1"/>
  <c r="AO21" i="27"/>
  <c r="CS22" i="41" s="1"/>
  <c r="AO20" i="27"/>
  <c r="CS21" i="41" s="1"/>
  <c r="AO24" i="27"/>
  <c r="CS25" i="41" s="1"/>
  <c r="AO28" i="27"/>
  <c r="CS31" i="41" s="1"/>
  <c r="AO25" i="27"/>
  <c r="CS26" i="41" s="1"/>
  <c r="AO26" i="27"/>
  <c r="CS27" i="41" s="1"/>
  <c r="AO29" i="27"/>
  <c r="CS32" i="41" s="1"/>
  <c r="AO30" i="27"/>
  <c r="CS33" i="41" s="1"/>
  <c r="AO27" i="27"/>
  <c r="CS30" i="41" s="1"/>
  <c r="AO31" i="27"/>
  <c r="CS34" i="41" s="1"/>
  <c r="AO34" i="27"/>
  <c r="CS39" i="41" s="1"/>
  <c r="AO32" i="27"/>
  <c r="CS35" i="41" s="1"/>
  <c r="P40" i="27"/>
  <c r="Q14" i="27"/>
  <c r="U13" i="41" s="1"/>
  <c r="Q15" i="27"/>
  <c r="U14" i="41" s="1"/>
  <c r="Q13" i="27"/>
  <c r="U12" i="41" s="1"/>
  <c r="Q16" i="27"/>
  <c r="U15" i="41" s="1"/>
  <c r="Q34" i="27"/>
  <c r="U39" i="41" s="1"/>
  <c r="Q32" i="27"/>
  <c r="U35" i="41" s="1"/>
  <c r="G39" i="70"/>
  <c r="G40" i="70" s="1"/>
  <c r="G39" i="3"/>
  <c r="G40" i="3" s="1"/>
  <c r="BO8" i="27"/>
  <c r="FY5" i="41" s="1"/>
  <c r="BO9" i="27"/>
  <c r="FY6" i="41" s="1"/>
  <c r="BO10" i="27"/>
  <c r="FY7" i="41" s="1"/>
  <c r="BO12" i="27"/>
  <c r="FY9" i="41" s="1"/>
  <c r="BO11" i="27"/>
  <c r="FY8" i="41" s="1"/>
  <c r="BO13" i="27"/>
  <c r="FY12" i="41" s="1"/>
  <c r="BO15" i="27"/>
  <c r="FY14" i="41" s="1"/>
  <c r="BO14" i="27"/>
  <c r="FY13" i="41" s="1"/>
  <c r="BO16" i="27"/>
  <c r="FY15" i="41" s="1"/>
  <c r="BO18" i="27"/>
  <c r="FY17" i="41" s="1"/>
  <c r="BO20" i="27"/>
  <c r="FY21" i="41" s="1"/>
  <c r="BO17" i="27"/>
  <c r="FY16" i="41" s="1"/>
  <c r="BO19" i="27"/>
  <c r="FY18" i="41" s="1"/>
  <c r="BO23" i="27"/>
  <c r="FY24" i="41" s="1"/>
  <c r="BO21" i="27"/>
  <c r="FY22" i="41" s="1"/>
  <c r="BO25" i="27"/>
  <c r="FY26" i="41" s="1"/>
  <c r="BO22" i="27"/>
  <c r="FY23" i="41" s="1"/>
  <c r="BO24" i="27"/>
  <c r="FY25" i="41" s="1"/>
  <c r="BO26" i="27"/>
  <c r="FY27" i="41" s="1"/>
  <c r="BO28" i="27"/>
  <c r="FY31" i="41" s="1"/>
  <c r="BO27" i="27"/>
  <c r="FY30" i="41" s="1"/>
  <c r="BO30" i="27"/>
  <c r="FY33" i="41" s="1"/>
  <c r="BO29" i="27"/>
  <c r="FY32" i="41" s="1"/>
  <c r="BO33" i="27"/>
  <c r="FY36" i="41" s="1"/>
  <c r="BO31" i="27"/>
  <c r="FY34" i="41" s="1"/>
  <c r="BO34" i="27"/>
  <c r="FY39" i="41" s="1"/>
  <c r="BO32" i="27"/>
  <c r="FY35" i="41" s="1"/>
  <c r="G39" i="8"/>
  <c r="G40" i="8" s="1"/>
  <c r="G39" i="82"/>
  <c r="G40" i="82" s="1"/>
  <c r="B37" i="73"/>
  <c r="BJ35" i="27" s="1"/>
  <c r="FE40" i="41" s="1"/>
  <c r="C36" i="73"/>
  <c r="E36" i="73" s="1"/>
  <c r="G36" i="73" s="1"/>
  <c r="BA8" i="27"/>
  <c r="DY5" i="41" s="1"/>
  <c r="BA9" i="27"/>
  <c r="DY6" i="41" s="1"/>
  <c r="BA10" i="27"/>
  <c r="DY7" i="41" s="1"/>
  <c r="BA11" i="27"/>
  <c r="DY8" i="41" s="1"/>
  <c r="BA13" i="27"/>
  <c r="DY12" i="41" s="1"/>
  <c r="BA12" i="27"/>
  <c r="DY9" i="41" s="1"/>
  <c r="BA14" i="27"/>
  <c r="DY13" i="41" s="1"/>
  <c r="BA16" i="27"/>
  <c r="DY15" i="41" s="1"/>
  <c r="BA15" i="27"/>
  <c r="DY14" i="41" s="1"/>
  <c r="BA17" i="27"/>
  <c r="DY16" i="41" s="1"/>
  <c r="BA21" i="27"/>
  <c r="DY22" i="41" s="1"/>
  <c r="BA18" i="27"/>
  <c r="DY17" i="41" s="1"/>
  <c r="BA19" i="27"/>
  <c r="DY18" i="41" s="1"/>
  <c r="BA20" i="27"/>
  <c r="DY21" i="41" s="1"/>
  <c r="BA23" i="27"/>
  <c r="DY24" i="41" s="1"/>
  <c r="BA22" i="27"/>
  <c r="DY23" i="41" s="1"/>
  <c r="BA28" i="27"/>
  <c r="DY31" i="41" s="1"/>
  <c r="BA24" i="27"/>
  <c r="DY25" i="41" s="1"/>
  <c r="BA26" i="27"/>
  <c r="DY27" i="41" s="1"/>
  <c r="BA25" i="27"/>
  <c r="DY26" i="41" s="1"/>
  <c r="BA30" i="27"/>
  <c r="DY33" i="41" s="1"/>
  <c r="BA27" i="27"/>
  <c r="DY30" i="41" s="1"/>
  <c r="BA29" i="27"/>
  <c r="DY32" i="41" s="1"/>
  <c r="BA32" i="27"/>
  <c r="DY35" i="41" s="1"/>
  <c r="BA31" i="27"/>
  <c r="DY34" i="41" s="1"/>
  <c r="BA33" i="27"/>
  <c r="DY36" i="41" s="1"/>
  <c r="BA34" i="27"/>
  <c r="DY39" i="41" s="1"/>
  <c r="G41" i="50"/>
  <c r="G42" i="50" s="1"/>
  <c r="BI11" i="27"/>
  <c r="FA8" i="41" s="1"/>
  <c r="BI9" i="27"/>
  <c r="FA6" i="41" s="1"/>
  <c r="BI8" i="27"/>
  <c r="FA5" i="41" s="1"/>
  <c r="BI10" i="27"/>
  <c r="FA7" i="41" s="1"/>
  <c r="BI12" i="27"/>
  <c r="FA9" i="41" s="1"/>
  <c r="BI13" i="27"/>
  <c r="FA12" i="41" s="1"/>
  <c r="BI14" i="27"/>
  <c r="FA13" i="41" s="1"/>
  <c r="BI19" i="27"/>
  <c r="FA18" i="41" s="1"/>
  <c r="BI16" i="27"/>
  <c r="FA15" i="41" s="1"/>
  <c r="BI15" i="27"/>
  <c r="FA14" i="41" s="1"/>
  <c r="BI18" i="27"/>
  <c r="FA17" i="41" s="1"/>
  <c r="BI17" i="27"/>
  <c r="FA16" i="41" s="1"/>
  <c r="BI20" i="27"/>
  <c r="FA21" i="41" s="1"/>
  <c r="BI21" i="27"/>
  <c r="FA22" i="41" s="1"/>
  <c r="BI24" i="27"/>
  <c r="FA25" i="41" s="1"/>
  <c r="BI23" i="27"/>
  <c r="FA24" i="41" s="1"/>
  <c r="BI25" i="27"/>
  <c r="FA26" i="41" s="1"/>
  <c r="BI22" i="27"/>
  <c r="FA23" i="41" s="1"/>
  <c r="BI26" i="27"/>
  <c r="FA27" i="41" s="1"/>
  <c r="BI28" i="27"/>
  <c r="FA31" i="41" s="1"/>
  <c r="BI29" i="27"/>
  <c r="FA32" i="41" s="1"/>
  <c r="BI30" i="27"/>
  <c r="FA33" i="41" s="1"/>
  <c r="BI27" i="27"/>
  <c r="FA30" i="41" s="1"/>
  <c r="BI31" i="27"/>
  <c r="FA34" i="41" s="1"/>
  <c r="BF8" i="27"/>
  <c r="ES5" i="41" s="1"/>
  <c r="BF11" i="27"/>
  <c r="ES8" i="41" s="1"/>
  <c r="BF9" i="27"/>
  <c r="ES6" i="41" s="1"/>
  <c r="BF10" i="27"/>
  <c r="ES7" i="41" s="1"/>
  <c r="BF12" i="27"/>
  <c r="ES9" i="41" s="1"/>
  <c r="BF16" i="27"/>
  <c r="ES15" i="41" s="1"/>
  <c r="BF13" i="27"/>
  <c r="ES12" i="41" s="1"/>
  <c r="BF14" i="27"/>
  <c r="ES13" i="41" s="1"/>
  <c r="BF15" i="27"/>
  <c r="ES14" i="41" s="1"/>
  <c r="BF18" i="27"/>
  <c r="ES17" i="41" s="1"/>
  <c r="BF20" i="27"/>
  <c r="ES21" i="41" s="1"/>
  <c r="BF17" i="27"/>
  <c r="ES16" i="41" s="1"/>
  <c r="BF19" i="27"/>
  <c r="ES18" i="41" s="1"/>
  <c r="BF21" i="27"/>
  <c r="ES22" i="41" s="1"/>
  <c r="BF22" i="27"/>
  <c r="ES23" i="41" s="1"/>
  <c r="BF23" i="27"/>
  <c r="ES24" i="41" s="1"/>
  <c r="BF24" i="27"/>
  <c r="ES25" i="41" s="1"/>
  <c r="BF25" i="27"/>
  <c r="ES26" i="41" s="1"/>
  <c r="BF28" i="27"/>
  <c r="ES31" i="41" s="1"/>
  <c r="BF26" i="27"/>
  <c r="ES27" i="41" s="1"/>
  <c r="BF27" i="27"/>
  <c r="ES30" i="41" s="1"/>
  <c r="BF29" i="27"/>
  <c r="ES32" i="41" s="1"/>
  <c r="BF30" i="27"/>
  <c r="ES33" i="41" s="1"/>
  <c r="BF31" i="27"/>
  <c r="ES34" i="41" s="1"/>
  <c r="G39" i="25"/>
  <c r="G40" i="25" s="1"/>
  <c r="G39" i="85"/>
  <c r="G40" i="85" s="1"/>
  <c r="BC9" i="27"/>
  <c r="EG6" i="41" s="1"/>
  <c r="BC8" i="27"/>
  <c r="EG5" i="41" s="1"/>
  <c r="BC10" i="27"/>
  <c r="EG7" i="41" s="1"/>
  <c r="BC13" i="27"/>
  <c r="EG12" i="41" s="1"/>
  <c r="BC14" i="27"/>
  <c r="EG13" i="41" s="1"/>
  <c r="BC12" i="27"/>
  <c r="EG9" i="41" s="1"/>
  <c r="BC11" i="27"/>
  <c r="EG8" i="41" s="1"/>
  <c r="BC15" i="27"/>
  <c r="EG14" i="41" s="1"/>
  <c r="BC16" i="27"/>
  <c r="EG15" i="41" s="1"/>
  <c r="BC17" i="27"/>
  <c r="EG16" i="41" s="1"/>
  <c r="BC20" i="27"/>
  <c r="EG21" i="41" s="1"/>
  <c r="BC18" i="27"/>
  <c r="EG17" i="41" s="1"/>
  <c r="BC22" i="27"/>
  <c r="EG23" i="41" s="1"/>
  <c r="BC19" i="27"/>
  <c r="EG18" i="41" s="1"/>
  <c r="BC23" i="27"/>
  <c r="EG24" i="41" s="1"/>
  <c r="BC21" i="27"/>
  <c r="EG22" i="41" s="1"/>
  <c r="BC25" i="27"/>
  <c r="EG26" i="41" s="1"/>
  <c r="BC24" i="27"/>
  <c r="EG25" i="41" s="1"/>
  <c r="BC28" i="27"/>
  <c r="EG31" i="41" s="1"/>
  <c r="BC27" i="27"/>
  <c r="EG30" i="41" s="1"/>
  <c r="BC26" i="27"/>
  <c r="EG27" i="41" s="1"/>
  <c r="BC30" i="27"/>
  <c r="EG33" i="41" s="1"/>
  <c r="BC31" i="27"/>
  <c r="EG34" i="41" s="1"/>
  <c r="BC32" i="27"/>
  <c r="EG35" i="41" s="1"/>
  <c r="BC29" i="27"/>
  <c r="EG32" i="41" s="1"/>
  <c r="BC33" i="27"/>
  <c r="EG36" i="41" s="1"/>
  <c r="C37" i="51"/>
  <c r="E37" i="51" s="1"/>
  <c r="G37" i="51" s="1"/>
  <c r="G39" i="51" s="1"/>
  <c r="G40" i="51" s="1"/>
  <c r="BM10" i="27"/>
  <c r="BM8" i="27"/>
  <c r="BM11" i="27"/>
  <c r="FQ8" i="41" s="1"/>
  <c r="BM9" i="27"/>
  <c r="BM12" i="27"/>
  <c r="BM13" i="27"/>
  <c r="BM15" i="27"/>
  <c r="BM17" i="27"/>
  <c r="BM14" i="27"/>
  <c r="BM16" i="27"/>
  <c r="BM19" i="27"/>
  <c r="BM18" i="27"/>
  <c r="BM23" i="27"/>
  <c r="BM20" i="27"/>
  <c r="BM21" i="27"/>
  <c r="BM22" i="27"/>
  <c r="BM25" i="27"/>
  <c r="BM24" i="27"/>
  <c r="BM26" i="27"/>
  <c r="BM27" i="27"/>
  <c r="BM28" i="27"/>
  <c r="BM30" i="27"/>
  <c r="BM29" i="27"/>
  <c r="BM31" i="27"/>
  <c r="BM32" i="27"/>
  <c r="BM34" i="27"/>
  <c r="AZ32" i="27"/>
  <c r="DU35" i="41" s="1"/>
  <c r="X40" i="27"/>
  <c r="U40" i="27"/>
  <c r="G41" i="121"/>
  <c r="G42" i="121" s="1"/>
  <c r="BG9" i="27"/>
  <c r="EW6" i="41" s="1"/>
  <c r="BG8" i="27"/>
  <c r="EW5" i="41" s="1"/>
  <c r="BG13" i="27"/>
  <c r="EW12" i="41" s="1"/>
  <c r="BG11" i="27"/>
  <c r="EW8" i="41" s="1"/>
  <c r="BG10" i="27"/>
  <c r="EW7" i="41" s="1"/>
  <c r="BG12" i="27"/>
  <c r="EW9" i="41" s="1"/>
  <c r="BG15" i="27"/>
  <c r="EW14" i="41" s="1"/>
  <c r="BG14" i="27"/>
  <c r="EW13" i="41" s="1"/>
  <c r="BG19" i="27"/>
  <c r="EW18" i="41" s="1"/>
  <c r="BG16" i="27"/>
  <c r="EW15" i="41" s="1"/>
  <c r="BG18" i="27"/>
  <c r="EW17" i="41" s="1"/>
  <c r="BG17" i="27"/>
  <c r="EW16" i="41" s="1"/>
  <c r="BG20" i="27"/>
  <c r="EW21" i="41" s="1"/>
  <c r="BG21" i="27"/>
  <c r="EW22" i="41" s="1"/>
  <c r="BG22" i="27"/>
  <c r="EW23" i="41" s="1"/>
  <c r="BG23" i="27"/>
  <c r="EW24" i="41" s="1"/>
  <c r="BG25" i="27"/>
  <c r="EW26" i="41" s="1"/>
  <c r="BG24" i="27"/>
  <c r="EW25" i="41" s="1"/>
  <c r="BG30" i="27"/>
  <c r="EW33" i="41" s="1"/>
  <c r="BG27" i="27"/>
  <c r="EW30" i="41" s="1"/>
  <c r="BG26" i="27"/>
  <c r="EW27" i="41" s="1"/>
  <c r="BG29" i="27"/>
  <c r="EW32" i="41" s="1"/>
  <c r="BG28" i="27"/>
  <c r="EW31" i="41" s="1"/>
  <c r="BG33" i="27"/>
  <c r="EW36" i="41" s="1"/>
  <c r="BG31" i="27"/>
  <c r="EW34" i="41" s="1"/>
  <c r="BG32" i="27"/>
  <c r="EW35" i="41" s="1"/>
  <c r="BG34" i="27"/>
  <c r="EW39" i="41" s="1"/>
  <c r="E22" i="92"/>
  <c r="B22" i="92"/>
  <c r="G41" i="111"/>
  <c r="G42" i="111" s="1"/>
  <c r="BE10" i="27"/>
  <c r="EO7" i="41" s="1"/>
  <c r="BE8" i="27"/>
  <c r="EO5" i="41" s="1"/>
  <c r="BE9" i="27"/>
  <c r="EO6" i="41" s="1"/>
  <c r="BE15" i="27"/>
  <c r="EO14" i="41" s="1"/>
  <c r="BE12" i="27"/>
  <c r="EO9" i="41" s="1"/>
  <c r="BE11" i="27"/>
  <c r="EO8" i="41" s="1"/>
  <c r="BE14" i="27"/>
  <c r="EO13" i="41" s="1"/>
  <c r="BE13" i="27"/>
  <c r="EO12" i="41" s="1"/>
  <c r="BE17" i="27"/>
  <c r="EO16" i="41" s="1"/>
  <c r="BE16" i="27"/>
  <c r="EO15" i="41" s="1"/>
  <c r="BE18" i="27"/>
  <c r="EO17" i="41" s="1"/>
  <c r="BE19" i="27"/>
  <c r="EO18" i="41" s="1"/>
  <c r="BE20" i="27"/>
  <c r="EO21" i="41" s="1"/>
  <c r="BE24" i="27"/>
  <c r="EO25" i="41" s="1"/>
  <c r="BE21" i="27"/>
  <c r="EO22" i="41" s="1"/>
  <c r="BE23" i="27"/>
  <c r="EO24" i="41" s="1"/>
  <c r="BE25" i="27"/>
  <c r="EO26" i="41" s="1"/>
  <c r="BE22" i="27"/>
  <c r="EO23" i="41" s="1"/>
  <c r="BE26" i="27"/>
  <c r="EO27" i="41" s="1"/>
  <c r="BE27" i="27"/>
  <c r="EO30" i="41" s="1"/>
  <c r="BE28" i="27"/>
  <c r="EO31" i="41" s="1"/>
  <c r="BE29" i="27"/>
  <c r="EO32" i="41" s="1"/>
  <c r="BE33" i="27"/>
  <c r="EO36" i="41" s="1"/>
  <c r="BE32" i="27"/>
  <c r="EO35" i="41" s="1"/>
  <c r="BE31" i="27"/>
  <c r="EO34" i="41" s="1"/>
  <c r="BE30" i="27"/>
  <c r="EO33" i="41" s="1"/>
  <c r="AS40" i="27"/>
  <c r="BH9" i="27"/>
  <c r="BA6" i="41" s="1"/>
  <c r="BH8" i="27"/>
  <c r="BA5" i="41" s="1"/>
  <c r="BH10" i="27"/>
  <c r="BA7" i="41" s="1"/>
  <c r="BH12" i="27"/>
  <c r="BA9" i="41" s="1"/>
  <c r="BH11" i="27"/>
  <c r="BA8" i="41" s="1"/>
  <c r="BH13" i="27"/>
  <c r="BA12" i="41" s="1"/>
  <c r="BH14" i="27"/>
  <c r="BA13" i="41" s="1"/>
  <c r="BH15" i="27"/>
  <c r="BA14" i="41" s="1"/>
  <c r="BH16" i="27"/>
  <c r="BA15" i="41" s="1"/>
  <c r="BH17" i="27"/>
  <c r="BA16" i="41" s="1"/>
  <c r="BH18" i="27"/>
  <c r="BA17" i="41" s="1"/>
  <c r="BH19" i="27"/>
  <c r="BA18" i="41" s="1"/>
  <c r="BH20" i="27"/>
  <c r="BA21" i="41" s="1"/>
  <c r="BH21" i="27"/>
  <c r="BA22" i="41" s="1"/>
  <c r="BH22" i="27"/>
  <c r="BA23" i="41" s="1"/>
  <c r="BH24" i="27"/>
  <c r="BA25" i="41" s="1"/>
  <c r="BH23" i="27"/>
  <c r="BA24" i="41" s="1"/>
  <c r="BH26" i="27"/>
  <c r="BA27" i="41" s="1"/>
  <c r="BH25" i="27"/>
  <c r="BA26" i="41" s="1"/>
  <c r="BH27" i="27"/>
  <c r="BA30" i="41" s="1"/>
  <c r="BH28" i="27"/>
  <c r="BA31" i="41" s="1"/>
  <c r="BH30" i="27"/>
  <c r="BA33" i="41" s="1"/>
  <c r="BH29" i="27"/>
  <c r="BA32" i="41" s="1"/>
  <c r="BH32" i="27"/>
  <c r="BA35" i="41" s="1"/>
  <c r="BH31" i="27"/>
  <c r="BA34" i="41" s="1"/>
  <c r="G39" i="61"/>
  <c r="G40" i="61" s="1"/>
  <c r="AX11" i="27"/>
  <c r="DQ8" i="41" s="1"/>
  <c r="AX12" i="27"/>
  <c r="DQ9" i="41" s="1"/>
  <c r="AX9" i="27"/>
  <c r="DQ6" i="41" s="1"/>
  <c r="AX8" i="27"/>
  <c r="DQ5" i="41" s="1"/>
  <c r="AX10" i="27"/>
  <c r="DQ7" i="41" s="1"/>
  <c r="AX13" i="27"/>
  <c r="DQ12" i="41" s="1"/>
  <c r="AX14" i="27"/>
  <c r="DQ13" i="41" s="1"/>
  <c r="AX15" i="27"/>
  <c r="DQ14" i="41" s="1"/>
  <c r="AX16" i="27"/>
  <c r="DQ15" i="41" s="1"/>
  <c r="AX18" i="27"/>
  <c r="DQ17" i="41" s="1"/>
  <c r="AX17" i="27"/>
  <c r="DQ16" i="41" s="1"/>
  <c r="AX20" i="27"/>
  <c r="DQ21" i="41" s="1"/>
  <c r="AX19" i="27"/>
  <c r="DQ18" i="41" s="1"/>
  <c r="AX22" i="27"/>
  <c r="DQ23" i="41" s="1"/>
  <c r="AX21" i="27"/>
  <c r="DQ22" i="41" s="1"/>
  <c r="AX25" i="27"/>
  <c r="DQ26" i="41" s="1"/>
  <c r="AX23" i="27"/>
  <c r="DQ24" i="41" s="1"/>
  <c r="AX28" i="27"/>
  <c r="DQ31" i="41" s="1"/>
  <c r="AX24" i="27"/>
  <c r="DQ25" i="41" s="1"/>
  <c r="AX30" i="27"/>
  <c r="DQ33" i="41" s="1"/>
  <c r="AX27" i="27"/>
  <c r="DQ30" i="41" s="1"/>
  <c r="AX26" i="27"/>
  <c r="DQ27" i="41" s="1"/>
  <c r="AX29" i="27"/>
  <c r="DQ32" i="41" s="1"/>
  <c r="AX31" i="27"/>
  <c r="DQ34" i="41" s="1"/>
  <c r="AX32" i="27"/>
  <c r="DQ35" i="41" s="1"/>
  <c r="AX33" i="27"/>
  <c r="DQ36" i="41" s="1"/>
  <c r="G43" i="88"/>
  <c r="G44" i="88" s="1"/>
  <c r="AZ9" i="27"/>
  <c r="DU6" i="41" s="1"/>
  <c r="AZ10" i="27"/>
  <c r="DU7" i="41" s="1"/>
  <c r="AZ13" i="27"/>
  <c r="DU12" i="41" s="1"/>
  <c r="AZ8" i="27"/>
  <c r="DU5" i="41" s="1"/>
  <c r="AZ15" i="27"/>
  <c r="DU14" i="41" s="1"/>
  <c r="AZ12" i="27"/>
  <c r="DU9" i="41" s="1"/>
  <c r="AZ14" i="27"/>
  <c r="DU13" i="41" s="1"/>
  <c r="AZ11" i="27"/>
  <c r="DU8" i="41" s="1"/>
  <c r="AZ16" i="27"/>
  <c r="DU15" i="41" s="1"/>
  <c r="AZ17" i="27"/>
  <c r="DU16" i="41" s="1"/>
  <c r="AZ19" i="27"/>
  <c r="DU18" i="41" s="1"/>
  <c r="AZ18" i="27"/>
  <c r="DU17" i="41" s="1"/>
  <c r="AZ21" i="27"/>
  <c r="DU22" i="41" s="1"/>
  <c r="AZ24" i="27"/>
  <c r="DU25" i="41" s="1"/>
  <c r="AZ22" i="27"/>
  <c r="DU23" i="41" s="1"/>
  <c r="AZ20" i="27"/>
  <c r="DU21" i="41" s="1"/>
  <c r="AZ23" i="27"/>
  <c r="DU24" i="41" s="1"/>
  <c r="AZ25" i="27"/>
  <c r="DU26" i="41" s="1"/>
  <c r="AZ26" i="27"/>
  <c r="DU27" i="41" s="1"/>
  <c r="AZ28" i="27"/>
  <c r="DU31" i="41" s="1"/>
  <c r="AZ27" i="27"/>
  <c r="DU30" i="41" s="1"/>
  <c r="AZ29" i="27"/>
  <c r="DU32" i="41" s="1"/>
  <c r="AZ31" i="27"/>
  <c r="DU34" i="41" s="1"/>
  <c r="AZ30" i="27"/>
  <c r="DU33" i="41" s="1"/>
  <c r="AZ34" i="27"/>
  <c r="DU39" i="41" s="1"/>
  <c r="N40" i="27"/>
  <c r="BU34" i="27"/>
  <c r="GO39" i="41" s="1"/>
  <c r="AW40" i="27"/>
  <c r="C37" i="90"/>
  <c r="E37" i="90" s="1"/>
  <c r="G37" i="90" s="1"/>
  <c r="G39" i="90" s="1"/>
  <c r="G40" i="90" s="1"/>
  <c r="BK8" i="27"/>
  <c r="FI5" i="41" s="1"/>
  <c r="BK9" i="27"/>
  <c r="FI6" i="41" s="1"/>
  <c r="BK14" i="27"/>
  <c r="FI13" i="41" s="1"/>
  <c r="BK10" i="27"/>
  <c r="FI7" i="41" s="1"/>
  <c r="BK12" i="27"/>
  <c r="FI9" i="41" s="1"/>
  <c r="BK11" i="27"/>
  <c r="FI8" i="41" s="1"/>
  <c r="BK13" i="27"/>
  <c r="FI12" i="41" s="1"/>
  <c r="BK15" i="27"/>
  <c r="FI14" i="41" s="1"/>
  <c r="BK17" i="27"/>
  <c r="FI16" i="41" s="1"/>
  <c r="BK18" i="27"/>
  <c r="FI17" i="41" s="1"/>
  <c r="BK16" i="27"/>
  <c r="FI15" i="41" s="1"/>
  <c r="BK19" i="27"/>
  <c r="FI18" i="41" s="1"/>
  <c r="BK20" i="27"/>
  <c r="FI21" i="41" s="1"/>
  <c r="BK21" i="27"/>
  <c r="FI22" i="41" s="1"/>
  <c r="BK22" i="27"/>
  <c r="FI23" i="41" s="1"/>
  <c r="BK23" i="27"/>
  <c r="FI24" i="41" s="1"/>
  <c r="BK24" i="27"/>
  <c r="FI25" i="41" s="1"/>
  <c r="BK26" i="27"/>
  <c r="FI27" i="41" s="1"/>
  <c r="BK28" i="27"/>
  <c r="FI31" i="41" s="1"/>
  <c r="BK29" i="27"/>
  <c r="FI32" i="41" s="1"/>
  <c r="BK25" i="27"/>
  <c r="FI26" i="41" s="1"/>
  <c r="BK27" i="27"/>
  <c r="FI30" i="41" s="1"/>
  <c r="BK30" i="27"/>
  <c r="FI33" i="41" s="1"/>
  <c r="BK32" i="27"/>
  <c r="FI35" i="41" s="1"/>
  <c r="BK31" i="27"/>
  <c r="FI34" i="41" s="1"/>
  <c r="BK34" i="27"/>
  <c r="FI39" i="41" s="1"/>
  <c r="BK33" i="27"/>
  <c r="FI36" i="41" s="1"/>
  <c r="S40" i="27"/>
  <c r="BB32" i="27"/>
  <c r="EC35" i="41" s="1"/>
  <c r="BU31" i="27"/>
  <c r="GO34" i="41" s="1"/>
  <c r="G40" i="44"/>
  <c r="G41" i="44" s="1"/>
  <c r="AF34" i="27"/>
  <c r="BU39" i="41" s="1"/>
  <c r="FQ34" i="41" l="1"/>
  <c r="FQ30" i="41"/>
  <c r="N31" i="41"/>
  <c r="N36" i="41"/>
  <c r="O33" i="41"/>
  <c r="N34" i="41"/>
  <c r="ET42" i="41"/>
  <c r="N8" i="41"/>
  <c r="O40" i="41"/>
  <c r="N7" i="41"/>
  <c r="O13" i="41"/>
  <c r="CP42" i="41"/>
  <c r="Q35" i="27"/>
  <c r="U40" i="41" s="1"/>
  <c r="V40" i="41" s="1"/>
  <c r="Q17" i="27"/>
  <c r="U16" i="41" s="1"/>
  <c r="W16" i="41" s="1"/>
  <c r="Q9" i="27"/>
  <c r="U6" i="41" s="1"/>
  <c r="W6" i="41" s="1"/>
  <c r="Q33" i="27"/>
  <c r="U36" i="41" s="1"/>
  <c r="W36" i="41" s="1"/>
  <c r="Q11" i="27"/>
  <c r="U8" i="41" s="1"/>
  <c r="V8" i="41" s="1"/>
  <c r="N27" i="41"/>
  <c r="Q37" i="27"/>
  <c r="U42" i="41" s="1"/>
  <c r="W42" i="41" s="1"/>
  <c r="Q10" i="27"/>
  <c r="U7" i="41" s="1"/>
  <c r="W7" i="41" s="1"/>
  <c r="Q28" i="27"/>
  <c r="U31" i="41" s="1"/>
  <c r="V31" i="41" s="1"/>
  <c r="Q8" i="27"/>
  <c r="U5" i="41" s="1"/>
  <c r="W5" i="41" s="1"/>
  <c r="DW41" i="41"/>
  <c r="Q29" i="27"/>
  <c r="U32" i="41" s="1"/>
  <c r="V32" i="41" s="1"/>
  <c r="Q26" i="27"/>
  <c r="U27" i="41" s="1"/>
  <c r="W27" i="41" s="1"/>
  <c r="GU34" i="41"/>
  <c r="Q38" i="27"/>
  <c r="U43" i="41" s="1"/>
  <c r="V43" i="41" s="1"/>
  <c r="Q27" i="27"/>
  <c r="U30" i="41" s="1"/>
  <c r="Q24" i="27"/>
  <c r="U25" i="41" s="1"/>
  <c r="V25" i="41" s="1"/>
  <c r="Q23" i="27"/>
  <c r="U24" i="41" s="1"/>
  <c r="W24" i="41" s="1"/>
  <c r="DV40" i="41"/>
  <c r="Q21" i="27"/>
  <c r="U22" i="41" s="1"/>
  <c r="Q30" i="27"/>
  <c r="U33" i="41" s="1"/>
  <c r="Q12" i="27"/>
  <c r="U9" i="41" s="1"/>
  <c r="W9" i="41" s="1"/>
  <c r="Q22" i="27"/>
  <c r="U23" i="41" s="1"/>
  <c r="V23" i="41" s="1"/>
  <c r="Q31" i="27"/>
  <c r="U34" i="41" s="1"/>
  <c r="W34" i="41" s="1"/>
  <c r="Q20" i="27"/>
  <c r="U21" i="41" s="1"/>
  <c r="W21" i="41" s="1"/>
  <c r="O15" i="41"/>
  <c r="Q25" i="27"/>
  <c r="U26" i="41" s="1"/>
  <c r="W26" i="41" s="1"/>
  <c r="Q18" i="27"/>
  <c r="U17" i="41" s="1"/>
  <c r="W17" i="41" s="1"/>
  <c r="Q19" i="27"/>
  <c r="U18" i="41" s="1"/>
  <c r="AV40" i="27"/>
  <c r="FQ21" i="41"/>
  <c r="FS21" i="41" s="1"/>
  <c r="FQ25" i="41"/>
  <c r="FR25" i="41" s="1"/>
  <c r="FQ23" i="41"/>
  <c r="FS23" i="41" s="1"/>
  <c r="N26" i="41"/>
  <c r="N6" i="41"/>
  <c r="N35" i="41"/>
  <c r="N17" i="41"/>
  <c r="O24" i="41"/>
  <c r="O28" i="41" s="1"/>
  <c r="EG44" i="41"/>
  <c r="M28" i="41"/>
  <c r="N39" i="41"/>
  <c r="M44" i="41"/>
  <c r="N9" i="41"/>
  <c r="N32" i="41"/>
  <c r="DI44" i="41"/>
  <c r="N22" i="41"/>
  <c r="M37" i="41"/>
  <c r="M10" i="41"/>
  <c r="AT44" i="41"/>
  <c r="N14" i="41"/>
  <c r="AU44" i="41"/>
  <c r="BB22" i="27"/>
  <c r="EC23" i="41" s="1"/>
  <c r="EE23" i="41" s="1"/>
  <c r="O16" i="41"/>
  <c r="N25" i="41"/>
  <c r="O43" i="41"/>
  <c r="N43" i="41"/>
  <c r="GU43" i="41"/>
  <c r="GT43" i="41"/>
  <c r="N42" i="41"/>
  <c r="O42" i="41"/>
  <c r="BF43" i="41"/>
  <c r="BG43" i="41"/>
  <c r="BF40" i="41"/>
  <c r="BG40" i="41"/>
  <c r="GU40" i="41"/>
  <c r="GT40" i="41"/>
  <c r="G41" i="94"/>
  <c r="G42" i="94" s="1"/>
  <c r="BB35" i="27"/>
  <c r="EC40" i="41" s="1"/>
  <c r="EM43" i="41"/>
  <c r="EL43" i="41"/>
  <c r="BG42" i="41"/>
  <c r="BF42" i="41"/>
  <c r="EP40" i="41"/>
  <c r="EQ40" i="41"/>
  <c r="EL41" i="41"/>
  <c r="EM41" i="41"/>
  <c r="EP43" i="41"/>
  <c r="EQ43" i="41"/>
  <c r="CL43" i="41"/>
  <c r="CM43" i="41"/>
  <c r="BB17" i="27"/>
  <c r="EC16" i="41" s="1"/>
  <c r="EE16" i="41" s="1"/>
  <c r="N5" i="41"/>
  <c r="BJ43" i="41"/>
  <c r="BK43" i="41"/>
  <c r="G42" i="80"/>
  <c r="G43" i="80" s="1"/>
  <c r="AK35" i="27"/>
  <c r="CK40" i="41" s="1"/>
  <c r="AK37" i="27"/>
  <c r="CK42" i="41" s="1"/>
  <c r="CP43" i="41"/>
  <c r="CQ43" i="41"/>
  <c r="BJ41" i="41"/>
  <c r="BK41" i="41"/>
  <c r="BB14" i="27"/>
  <c r="EC13" i="41" s="1"/>
  <c r="ED13" i="41" s="1"/>
  <c r="N18" i="41"/>
  <c r="BK40" i="41"/>
  <c r="BJ40" i="41"/>
  <c r="BB16" i="27"/>
  <c r="EC15" i="41" s="1"/>
  <c r="EE15" i="41" s="1"/>
  <c r="BB34" i="27"/>
  <c r="EC39" i="41" s="1"/>
  <c r="BB38" i="27"/>
  <c r="EC43" i="41" s="1"/>
  <c r="C37" i="38"/>
  <c r="E37" i="38" s="1"/>
  <c r="G37" i="38" s="1"/>
  <c r="AB37" i="27"/>
  <c r="BI42" i="41" s="1"/>
  <c r="BI44" i="41" s="1"/>
  <c r="BB13" i="27"/>
  <c r="EC12" i="41" s="1"/>
  <c r="EE12" i="41" s="1"/>
  <c r="O41" i="41"/>
  <c r="N41" i="41"/>
  <c r="EP41" i="41"/>
  <c r="EQ41" i="41"/>
  <c r="BB11" i="27"/>
  <c r="EC8" i="41" s="1"/>
  <c r="ED8" i="41" s="1"/>
  <c r="ET43" i="41"/>
  <c r="EU43" i="41"/>
  <c r="ET40" i="41"/>
  <c r="EU40" i="41"/>
  <c r="BB36" i="27"/>
  <c r="EC41" i="41" s="1"/>
  <c r="BB29" i="27"/>
  <c r="EC32" i="41" s="1"/>
  <c r="EE32" i="41" s="1"/>
  <c r="BB12" i="27"/>
  <c r="EC9" i="41" s="1"/>
  <c r="EE9" i="41" s="1"/>
  <c r="O40" i="27"/>
  <c r="BB33" i="27"/>
  <c r="EC36" i="41" s="1"/>
  <c r="ED36" i="41" s="1"/>
  <c r="Q36" i="27"/>
  <c r="U41" i="41" s="1"/>
  <c r="AK36" i="27"/>
  <c r="CK41" i="41" s="1"/>
  <c r="BB27" i="27"/>
  <c r="EC30" i="41" s="1"/>
  <c r="EE30" i="41" s="1"/>
  <c r="BB8" i="27"/>
  <c r="EC5" i="41" s="1"/>
  <c r="AY40" i="41"/>
  <c r="AX40" i="41"/>
  <c r="DJ43" i="41"/>
  <c r="DK43" i="41"/>
  <c r="BB30" i="27"/>
  <c r="EC33" i="41" s="1"/>
  <c r="ED33" i="41" s="1"/>
  <c r="N30" i="41"/>
  <c r="M47" i="41"/>
  <c r="AX43" i="41"/>
  <c r="AY43" i="41"/>
  <c r="EH42" i="41"/>
  <c r="EI42" i="41"/>
  <c r="DK41" i="41"/>
  <c r="DJ41" i="41"/>
  <c r="BB25" i="27"/>
  <c r="EC26" i="41" s="1"/>
  <c r="ED26" i="41" s="1"/>
  <c r="O30" i="41"/>
  <c r="N23" i="41"/>
  <c r="EH43" i="41"/>
  <c r="EI43" i="41"/>
  <c r="DJ40" i="41"/>
  <c r="DK40" i="41"/>
  <c r="BB28" i="27"/>
  <c r="EC31" i="41" s="1"/>
  <c r="EE31" i="41" s="1"/>
  <c r="BB26" i="27"/>
  <c r="EC27" i="41" s="1"/>
  <c r="ED27" i="41" s="1"/>
  <c r="DK42" i="41"/>
  <c r="DJ42" i="41"/>
  <c r="BB37" i="27"/>
  <c r="EC42" i="41" s="1"/>
  <c r="BB10" i="27"/>
  <c r="EC7" i="41" s="1"/>
  <c r="EE7" i="41" s="1"/>
  <c r="BB24" i="27"/>
  <c r="EC25" i="41" s="1"/>
  <c r="ED25" i="41" s="1"/>
  <c r="FO47" i="41"/>
  <c r="DO47" i="41"/>
  <c r="CY47" i="41"/>
  <c r="AU47" i="41"/>
  <c r="FQ13" i="41"/>
  <c r="FS13" i="41" s="1"/>
  <c r="FQ14" i="41"/>
  <c r="FR14" i="41" s="1"/>
  <c r="AE51" i="86"/>
  <c r="FQ27" i="41"/>
  <c r="FS27" i="41" s="1"/>
  <c r="FQ12" i="41"/>
  <c r="FS12" i="41" s="1"/>
  <c r="FQ40" i="41"/>
  <c r="FS40" i="41" s="1"/>
  <c r="FQ18" i="41"/>
  <c r="FS18" i="41" s="1"/>
  <c r="FQ7" i="41"/>
  <c r="FR7" i="41" s="1"/>
  <c r="FQ31" i="41"/>
  <c r="FR31" i="41" s="1"/>
  <c r="FQ33" i="41"/>
  <c r="FR33" i="41" s="1"/>
  <c r="FQ32" i="41"/>
  <c r="FS32" i="41" s="1"/>
  <c r="FQ5" i="41"/>
  <c r="FR5" i="41" s="1"/>
  <c r="FQ26" i="41"/>
  <c r="FS26" i="41" s="1"/>
  <c r="FQ24" i="41"/>
  <c r="FR24" i="41" s="1"/>
  <c r="DR40" i="41"/>
  <c r="DS40" i="41"/>
  <c r="DR43" i="41"/>
  <c r="DS43" i="41"/>
  <c r="FQ35" i="41"/>
  <c r="FR35" i="41" s="1"/>
  <c r="FQ9" i="41"/>
  <c r="FS9" i="41" s="1"/>
  <c r="FQ6" i="41"/>
  <c r="FQ15" i="41"/>
  <c r="FS15" i="41" s="1"/>
  <c r="FQ36" i="41"/>
  <c r="FS36" i="41" s="1"/>
  <c r="FQ39" i="41"/>
  <c r="FR39" i="41" s="1"/>
  <c r="FQ16" i="41"/>
  <c r="FS16" i="41" s="1"/>
  <c r="EA41" i="41"/>
  <c r="DZ41" i="41"/>
  <c r="FQ17" i="41"/>
  <c r="FS17" i="41" s="1"/>
  <c r="EA42" i="41"/>
  <c r="DZ42" i="41"/>
  <c r="EA40" i="41"/>
  <c r="DZ40" i="41"/>
  <c r="FR42" i="41"/>
  <c r="FS42" i="41"/>
  <c r="FR41" i="41"/>
  <c r="FS41" i="41"/>
  <c r="EA43" i="41"/>
  <c r="DZ43" i="41"/>
  <c r="FS43" i="41"/>
  <c r="FR43" i="41"/>
  <c r="FZ43" i="41"/>
  <c r="GA43" i="41"/>
  <c r="GA41" i="41"/>
  <c r="FZ41" i="41"/>
  <c r="FQ22" i="41"/>
  <c r="FR22" i="41" s="1"/>
  <c r="GA42" i="41"/>
  <c r="FZ42" i="41"/>
  <c r="CA43" i="41"/>
  <c r="BZ43" i="41"/>
  <c r="BZ40" i="41"/>
  <c r="CA40" i="41"/>
  <c r="BZ42" i="41"/>
  <c r="CA42" i="41"/>
  <c r="CA41" i="41"/>
  <c r="BZ41" i="41"/>
  <c r="Y10" i="41"/>
  <c r="Y46" i="41" s="1"/>
  <c r="EW10" i="41"/>
  <c r="GO10" i="41"/>
  <c r="CG10" i="41"/>
  <c r="CG46" i="41" s="1"/>
  <c r="FN10" i="41"/>
  <c r="DA10" i="41"/>
  <c r="DA46" i="41" s="1"/>
  <c r="I10" i="41"/>
  <c r="BY10" i="41"/>
  <c r="CX10" i="41"/>
  <c r="EO10" i="41"/>
  <c r="DI10" i="41"/>
  <c r="CK10" i="41"/>
  <c r="BA10" i="41"/>
  <c r="CO10" i="41"/>
  <c r="FI10" i="41"/>
  <c r="FO10" i="41"/>
  <c r="ES10" i="41"/>
  <c r="DU10" i="41"/>
  <c r="FU10" i="41"/>
  <c r="FA10" i="41"/>
  <c r="GS10" i="41"/>
  <c r="AG10" i="41"/>
  <c r="AG46" i="41" s="1"/>
  <c r="CS10" i="41"/>
  <c r="AC10" i="41"/>
  <c r="CY10" i="41"/>
  <c r="FY10" i="41"/>
  <c r="BU10" i="41"/>
  <c r="DE10" i="41"/>
  <c r="DQ10" i="41"/>
  <c r="DO10" i="41"/>
  <c r="DO46" i="41" s="1"/>
  <c r="DM10" i="41"/>
  <c r="DM46" i="41" s="1"/>
  <c r="EG10" i="41"/>
  <c r="O10" i="41"/>
  <c r="DY10" i="41"/>
  <c r="CC10" i="41"/>
  <c r="EK10" i="41"/>
  <c r="AW10" i="41"/>
  <c r="BE10" i="41"/>
  <c r="AT10" i="41"/>
  <c r="AU10" i="41"/>
  <c r="Y47" i="41"/>
  <c r="AK47" i="41"/>
  <c r="Q47" i="41"/>
  <c r="EG47" i="41"/>
  <c r="DA47" i="41"/>
  <c r="DI47" i="41"/>
  <c r="BA47" i="41"/>
  <c r="GG47" i="41"/>
  <c r="AO47" i="41"/>
  <c r="CG47" i="41"/>
  <c r="CO44" i="41"/>
  <c r="CO47" i="41"/>
  <c r="FU44" i="41"/>
  <c r="FU47" i="41"/>
  <c r="BY44" i="41"/>
  <c r="BY47" i="41"/>
  <c r="FA44" i="41"/>
  <c r="FA47" i="41"/>
  <c r="FK42" i="41"/>
  <c r="FJ42" i="41"/>
  <c r="I47" i="41"/>
  <c r="BU44" i="41"/>
  <c r="BU47" i="41"/>
  <c r="GO47" i="41"/>
  <c r="GO44" i="41"/>
  <c r="AC47" i="41"/>
  <c r="AC44" i="41"/>
  <c r="EK44" i="41"/>
  <c r="EK47" i="41"/>
  <c r="EO44" i="41"/>
  <c r="EO47" i="41"/>
  <c r="CW46" i="41"/>
  <c r="GS47" i="41"/>
  <c r="GS44" i="41"/>
  <c r="EW44" i="41"/>
  <c r="EW47" i="41"/>
  <c r="AW47" i="41"/>
  <c r="AW44" i="41"/>
  <c r="DU47" i="41"/>
  <c r="DU44" i="41"/>
  <c r="FI44" i="41"/>
  <c r="FI47" i="41"/>
  <c r="FY44" i="41"/>
  <c r="FY47" i="41"/>
  <c r="DY47" i="41"/>
  <c r="DY44" i="41"/>
  <c r="ES44" i="41"/>
  <c r="ES47" i="41"/>
  <c r="CC44" i="41"/>
  <c r="CC47" i="41"/>
  <c r="BE44" i="41"/>
  <c r="BE47" i="41"/>
  <c r="FJ43" i="41"/>
  <c r="FK43" i="41"/>
  <c r="CS44" i="41"/>
  <c r="CS47" i="41"/>
  <c r="DE47" i="41"/>
  <c r="DE44" i="41"/>
  <c r="CT43" i="41"/>
  <c r="CU43" i="41"/>
  <c r="CU41" i="41"/>
  <c r="CT41" i="41"/>
  <c r="DQ47" i="41"/>
  <c r="DQ44" i="41"/>
  <c r="FM46" i="41"/>
  <c r="CY37" i="41"/>
  <c r="CX37" i="41"/>
  <c r="GX46" i="41"/>
  <c r="DB19" i="41"/>
  <c r="R37" i="41"/>
  <c r="AP28" i="41"/>
  <c r="AQ28" i="41"/>
  <c r="DC28" i="41"/>
  <c r="DB28" i="41"/>
  <c r="Z37" i="41"/>
  <c r="AM44" i="41"/>
  <c r="AA44" i="41"/>
  <c r="FO44" i="41"/>
  <c r="J37" i="41"/>
  <c r="FN44" i="41"/>
  <c r="FN47" i="41"/>
  <c r="CX44" i="41"/>
  <c r="CX47" i="41"/>
  <c r="AP44" i="41"/>
  <c r="AQ44" i="41"/>
  <c r="CY44" i="41"/>
  <c r="DC44" i="41"/>
  <c r="AI28" i="41"/>
  <c r="DB44" i="41"/>
  <c r="DO44" i="41"/>
  <c r="S44" i="41"/>
  <c r="R44" i="41"/>
  <c r="BC44" i="41"/>
  <c r="AI44" i="41"/>
  <c r="DN44" i="41"/>
  <c r="K44" i="41"/>
  <c r="J44" i="41"/>
  <c r="BB44" i="41"/>
  <c r="AH44" i="41"/>
  <c r="AL44" i="41"/>
  <c r="Z44" i="41"/>
  <c r="AT47" i="41"/>
  <c r="AS46" i="41"/>
  <c r="CA12" i="41"/>
  <c r="BZ12" i="41"/>
  <c r="BY19" i="41"/>
  <c r="EP9" i="41"/>
  <c r="EQ9" i="41"/>
  <c r="AD12" i="41"/>
  <c r="AC19" i="41"/>
  <c r="AE12" i="41"/>
  <c r="FS8" i="41"/>
  <c r="FR8" i="41"/>
  <c r="GT9" i="41"/>
  <c r="GU9" i="41"/>
  <c r="CA8" i="41"/>
  <c r="BZ8" i="41"/>
  <c r="EP8" i="41"/>
  <c r="EQ8" i="41"/>
  <c r="FC8" i="41"/>
  <c r="FB8" i="41"/>
  <c r="EA9" i="41"/>
  <c r="DZ9" i="41"/>
  <c r="EM9" i="41"/>
  <c r="EL9" i="41"/>
  <c r="GQ13" i="41"/>
  <c r="GP13" i="41"/>
  <c r="DW12" i="41"/>
  <c r="DU19" i="41"/>
  <c r="DV12" i="41"/>
  <c r="FV13" i="41"/>
  <c r="FW13" i="41"/>
  <c r="GP9" i="41"/>
  <c r="GQ9" i="41"/>
  <c r="DW9" i="41"/>
  <c r="DV9" i="41"/>
  <c r="AD8" i="41"/>
  <c r="AE8" i="41"/>
  <c r="EM13" i="41"/>
  <c r="EL13" i="41"/>
  <c r="FK9" i="41"/>
  <c r="FJ9" i="41"/>
  <c r="DS8" i="41"/>
  <c r="DR8" i="41"/>
  <c r="ES19" i="41"/>
  <c r="EU12" i="41"/>
  <c r="ET12" i="41"/>
  <c r="ES37" i="41"/>
  <c r="ET30" i="41"/>
  <c r="EU30" i="41"/>
  <c r="BZ9" i="41"/>
  <c r="CA9" i="41"/>
  <c r="FC9" i="41"/>
  <c r="FB9" i="41"/>
  <c r="FW32" i="41"/>
  <c r="FV32" i="41"/>
  <c r="FS34" i="41"/>
  <c r="FR34" i="41"/>
  <c r="BW9" i="41"/>
  <c r="BV9" i="41"/>
  <c r="FK32" i="41"/>
  <c r="FJ32" i="41"/>
  <c r="DV15" i="41"/>
  <c r="DW15" i="41"/>
  <c r="DS26" i="41"/>
  <c r="DR26" i="41"/>
  <c r="BC33" i="41"/>
  <c r="BB33" i="41"/>
  <c r="BB5" i="41"/>
  <c r="BC5" i="41"/>
  <c r="EQ15" i="41"/>
  <c r="EP15" i="41"/>
  <c r="EY30" i="41"/>
  <c r="EW37" i="41"/>
  <c r="EX30" i="41"/>
  <c r="EH26" i="41"/>
  <c r="EI26" i="41"/>
  <c r="EU34" i="41"/>
  <c r="ET34" i="41"/>
  <c r="EU7" i="41"/>
  <c r="ET7" i="41"/>
  <c r="FB15" i="41"/>
  <c r="FC15" i="41"/>
  <c r="DZ31" i="41"/>
  <c r="EA31" i="41"/>
  <c r="FZ17" i="41"/>
  <c r="GA17" i="41"/>
  <c r="CT13" i="41"/>
  <c r="CU13" i="41"/>
  <c r="CM27" i="41"/>
  <c r="CL27" i="41"/>
  <c r="CM6" i="41"/>
  <c r="CL6" i="41"/>
  <c r="BW16" i="41"/>
  <c r="BV16" i="41"/>
  <c r="CE26" i="41"/>
  <c r="CD26" i="41"/>
  <c r="AD14" i="41"/>
  <c r="AE14" i="41"/>
  <c r="EL25" i="41"/>
  <c r="EM25" i="41"/>
  <c r="CQ5" i="41"/>
  <c r="CP5" i="41"/>
  <c r="DE28" i="41"/>
  <c r="DF21" i="41"/>
  <c r="DG21" i="41"/>
  <c r="AY33" i="41"/>
  <c r="AX33" i="41"/>
  <c r="FW14" i="41"/>
  <c r="FV14" i="41"/>
  <c r="GP26" i="41"/>
  <c r="GQ26" i="41"/>
  <c r="CA35" i="41"/>
  <c r="BZ35" i="41"/>
  <c r="CA17" i="41"/>
  <c r="BZ17" i="41"/>
  <c r="GU16" i="41"/>
  <c r="GT16" i="41"/>
  <c r="BF26" i="41"/>
  <c r="BG26" i="41"/>
  <c r="J28" i="41"/>
  <c r="BB6" i="41"/>
  <c r="BC6" i="41"/>
  <c r="GA15" i="41"/>
  <c r="FZ15" i="41"/>
  <c r="CT15" i="41"/>
  <c r="CU15" i="41"/>
  <c r="CL32" i="41"/>
  <c r="CM32" i="41"/>
  <c r="BW18" i="41"/>
  <c r="BV18" i="41"/>
  <c r="CD25" i="41"/>
  <c r="CE25" i="41"/>
  <c r="AD15" i="41"/>
  <c r="AE15" i="41"/>
  <c r="EK28" i="41"/>
  <c r="EL21" i="41"/>
  <c r="EM21" i="41"/>
  <c r="CO37" i="41"/>
  <c r="CP31" i="41"/>
  <c r="CQ31" i="41"/>
  <c r="CP7" i="41"/>
  <c r="CQ7" i="41"/>
  <c r="DG17" i="41"/>
  <c r="DF17" i="41"/>
  <c r="AY27" i="41"/>
  <c r="AX27" i="41"/>
  <c r="GP27" i="41"/>
  <c r="GQ27" i="41"/>
  <c r="GU14" i="41"/>
  <c r="GT14" i="41"/>
  <c r="BF25" i="41"/>
  <c r="BG25" i="41"/>
  <c r="S37" i="41"/>
  <c r="DN37" i="41"/>
  <c r="AH37" i="41"/>
  <c r="EO19" i="41"/>
  <c r="EP12" i="41"/>
  <c r="EQ12" i="41"/>
  <c r="DC9" i="41"/>
  <c r="DB9" i="41"/>
  <c r="DF8" i="41"/>
  <c r="DG8" i="41"/>
  <c r="FJ27" i="41"/>
  <c r="FK27" i="41"/>
  <c r="DW13" i="41"/>
  <c r="DV13" i="41"/>
  <c r="DS23" i="41"/>
  <c r="DR23" i="41"/>
  <c r="BB30" i="41"/>
  <c r="BA37" i="41"/>
  <c r="BC30" i="41"/>
  <c r="EX25" i="41"/>
  <c r="EY25" i="41"/>
  <c r="EI24" i="41"/>
  <c r="EH24" i="41"/>
  <c r="EU32" i="41"/>
  <c r="ET32" i="41"/>
  <c r="EU8" i="41"/>
  <c r="ET8" i="41"/>
  <c r="FB13" i="41"/>
  <c r="FC13" i="41"/>
  <c r="DZ24" i="41"/>
  <c r="EA24" i="41"/>
  <c r="GA13" i="41"/>
  <c r="FZ13" i="41"/>
  <c r="CU35" i="41"/>
  <c r="CT35" i="41"/>
  <c r="CM26" i="41"/>
  <c r="CL26" i="41"/>
  <c r="EE34" i="41"/>
  <c r="ED34" i="41"/>
  <c r="ED6" i="41"/>
  <c r="EE6" i="41"/>
  <c r="BU28" i="41"/>
  <c r="BW21" i="41"/>
  <c r="BV21" i="41"/>
  <c r="CD23" i="41"/>
  <c r="CE23" i="41"/>
  <c r="AD36" i="41"/>
  <c r="AE36" i="41"/>
  <c r="AE13" i="41"/>
  <c r="AD13" i="41"/>
  <c r="EL22" i="41"/>
  <c r="EM22" i="41"/>
  <c r="CQ32" i="41"/>
  <c r="CP32" i="41"/>
  <c r="CQ6" i="41"/>
  <c r="CP6" i="41"/>
  <c r="DG14" i="41"/>
  <c r="DF14" i="41"/>
  <c r="AX25" i="41"/>
  <c r="AY25" i="41"/>
  <c r="FW35" i="41"/>
  <c r="FV35" i="41"/>
  <c r="GP25" i="41"/>
  <c r="GQ25" i="41"/>
  <c r="BZ34" i="41"/>
  <c r="CA34" i="41"/>
  <c r="CA7" i="41"/>
  <c r="BZ7" i="41"/>
  <c r="GT13" i="41"/>
  <c r="GU13" i="41"/>
  <c r="BG27" i="41"/>
  <c r="BF27" i="41"/>
  <c r="DO37" i="41"/>
  <c r="FN28" i="41"/>
  <c r="DS18" i="41"/>
  <c r="DR18" i="41"/>
  <c r="FW34" i="41"/>
  <c r="FV34" i="41"/>
  <c r="AL12" i="41"/>
  <c r="AL19" i="41" s="1"/>
  <c r="AK19" i="41"/>
  <c r="AK46" i="41" s="1"/>
  <c r="AM12" i="41"/>
  <c r="AM19" i="41" s="1"/>
  <c r="FW36" i="41"/>
  <c r="FV36" i="41"/>
  <c r="O12" i="41"/>
  <c r="N12" i="41"/>
  <c r="M19" i="41"/>
  <c r="DR17" i="41"/>
  <c r="DS17" i="41"/>
  <c r="CK28" i="41"/>
  <c r="CL21" i="41"/>
  <c r="CM21" i="41"/>
  <c r="GT5" i="41"/>
  <c r="GU5" i="41"/>
  <c r="Z28" i="41"/>
  <c r="BG8" i="41"/>
  <c r="BF8" i="41"/>
  <c r="FI28" i="41"/>
  <c r="FJ21" i="41"/>
  <c r="FK21" i="41"/>
  <c r="FK28" i="41" s="1"/>
  <c r="DV32" i="41"/>
  <c r="DW32" i="41"/>
  <c r="DW7" i="41"/>
  <c r="DV7" i="41"/>
  <c r="DS15" i="41"/>
  <c r="DR15" i="41"/>
  <c r="BC23" i="41"/>
  <c r="BB23" i="41"/>
  <c r="EP36" i="41"/>
  <c r="EQ36" i="41"/>
  <c r="EQ6" i="41"/>
  <c r="EP6" i="41"/>
  <c r="EW28" i="41"/>
  <c r="EX21" i="41"/>
  <c r="EY21" i="41"/>
  <c r="EI16" i="41"/>
  <c r="EH16" i="41"/>
  <c r="ET25" i="41"/>
  <c r="EU25" i="41"/>
  <c r="FB33" i="41"/>
  <c r="FC33" i="41"/>
  <c r="FC6" i="41"/>
  <c r="FB6" i="41"/>
  <c r="DZ16" i="41"/>
  <c r="EA16" i="41"/>
  <c r="GA32" i="41"/>
  <c r="FZ32" i="41"/>
  <c r="FZ7" i="41"/>
  <c r="GA7" i="41"/>
  <c r="CU32" i="41"/>
  <c r="CT32" i="41"/>
  <c r="CT5" i="41"/>
  <c r="CU5" i="41"/>
  <c r="CM24" i="41"/>
  <c r="CL24" i="41"/>
  <c r="BW12" i="41"/>
  <c r="BV12" i="41"/>
  <c r="BU19" i="41"/>
  <c r="CE15" i="41"/>
  <c r="CD15" i="41"/>
  <c r="AE32" i="41"/>
  <c r="AD32" i="41"/>
  <c r="AE5" i="41"/>
  <c r="AD5" i="41"/>
  <c r="EM17" i="41"/>
  <c r="EL17" i="41"/>
  <c r="CQ23" i="41"/>
  <c r="CP23" i="41"/>
  <c r="DG35" i="41"/>
  <c r="DF35" i="41"/>
  <c r="DG7" i="41"/>
  <c r="DF7" i="41"/>
  <c r="AY24" i="41"/>
  <c r="AX24" i="41"/>
  <c r="FU28" i="41"/>
  <c r="FW27" i="41"/>
  <c r="FV27" i="41"/>
  <c r="FW7" i="41"/>
  <c r="FV7" i="41"/>
  <c r="GQ18" i="41"/>
  <c r="GP18" i="41"/>
  <c r="CA27" i="41"/>
  <c r="BZ27" i="41"/>
  <c r="GU33" i="41"/>
  <c r="GT33" i="41"/>
  <c r="GU6" i="41"/>
  <c r="GT6" i="41"/>
  <c r="BG17" i="41"/>
  <c r="BF17" i="41"/>
  <c r="BU37" i="41"/>
  <c r="BV35" i="41"/>
  <c r="BW35" i="41"/>
  <c r="CP36" i="41"/>
  <c r="CQ36" i="41"/>
  <c r="DO19" i="41"/>
  <c r="K28" i="41"/>
  <c r="FN19" i="41"/>
  <c r="AA28" i="41"/>
  <c r="DK12" i="41"/>
  <c r="DK19" i="41" s="1"/>
  <c r="DI19" i="41"/>
  <c r="DJ12" i="41"/>
  <c r="DJ19" i="41" s="1"/>
  <c r="DO9" i="41"/>
  <c r="DN9" i="41"/>
  <c r="DN47" i="41" s="1"/>
  <c r="FJ25" i="41"/>
  <c r="FK25" i="41"/>
  <c r="CU7" i="41"/>
  <c r="CT7" i="41"/>
  <c r="DW33" i="41"/>
  <c r="DV33" i="41"/>
  <c r="FV5" i="41"/>
  <c r="FW5" i="41"/>
  <c r="BC25" i="41"/>
  <c r="BB25" i="41"/>
  <c r="FU37" i="41"/>
  <c r="FW30" i="41"/>
  <c r="FV30" i="41"/>
  <c r="BW32" i="41"/>
  <c r="BV32" i="41"/>
  <c r="GH9" i="41"/>
  <c r="GH10" i="41" s="1"/>
  <c r="GI9" i="41"/>
  <c r="BA28" i="41"/>
  <c r="BB21" i="41"/>
  <c r="BC21" i="41"/>
  <c r="EQ31" i="41"/>
  <c r="EP31" i="41"/>
  <c r="EQ7" i="41"/>
  <c r="EP7" i="41"/>
  <c r="EY17" i="41"/>
  <c r="EX17" i="41"/>
  <c r="EH14" i="41"/>
  <c r="EI14" i="41"/>
  <c r="ET23" i="41"/>
  <c r="EU23" i="41"/>
  <c r="FB31" i="41"/>
  <c r="FC31" i="41"/>
  <c r="DZ15" i="41"/>
  <c r="EA15" i="41"/>
  <c r="FY37" i="41"/>
  <c r="GA30" i="41"/>
  <c r="FZ30" i="41"/>
  <c r="GA5" i="41"/>
  <c r="FZ5" i="41"/>
  <c r="CT26" i="41"/>
  <c r="CU26" i="41"/>
  <c r="CM18" i="41"/>
  <c r="CL18" i="41"/>
  <c r="BV33" i="41"/>
  <c r="BW33" i="41"/>
  <c r="BW8" i="41"/>
  <c r="BV8" i="41"/>
  <c r="CE17" i="41"/>
  <c r="CD17" i="41"/>
  <c r="AE31" i="41"/>
  <c r="AD31" i="41"/>
  <c r="EL15" i="41"/>
  <c r="EM15" i="41"/>
  <c r="CP21" i="41"/>
  <c r="CO28" i="41"/>
  <c r="CQ21" i="41"/>
  <c r="DG33" i="41"/>
  <c r="DF33" i="41"/>
  <c r="AY17" i="41"/>
  <c r="AX17" i="41"/>
  <c r="FW26" i="41"/>
  <c r="FV26" i="41"/>
  <c r="GQ17" i="41"/>
  <c r="GP17" i="41"/>
  <c r="CA24" i="41"/>
  <c r="BZ24" i="41"/>
  <c r="GU30" i="41"/>
  <c r="GT30" i="41"/>
  <c r="GS37" i="41"/>
  <c r="BG15" i="41"/>
  <c r="BF15" i="41"/>
  <c r="BW36" i="41"/>
  <c r="BV36" i="41"/>
  <c r="GQ36" i="41"/>
  <c r="GP36" i="41"/>
  <c r="AI19" i="41"/>
  <c r="DN19" i="41"/>
  <c r="GI12" i="41"/>
  <c r="GG19" i="41"/>
  <c r="GH12" i="41"/>
  <c r="AH19" i="41"/>
  <c r="DV8" i="41"/>
  <c r="DW8" i="41"/>
  <c r="EI22" i="41"/>
  <c r="EH22" i="41"/>
  <c r="EQ13" i="41"/>
  <c r="EP13" i="41"/>
  <c r="DZ21" i="41"/>
  <c r="EA21" i="41"/>
  <c r="DY28" i="41"/>
  <c r="DG16" i="41"/>
  <c r="DF16" i="41"/>
  <c r="DS21" i="41"/>
  <c r="DR21" i="41"/>
  <c r="DQ28" i="41"/>
  <c r="CM31" i="41"/>
  <c r="CL31" i="41"/>
  <c r="BG23" i="41"/>
  <c r="BF23" i="41"/>
  <c r="AP37" i="41"/>
  <c r="EY23" i="41"/>
  <c r="EX23" i="41"/>
  <c r="GA34" i="41"/>
  <c r="FZ34" i="41"/>
  <c r="BZ33" i="41"/>
  <c r="CA33" i="41"/>
  <c r="EI21" i="41"/>
  <c r="EH21" i="41"/>
  <c r="EG28" i="41"/>
  <c r="CU33" i="41"/>
  <c r="CT33" i="41"/>
  <c r="CQ25" i="41"/>
  <c r="CP25" i="41"/>
  <c r="AA8" i="41"/>
  <c r="Z8" i="41"/>
  <c r="BB22" i="41"/>
  <c r="BC22" i="41"/>
  <c r="FB32" i="41"/>
  <c r="FC32" i="41"/>
  <c r="CQ24" i="41"/>
  <c r="CP24" i="41"/>
  <c r="GT32" i="41"/>
  <c r="GU32" i="41"/>
  <c r="GA31" i="41"/>
  <c r="FZ31" i="41"/>
  <c r="CU31" i="41"/>
  <c r="CT31" i="41"/>
  <c r="BW5" i="41"/>
  <c r="BW47" i="41" s="1"/>
  <c r="BV5" i="41"/>
  <c r="EM36" i="41"/>
  <c r="EL36" i="41"/>
  <c r="DG31" i="41"/>
  <c r="DF31" i="41"/>
  <c r="FV25" i="41"/>
  <c r="FW25" i="41"/>
  <c r="GP12" i="41"/>
  <c r="GQ12" i="41"/>
  <c r="GO19" i="41"/>
  <c r="DJ37" i="41"/>
  <c r="CY28" i="41"/>
  <c r="AL28" i="41"/>
  <c r="AP13" i="41"/>
  <c r="AP19" i="41" s="1"/>
  <c r="AQ13" i="41"/>
  <c r="AQ19" i="41" s="1"/>
  <c r="BF9" i="41"/>
  <c r="BG9" i="41"/>
  <c r="FW9" i="41"/>
  <c r="FV9" i="41"/>
  <c r="EE35" i="41"/>
  <c r="ED35" i="41"/>
  <c r="FJ16" i="41"/>
  <c r="FK16" i="41"/>
  <c r="DW26" i="41"/>
  <c r="DV26" i="41"/>
  <c r="DR35" i="41"/>
  <c r="DS35" i="41"/>
  <c r="DS7" i="41"/>
  <c r="DR7" i="41"/>
  <c r="BB17" i="41"/>
  <c r="BC17" i="41"/>
  <c r="EQ27" i="41"/>
  <c r="EP27" i="41"/>
  <c r="EY18" i="41"/>
  <c r="EX18" i="41"/>
  <c r="EI36" i="41"/>
  <c r="EH36" i="41"/>
  <c r="EH9" i="41"/>
  <c r="EI9" i="41"/>
  <c r="EU18" i="41"/>
  <c r="ET18" i="41"/>
  <c r="FC23" i="41"/>
  <c r="FB23" i="41"/>
  <c r="EA36" i="41"/>
  <c r="DZ36" i="41"/>
  <c r="FZ27" i="41"/>
  <c r="GA27" i="41"/>
  <c r="CT25" i="41"/>
  <c r="CU25" i="41"/>
  <c r="CM17" i="41"/>
  <c r="CL17" i="41"/>
  <c r="EE21" i="41"/>
  <c r="ED21" i="41"/>
  <c r="BV30" i="41"/>
  <c r="BW30" i="41"/>
  <c r="BV6" i="41"/>
  <c r="BW6" i="41"/>
  <c r="CD7" i="41"/>
  <c r="CE7" i="41"/>
  <c r="AE30" i="41"/>
  <c r="AD30" i="41"/>
  <c r="AC37" i="41"/>
  <c r="EM34" i="41"/>
  <c r="EL34" i="41"/>
  <c r="CP18" i="41"/>
  <c r="CQ18" i="41"/>
  <c r="DG34" i="41"/>
  <c r="DF34" i="41"/>
  <c r="DF6" i="41"/>
  <c r="DG6" i="41"/>
  <c r="AX13" i="41"/>
  <c r="AY13" i="41"/>
  <c r="FW31" i="41"/>
  <c r="FV31" i="41"/>
  <c r="CA26" i="41"/>
  <c r="BZ26" i="41"/>
  <c r="GU25" i="41"/>
  <c r="GT25" i="41"/>
  <c r="BZ36" i="41"/>
  <c r="CA36" i="41"/>
  <c r="BF13" i="41"/>
  <c r="BG13" i="41"/>
  <c r="CX28" i="41"/>
  <c r="DN28" i="41"/>
  <c r="S28" i="41"/>
  <c r="FO37" i="41"/>
  <c r="DB8" i="41"/>
  <c r="DC8" i="41"/>
  <c r="EY33" i="41"/>
  <c r="EX33" i="41"/>
  <c r="DW35" i="41"/>
  <c r="DV35" i="41"/>
  <c r="GA35" i="41"/>
  <c r="FZ35" i="41"/>
  <c r="EM24" i="41"/>
  <c r="EL24" i="41"/>
  <c r="CA31" i="41"/>
  <c r="BZ31" i="41"/>
  <c r="BC27" i="41"/>
  <c r="BB27" i="41"/>
  <c r="AE33" i="41"/>
  <c r="AD33" i="41"/>
  <c r="CA32" i="41"/>
  <c r="BZ32" i="41"/>
  <c r="AP8" i="41"/>
  <c r="AP10" i="41" s="1"/>
  <c r="AQ8" i="41"/>
  <c r="AQ47" i="41" s="1"/>
  <c r="DW5" i="41"/>
  <c r="DV5" i="41"/>
  <c r="EI17" i="41"/>
  <c r="EH17" i="41"/>
  <c r="CT8" i="41"/>
  <c r="CU8" i="41"/>
  <c r="EM18" i="41"/>
  <c r="EL18" i="41"/>
  <c r="CA5" i="41"/>
  <c r="BZ5" i="41"/>
  <c r="DF9" i="41"/>
  <c r="DG9" i="41"/>
  <c r="DW34" i="41"/>
  <c r="DV34" i="41"/>
  <c r="FC5" i="41"/>
  <c r="FB5" i="41"/>
  <c r="AW28" i="41"/>
  <c r="AY21" i="41"/>
  <c r="AX21" i="41"/>
  <c r="BG18" i="41"/>
  <c r="BF18" i="41"/>
  <c r="EQ5" i="41"/>
  <c r="EP5" i="41"/>
  <c r="CM22" i="41"/>
  <c r="CL22" i="41"/>
  <c r="DG32" i="41"/>
  <c r="DF32" i="41"/>
  <c r="BZ30" i="41"/>
  <c r="BY37" i="41"/>
  <c r="CA30" i="41"/>
  <c r="FJ15" i="41"/>
  <c r="FK15" i="41"/>
  <c r="BC18" i="41"/>
  <c r="BB18" i="41"/>
  <c r="ET22" i="41"/>
  <c r="EU22" i="41"/>
  <c r="BW31" i="41"/>
  <c r="BV31" i="41"/>
  <c r="AD26" i="41"/>
  <c r="AE26" i="41"/>
  <c r="CP22" i="41"/>
  <c r="CQ22" i="41"/>
  <c r="AX18" i="41"/>
  <c r="AY18" i="41"/>
  <c r="GT27" i="41"/>
  <c r="GU27" i="41"/>
  <c r="AI37" i="41"/>
  <c r="FK14" i="41"/>
  <c r="FJ14" i="41"/>
  <c r="DW24" i="41"/>
  <c r="DV24" i="41"/>
  <c r="DS34" i="41"/>
  <c r="DR34" i="41"/>
  <c r="DR5" i="41"/>
  <c r="DS5" i="41"/>
  <c r="BB16" i="41"/>
  <c r="BC16" i="41"/>
  <c r="EP23" i="41"/>
  <c r="EQ23" i="41"/>
  <c r="EY13" i="41"/>
  <c r="EX13" i="41"/>
  <c r="EH32" i="41"/>
  <c r="EI32" i="41"/>
  <c r="EH13" i="41"/>
  <c r="EI13" i="41"/>
  <c r="EU16" i="41"/>
  <c r="ET16" i="41"/>
  <c r="FC26" i="41"/>
  <c r="FB26" i="41"/>
  <c r="EA34" i="41"/>
  <c r="DZ34" i="41"/>
  <c r="DY19" i="41"/>
  <c r="EA12" i="41"/>
  <c r="DZ12" i="41"/>
  <c r="GA25" i="41"/>
  <c r="FZ25" i="41"/>
  <c r="V12" i="41"/>
  <c r="W12" i="41"/>
  <c r="CT21" i="41"/>
  <c r="CS28" i="41"/>
  <c r="CU21" i="41"/>
  <c r="CM16" i="41"/>
  <c r="CL16" i="41"/>
  <c r="EE22" i="41"/>
  <c r="ED22" i="41"/>
  <c r="BV26" i="41"/>
  <c r="BW26" i="41"/>
  <c r="CD9" i="41"/>
  <c r="CE9" i="41"/>
  <c r="AD25" i="41"/>
  <c r="AE25" i="41"/>
  <c r="CP16" i="41"/>
  <c r="CQ16" i="41"/>
  <c r="DE37" i="41"/>
  <c r="DF30" i="41"/>
  <c r="DG30" i="41"/>
  <c r="AX9" i="41"/>
  <c r="AY9" i="41"/>
  <c r="FV24" i="41"/>
  <c r="FW24" i="41"/>
  <c r="GQ15" i="41"/>
  <c r="GP15" i="41"/>
  <c r="CA22" i="41"/>
  <c r="BZ22" i="41"/>
  <c r="GT24" i="41"/>
  <c r="GU24" i="41"/>
  <c r="BG36" i="41"/>
  <c r="BF36" i="41"/>
  <c r="CM36" i="41"/>
  <c r="CL36" i="41"/>
  <c r="AH28" i="41"/>
  <c r="DK37" i="41"/>
  <c r="FN37" i="41"/>
  <c r="AM28" i="41"/>
  <c r="S9" i="41"/>
  <c r="R9" i="41"/>
  <c r="R10" i="41" s="1"/>
  <c r="FJ31" i="41"/>
  <c r="FK31" i="41"/>
  <c r="BC26" i="41"/>
  <c r="BB26" i="41"/>
  <c r="EU5" i="41"/>
  <c r="ET5" i="41"/>
  <c r="CL25" i="41"/>
  <c r="CM25" i="41"/>
  <c r="GP23" i="41"/>
  <c r="GQ23" i="41"/>
  <c r="FO28" i="41"/>
  <c r="DW14" i="41"/>
  <c r="DV14" i="41"/>
  <c r="EU27" i="41"/>
  <c r="ET27" i="41"/>
  <c r="CU9" i="41"/>
  <c r="CT9" i="41"/>
  <c r="BV13" i="41"/>
  <c r="BW13" i="41"/>
  <c r="AY22" i="41"/>
  <c r="AX22" i="41"/>
  <c r="AA37" i="41"/>
  <c r="BC24" i="41"/>
  <c r="BB24" i="41"/>
  <c r="EU31" i="41"/>
  <c r="ET31" i="41"/>
  <c r="BW14" i="41"/>
  <c r="BV14" i="41"/>
  <c r="GQ21" i="41"/>
  <c r="GP21" i="41"/>
  <c r="GO28" i="41"/>
  <c r="AE27" i="41"/>
  <c r="AD27" i="41"/>
  <c r="FW8" i="41"/>
  <c r="FV8" i="41"/>
  <c r="EM14" i="41"/>
  <c r="EL14" i="41"/>
  <c r="GP14" i="41"/>
  <c r="GQ14" i="41"/>
  <c r="CH8" i="41"/>
  <c r="CI8" i="41"/>
  <c r="GP34" i="41"/>
  <c r="GQ34" i="41"/>
  <c r="FC27" i="41"/>
  <c r="FB27" i="41"/>
  <c r="DZ13" i="41"/>
  <c r="EA13" i="41"/>
  <c r="W15" i="41"/>
  <c r="V15" i="41"/>
  <c r="CL13" i="41"/>
  <c r="CM13" i="41"/>
  <c r="CD14" i="41"/>
  <c r="CE14" i="41"/>
  <c r="EK19" i="41"/>
  <c r="EM12" i="41"/>
  <c r="EL12" i="41"/>
  <c r="DG5" i="41"/>
  <c r="DF5" i="41"/>
  <c r="BZ23" i="41"/>
  <c r="CA23" i="41"/>
  <c r="BF16" i="41"/>
  <c r="BG16" i="41"/>
  <c r="FK36" i="41"/>
  <c r="FJ36" i="41"/>
  <c r="FI19" i="41"/>
  <c r="FK12" i="41"/>
  <c r="FK19" i="41" s="1"/>
  <c r="FJ12" i="41"/>
  <c r="DU28" i="41"/>
  <c r="DW21" i="41"/>
  <c r="DV21" i="41"/>
  <c r="DS32" i="41"/>
  <c r="DR32" i="41"/>
  <c r="DS6" i="41"/>
  <c r="DR6" i="41"/>
  <c r="BB15" i="41"/>
  <c r="BC15" i="41"/>
  <c r="EQ26" i="41"/>
  <c r="EP26" i="41"/>
  <c r="EX14" i="41"/>
  <c r="EY14" i="41"/>
  <c r="EI35" i="41"/>
  <c r="EH35" i="41"/>
  <c r="EH12" i="41"/>
  <c r="EI12" i="41"/>
  <c r="EG19" i="41"/>
  <c r="ET21" i="41"/>
  <c r="EU21" i="41"/>
  <c r="ES28" i="41"/>
  <c r="FB24" i="41"/>
  <c r="FC24" i="41"/>
  <c r="EA35" i="41"/>
  <c r="DZ35" i="41"/>
  <c r="EA8" i="41"/>
  <c r="DZ8" i="41"/>
  <c r="GA23" i="41"/>
  <c r="FZ23" i="41"/>
  <c r="W35" i="41"/>
  <c r="V35" i="41"/>
  <c r="W14" i="41"/>
  <c r="V14" i="41"/>
  <c r="CU22" i="41"/>
  <c r="CT22" i="41"/>
  <c r="CL15" i="41"/>
  <c r="CM15" i="41"/>
  <c r="ED24" i="41"/>
  <c r="EE24" i="41"/>
  <c r="BW34" i="41"/>
  <c r="BV34" i="41"/>
  <c r="CE36" i="41"/>
  <c r="CD36" i="41"/>
  <c r="CE13" i="41"/>
  <c r="CD13" i="41"/>
  <c r="AD23" i="41"/>
  <c r="AE23" i="41"/>
  <c r="EM35" i="41"/>
  <c r="EL35" i="41"/>
  <c r="EM8" i="41"/>
  <c r="EL8" i="41"/>
  <c r="CQ14" i="41"/>
  <c r="CP14" i="41"/>
  <c r="DG27" i="41"/>
  <c r="DF27" i="41"/>
  <c r="AY12" i="41"/>
  <c r="AX12" i="41"/>
  <c r="AW19" i="41"/>
  <c r="FV22" i="41"/>
  <c r="FW22" i="41"/>
  <c r="GQ16" i="41"/>
  <c r="GP16" i="41"/>
  <c r="CA21" i="41"/>
  <c r="BZ21" i="41"/>
  <c r="BY28" i="41"/>
  <c r="GU23" i="41"/>
  <c r="GT23" i="41"/>
  <c r="BG34" i="41"/>
  <c r="BF34" i="41"/>
  <c r="FC36" i="41"/>
  <c r="FB36" i="41"/>
  <c r="DO28" i="41"/>
  <c r="BC31" i="41"/>
  <c r="BB31" i="41"/>
  <c r="DZ23" i="41"/>
  <c r="EA23" i="41"/>
  <c r="EI18" i="41"/>
  <c r="EH18" i="41"/>
  <c r="AE35" i="41"/>
  <c r="AD35" i="41"/>
  <c r="AY26" i="41"/>
  <c r="AX26" i="41"/>
  <c r="DS9" i="41"/>
  <c r="DR9" i="41"/>
  <c r="FJ24" i="41"/>
  <c r="FK24" i="41"/>
  <c r="EX24" i="41"/>
  <c r="EY24" i="41"/>
  <c r="EA18" i="41"/>
  <c r="DZ18" i="41"/>
  <c r="AD6" i="41"/>
  <c r="AE6" i="41"/>
  <c r="GP24" i="41"/>
  <c r="GQ24" i="41"/>
  <c r="GA8" i="41"/>
  <c r="FZ8" i="41"/>
  <c r="CE22" i="41"/>
  <c r="CD22" i="41"/>
  <c r="GT12" i="41"/>
  <c r="GU12" i="41"/>
  <c r="GS19" i="41"/>
  <c r="FB30" i="41"/>
  <c r="FC30" i="41"/>
  <c r="FA37" i="41"/>
  <c r="DF13" i="41"/>
  <c r="DG13" i="41"/>
  <c r="EU35" i="41"/>
  <c r="ET35" i="41"/>
  <c r="K12" i="41"/>
  <c r="K19" i="41" s="1"/>
  <c r="I19" i="41"/>
  <c r="J12" i="41"/>
  <c r="J19" i="41" s="1"/>
  <c r="DR14" i="41"/>
  <c r="DS14" i="41"/>
  <c r="EU24" i="41"/>
  <c r="ET24" i="41"/>
  <c r="CU27" i="41"/>
  <c r="CT27" i="41"/>
  <c r="AD9" i="41"/>
  <c r="AE9" i="41"/>
  <c r="DS36" i="41"/>
  <c r="DR36" i="41"/>
  <c r="EX15" i="41"/>
  <c r="EY15" i="41"/>
  <c r="FK8" i="41"/>
  <c r="FJ8" i="41"/>
  <c r="EQ24" i="41"/>
  <c r="EP24" i="41"/>
  <c r="EH7" i="41"/>
  <c r="EI7" i="41"/>
  <c r="GA26" i="41"/>
  <c r="FZ26" i="41"/>
  <c r="BV27" i="41"/>
  <c r="BW27" i="41"/>
  <c r="EM7" i="41"/>
  <c r="EL7" i="41"/>
  <c r="AY14" i="41"/>
  <c r="AX14" i="41"/>
  <c r="CA18" i="41"/>
  <c r="BZ18" i="41"/>
  <c r="CM35" i="41"/>
  <c r="CL35" i="41"/>
  <c r="GM12" i="41"/>
  <c r="GL12" i="41"/>
  <c r="GK19" i="41"/>
  <c r="GK46" i="41" s="1"/>
  <c r="CQ9" i="41"/>
  <c r="CP9" i="41"/>
  <c r="K9" i="41"/>
  <c r="J9" i="41"/>
  <c r="DW25" i="41"/>
  <c r="DV25" i="41"/>
  <c r="DS30" i="41"/>
  <c r="DR30" i="41"/>
  <c r="DQ37" i="41"/>
  <c r="BB13" i="41"/>
  <c r="BC13" i="41"/>
  <c r="EQ22" i="41"/>
  <c r="EP22" i="41"/>
  <c r="EY34" i="41"/>
  <c r="EX34" i="41"/>
  <c r="EY7" i="41"/>
  <c r="EX7" i="41"/>
  <c r="EH33" i="41"/>
  <c r="EI33" i="41"/>
  <c r="EH5" i="41"/>
  <c r="EI5" i="41"/>
  <c r="ET14" i="41"/>
  <c r="EU14" i="41"/>
  <c r="FC22" i="41"/>
  <c r="FB22" i="41"/>
  <c r="EA30" i="41"/>
  <c r="DZ30" i="41"/>
  <c r="DY37" i="41"/>
  <c r="DZ6" i="41"/>
  <c r="EA6" i="41"/>
  <c r="GA22" i="41"/>
  <c r="FZ22" i="41"/>
  <c r="CU17" i="41"/>
  <c r="CT17" i="41"/>
  <c r="CL14" i="41"/>
  <c r="CM14" i="41"/>
  <c r="EE17" i="41"/>
  <c r="ED17" i="41"/>
  <c r="BW25" i="41"/>
  <c r="BV25" i="41"/>
  <c r="CE8" i="41"/>
  <c r="CD8" i="41"/>
  <c r="AD24" i="41"/>
  <c r="AE24" i="41"/>
  <c r="EL31" i="41"/>
  <c r="EM31" i="41"/>
  <c r="EM6" i="41"/>
  <c r="EL6" i="41"/>
  <c r="CQ13" i="41"/>
  <c r="CP13" i="41"/>
  <c r="DF24" i="41"/>
  <c r="DG24" i="41"/>
  <c r="AY35" i="41"/>
  <c r="AX35" i="41"/>
  <c r="AX15" i="41"/>
  <c r="AY15" i="41"/>
  <c r="FV18" i="41"/>
  <c r="FW18" i="41"/>
  <c r="GQ6" i="41"/>
  <c r="GP6" i="41"/>
  <c r="CA16" i="41"/>
  <c r="BZ16" i="41"/>
  <c r="GU22" i="41"/>
  <c r="GT22" i="41"/>
  <c r="BF14" i="41"/>
  <c r="BG14" i="41"/>
  <c r="GT36" i="41"/>
  <c r="GU36" i="41"/>
  <c r="CT40" i="41"/>
  <c r="CU40" i="41"/>
  <c r="CY19" i="41"/>
  <c r="AL37" i="41"/>
  <c r="AO19" i="41"/>
  <c r="AO46" i="41" s="1"/>
  <c r="J8" i="41"/>
  <c r="K8" i="41"/>
  <c r="DB37" i="41"/>
  <c r="DS22" i="41"/>
  <c r="DR22" i="41"/>
  <c r="ET6" i="41"/>
  <c r="EU6" i="41"/>
  <c r="EX26" i="41"/>
  <c r="EY26" i="41"/>
  <c r="FZ14" i="41"/>
  <c r="GA14" i="41"/>
  <c r="BW15" i="41"/>
  <c r="BV15" i="41"/>
  <c r="BG22" i="41"/>
  <c r="BF22" i="41"/>
  <c r="DJ8" i="41"/>
  <c r="DK8" i="41"/>
  <c r="EI23" i="41"/>
  <c r="EH23" i="41"/>
  <c r="CT34" i="41"/>
  <c r="CU34" i="41"/>
  <c r="CE18" i="41"/>
  <c r="CD18" i="41"/>
  <c r="FW6" i="41"/>
  <c r="FV6" i="41"/>
  <c r="CI9" i="41"/>
  <c r="CH9" i="41"/>
  <c r="FJ23" i="41"/>
  <c r="FK23" i="41"/>
  <c r="CT30" i="41"/>
  <c r="CU30" i="41"/>
  <c r="CS37" i="41"/>
  <c r="CP27" i="41"/>
  <c r="CQ27" i="41"/>
  <c r="GQ35" i="41"/>
  <c r="GP35" i="41"/>
  <c r="CS19" i="41"/>
  <c r="CT12" i="41"/>
  <c r="CU12" i="41"/>
  <c r="FK22" i="41"/>
  <c r="FJ22" i="41"/>
  <c r="EU26" i="41"/>
  <c r="ET26" i="41"/>
  <c r="CU6" i="41"/>
  <c r="CT6" i="41"/>
  <c r="EM16" i="41"/>
  <c r="EL16" i="41"/>
  <c r="BZ25" i="41"/>
  <c r="CA25" i="41"/>
  <c r="DU37" i="41"/>
  <c r="DW30" i="41"/>
  <c r="DV30" i="41"/>
  <c r="FZ6" i="41"/>
  <c r="GA6" i="41"/>
  <c r="BW7" i="41"/>
  <c r="BV7" i="41"/>
  <c r="AY16" i="41"/>
  <c r="AX16" i="41"/>
  <c r="GT8" i="41"/>
  <c r="GU8" i="41"/>
  <c r="DW31" i="41"/>
  <c r="DV31" i="41"/>
  <c r="DW23" i="41"/>
  <c r="DV23" i="41"/>
  <c r="EA7" i="41"/>
  <c r="DZ7" i="41"/>
  <c r="W13" i="41"/>
  <c r="V13" i="41"/>
  <c r="EE18" i="41"/>
  <c r="ED18" i="41"/>
  <c r="EM32" i="41"/>
  <c r="EL32" i="41"/>
  <c r="FV23" i="41"/>
  <c r="FW23" i="41"/>
  <c r="BG12" i="41"/>
  <c r="BE19" i="41"/>
  <c r="BF12" i="41"/>
  <c r="FK35" i="41"/>
  <c r="FJ35" i="41"/>
  <c r="FJ7" i="41"/>
  <c r="FK7" i="41"/>
  <c r="DV22" i="41"/>
  <c r="DW22" i="41"/>
  <c r="DS33" i="41"/>
  <c r="DR33" i="41"/>
  <c r="BA19" i="41"/>
  <c r="BC12" i="41"/>
  <c r="BB12" i="41"/>
  <c r="EQ25" i="41"/>
  <c r="EP25" i="41"/>
  <c r="EY36" i="41"/>
  <c r="EX36" i="41"/>
  <c r="EY8" i="41"/>
  <c r="EX8" i="41"/>
  <c r="EI27" i="41"/>
  <c r="EH27" i="41"/>
  <c r="EI6" i="41"/>
  <c r="EH6" i="41"/>
  <c r="ET13" i="41"/>
  <c r="EU13" i="41"/>
  <c r="FC21" i="41"/>
  <c r="FA28" i="41"/>
  <c r="FB21" i="41"/>
  <c r="EA33" i="41"/>
  <c r="DZ33" i="41"/>
  <c r="EA5" i="41"/>
  <c r="DZ5" i="41"/>
  <c r="GA24" i="41"/>
  <c r="FZ24" i="41"/>
  <c r="CT23" i="41"/>
  <c r="CU23" i="41"/>
  <c r="CM9" i="41"/>
  <c r="CL9" i="41"/>
  <c r="BW24" i="41"/>
  <c r="BV24" i="41"/>
  <c r="CD31" i="41"/>
  <c r="CE31" i="41"/>
  <c r="CD5" i="41"/>
  <c r="CE5" i="41"/>
  <c r="AE21" i="41"/>
  <c r="AD21" i="41"/>
  <c r="AC28" i="41"/>
  <c r="EL30" i="41"/>
  <c r="EK37" i="41"/>
  <c r="EM30" i="41"/>
  <c r="EL5" i="41"/>
  <c r="EM5" i="41"/>
  <c r="CP17" i="41"/>
  <c r="CQ17" i="41"/>
  <c r="DG25" i="41"/>
  <c r="DF25" i="41"/>
  <c r="AX31" i="41"/>
  <c r="AY31" i="41"/>
  <c r="AX7" i="41"/>
  <c r="AY7" i="41"/>
  <c r="FV21" i="41"/>
  <c r="FW21" i="41"/>
  <c r="GP33" i="41"/>
  <c r="GQ33" i="41"/>
  <c r="GP8" i="41"/>
  <c r="GQ8" i="41"/>
  <c r="BZ13" i="41"/>
  <c r="CA13" i="41"/>
  <c r="GU26" i="41"/>
  <c r="GT26" i="41"/>
  <c r="BF32" i="41"/>
  <c r="BG32" i="41"/>
  <c r="BG7" i="41"/>
  <c r="BF7" i="41"/>
  <c r="CP34" i="41"/>
  <c r="CQ34" i="41"/>
  <c r="CU36" i="41"/>
  <c r="CT36" i="41"/>
  <c r="DK28" i="41"/>
  <c r="AM37" i="41"/>
  <c r="AM9" i="41"/>
  <c r="AL9" i="41"/>
  <c r="AL10" i="41" s="1"/>
  <c r="AA9" i="41"/>
  <c r="Z9" i="41"/>
  <c r="EU33" i="41"/>
  <c r="ET33" i="41"/>
  <c r="CE24" i="41"/>
  <c r="CD24" i="41"/>
  <c r="FW12" i="41"/>
  <c r="FU19" i="41"/>
  <c r="FV12" i="41"/>
  <c r="GA12" i="41"/>
  <c r="FY19" i="41"/>
  <c r="FZ12" i="41"/>
  <c r="EM23" i="41"/>
  <c r="EL23" i="41"/>
  <c r="GU7" i="41"/>
  <c r="GT7" i="41"/>
  <c r="DS16" i="41"/>
  <c r="DR16" i="41"/>
  <c r="FC34" i="41"/>
  <c r="FB34" i="41"/>
  <c r="CM23" i="41"/>
  <c r="CL23" i="41"/>
  <c r="DF15" i="41"/>
  <c r="DG15" i="41"/>
  <c r="BG24" i="41"/>
  <c r="BF24" i="41"/>
  <c r="EQ35" i="41"/>
  <c r="EP35" i="41"/>
  <c r="FZ36" i="41"/>
  <c r="GA36" i="41"/>
  <c r="CE21" i="41"/>
  <c r="CD21" i="41"/>
  <c r="CC28" i="41"/>
  <c r="GQ22" i="41"/>
  <c r="GP22" i="41"/>
  <c r="DW6" i="41"/>
  <c r="DV6" i="41"/>
  <c r="EH15" i="41"/>
  <c r="EI15" i="41"/>
  <c r="AE34" i="41"/>
  <c r="AD34" i="41"/>
  <c r="EU36" i="41"/>
  <c r="ET36" i="41"/>
  <c r="FJ17" i="41"/>
  <c r="FK17" i="41"/>
  <c r="EQ30" i="41"/>
  <c r="EP30" i="41"/>
  <c r="EO37" i="41"/>
  <c r="BB14" i="41"/>
  <c r="BC14" i="41"/>
  <c r="EH34" i="41"/>
  <c r="EI34" i="41"/>
  <c r="EA32" i="41"/>
  <c r="DZ32" i="41"/>
  <c r="CT24" i="41"/>
  <c r="CU24" i="41"/>
  <c r="CE33" i="41"/>
  <c r="CD33" i="41"/>
  <c r="CQ15" i="41"/>
  <c r="CP15" i="41"/>
  <c r="GU21" i="41"/>
  <c r="GS28" i="41"/>
  <c r="GT21" i="41"/>
  <c r="CX19" i="41"/>
  <c r="DW17" i="41"/>
  <c r="DV17" i="41"/>
  <c r="BC34" i="41"/>
  <c r="BB34" i="41"/>
  <c r="BC8" i="41"/>
  <c r="BB8" i="41"/>
  <c r="EP21" i="41"/>
  <c r="EQ21" i="41"/>
  <c r="EO28" i="41"/>
  <c r="EY31" i="41"/>
  <c r="EX31" i="41"/>
  <c r="EX12" i="41"/>
  <c r="EW19" i="41"/>
  <c r="EY12" i="41"/>
  <c r="EI30" i="41"/>
  <c r="EH30" i="41"/>
  <c r="EG37" i="41"/>
  <c r="FB16" i="41"/>
  <c r="FC16" i="41"/>
  <c r="DZ26" i="41"/>
  <c r="EA26" i="41"/>
  <c r="GA18" i="41"/>
  <c r="FZ18" i="41"/>
  <c r="CU14" i="41"/>
  <c r="CT14" i="41"/>
  <c r="CM34" i="41"/>
  <c r="CL34" i="41"/>
  <c r="CL7" i="41"/>
  <c r="CM7" i="41"/>
  <c r="ED14" i="41"/>
  <c r="EE14" i="41"/>
  <c r="BW22" i="41"/>
  <c r="BV22" i="41"/>
  <c r="CD27" i="41"/>
  <c r="CE27" i="41"/>
  <c r="CD6" i="41"/>
  <c r="CE6" i="41"/>
  <c r="AD18" i="41"/>
  <c r="AE18" i="41"/>
  <c r="EL33" i="41"/>
  <c r="EM33" i="41"/>
  <c r="CQ12" i="41"/>
  <c r="CO19" i="41"/>
  <c r="CP12" i="41"/>
  <c r="DG22" i="41"/>
  <c r="DF22" i="41"/>
  <c r="AW37" i="41"/>
  <c r="AY30" i="41"/>
  <c r="AX30" i="41"/>
  <c r="AY5" i="41"/>
  <c r="AX5" i="41"/>
  <c r="FW16" i="41"/>
  <c r="FV16" i="41"/>
  <c r="GQ32" i="41"/>
  <c r="GP32" i="41"/>
  <c r="GP7" i="41"/>
  <c r="GQ7" i="41"/>
  <c r="BZ15" i="41"/>
  <c r="CA15" i="41"/>
  <c r="GU18" i="41"/>
  <c r="GT18" i="41"/>
  <c r="BG31" i="41"/>
  <c r="BF31" i="41"/>
  <c r="BG5" i="41"/>
  <c r="BF5" i="41"/>
  <c r="BB36" i="41"/>
  <c r="BC36" i="41"/>
  <c r="FJ40" i="41"/>
  <c r="FK40" i="41"/>
  <c r="DJ28" i="41"/>
  <c r="F49" i="86"/>
  <c r="F51" i="86" s="1"/>
  <c r="F52" i="86"/>
  <c r="R12" i="41"/>
  <c r="R19" i="41" s="1"/>
  <c r="Q19" i="41"/>
  <c r="Q46" i="41" s="1"/>
  <c r="S12" i="41"/>
  <c r="S19" i="41" s="1"/>
  <c r="AH9" i="41"/>
  <c r="AH10" i="41" s="1"/>
  <c r="AI9" i="41"/>
  <c r="AI10" i="41" s="1"/>
  <c r="DC37" i="41"/>
  <c r="EP16" i="41"/>
  <c r="EQ16" i="41"/>
  <c r="FC18" i="41"/>
  <c r="FB18" i="41"/>
  <c r="FB12" i="41"/>
  <c r="FC12" i="41"/>
  <c r="FA19" i="41"/>
  <c r="CQ26" i="41"/>
  <c r="CP26" i="41"/>
  <c r="EQ33" i="41"/>
  <c r="EP33" i="41"/>
  <c r="DG12" i="41"/>
  <c r="DE19" i="41"/>
  <c r="DF12" i="41"/>
  <c r="DZ17" i="41"/>
  <c r="EA17" i="41"/>
  <c r="AX23" i="41"/>
  <c r="AY23" i="41"/>
  <c r="AQ37" i="41"/>
  <c r="FO19" i="41"/>
  <c r="EX22" i="41"/>
  <c r="EY22" i="41"/>
  <c r="GA9" i="41"/>
  <c r="FZ9" i="41"/>
  <c r="AD7" i="41"/>
  <c r="AE7" i="41"/>
  <c r="GT31" i="41"/>
  <c r="GU31" i="41"/>
  <c r="FK18" i="41"/>
  <c r="FJ18" i="41"/>
  <c r="EX16" i="41"/>
  <c r="EY16" i="41"/>
  <c r="GA33" i="41"/>
  <c r="FZ33" i="41"/>
  <c r="CD16" i="41"/>
  <c r="CE16" i="41"/>
  <c r="FV33" i="41"/>
  <c r="FW33" i="41"/>
  <c r="BG21" i="41"/>
  <c r="BE28" i="41"/>
  <c r="BF21" i="41"/>
  <c r="DS13" i="41"/>
  <c r="DR13" i="41"/>
  <c r="DR12" i="41"/>
  <c r="DQ19" i="41"/>
  <c r="DS12" i="41"/>
  <c r="EY9" i="41"/>
  <c r="EX9" i="41"/>
  <c r="FB25" i="41"/>
  <c r="FC25" i="41"/>
  <c r="CL12" i="41"/>
  <c r="CM12" i="41"/>
  <c r="CK19" i="41"/>
  <c r="AE22" i="41"/>
  <c r="AD22" i="41"/>
  <c r="AX36" i="41"/>
  <c r="AY36" i="41"/>
  <c r="GU35" i="41"/>
  <c r="GT35" i="41"/>
  <c r="R28" i="41"/>
  <c r="FK34" i="41"/>
  <c r="FJ34" i="41"/>
  <c r="FJ13" i="41"/>
  <c r="FK13" i="41"/>
  <c r="FK30" i="41"/>
  <c r="FK37" i="41" s="1"/>
  <c r="FI37" i="41"/>
  <c r="FJ30" i="41"/>
  <c r="DV18" i="41"/>
  <c r="DW18" i="41"/>
  <c r="BB35" i="41"/>
  <c r="BC35" i="41"/>
  <c r="BC9" i="41"/>
  <c r="BB9" i="41"/>
  <c r="EP18" i="41"/>
  <c r="EQ18" i="41"/>
  <c r="EY32" i="41"/>
  <c r="EX32" i="41"/>
  <c r="EY5" i="41"/>
  <c r="EX5" i="41"/>
  <c r="EI31" i="41"/>
  <c r="EH31" i="41"/>
  <c r="ET15" i="41"/>
  <c r="EU15" i="41"/>
  <c r="FB17" i="41"/>
  <c r="FC17" i="41"/>
  <c r="DZ27" i="41"/>
  <c r="EA27" i="41"/>
  <c r="FZ16" i="41"/>
  <c r="GA16" i="41"/>
  <c r="CU18" i="41"/>
  <c r="CT18" i="41"/>
  <c r="CM33" i="41"/>
  <c r="CL33" i="41"/>
  <c r="CM8" i="41"/>
  <c r="CL8" i="41"/>
  <c r="BV23" i="41"/>
  <c r="BW23" i="41"/>
  <c r="CD32" i="41"/>
  <c r="CE32" i="41"/>
  <c r="AD16" i="41"/>
  <c r="AE16" i="41"/>
  <c r="EM27" i="41"/>
  <c r="EL27" i="41"/>
  <c r="DG23" i="41"/>
  <c r="DF23" i="41"/>
  <c r="AY34" i="41"/>
  <c r="AX34" i="41"/>
  <c r="AY6" i="41"/>
  <c r="AX6" i="41"/>
  <c r="FV17" i="41"/>
  <c r="FW17" i="41"/>
  <c r="GQ31" i="41"/>
  <c r="GP31" i="41"/>
  <c r="GP5" i="41"/>
  <c r="GQ5" i="41"/>
  <c r="CA14" i="41"/>
  <c r="BZ14" i="41"/>
  <c r="GU17" i="41"/>
  <c r="GT17" i="41"/>
  <c r="BE37" i="41"/>
  <c r="BG30" i="41"/>
  <c r="BF30" i="41"/>
  <c r="BF6" i="41"/>
  <c r="BG6" i="41"/>
  <c r="K37" i="41"/>
  <c r="BO13" i="41"/>
  <c r="BN13" i="41"/>
  <c r="BM19" i="41"/>
  <c r="BM46" i="41" s="1"/>
  <c r="DK9" i="41"/>
  <c r="DJ9" i="41"/>
  <c r="Z19" i="41"/>
  <c r="CP30" i="41"/>
  <c r="CQ30" i="41"/>
  <c r="CA6" i="41"/>
  <c r="BZ6" i="41"/>
  <c r="DC19" i="41"/>
  <c r="EQ34" i="41"/>
  <c r="EP34" i="41"/>
  <c r="FC7" i="41"/>
  <c r="FB7" i="41"/>
  <c r="EP14" i="41"/>
  <c r="EQ14" i="41"/>
  <c r="DZ22" i="41"/>
  <c r="EA22" i="41"/>
  <c r="DF36" i="41"/>
  <c r="DG36" i="41"/>
  <c r="EQ32" i="41"/>
  <c r="EP32" i="41"/>
  <c r="EA14" i="41"/>
  <c r="DZ14" i="41"/>
  <c r="CD34" i="41"/>
  <c r="CE34" i="41"/>
  <c r="DW27" i="41"/>
  <c r="DV27" i="41"/>
  <c r="EI8" i="41"/>
  <c r="EH8" i="41"/>
  <c r="DR27" i="41"/>
  <c r="DS27" i="41"/>
  <c r="EY35" i="41"/>
  <c r="EX35" i="41"/>
  <c r="EU17" i="41"/>
  <c r="ET17" i="41"/>
  <c r="CE12" i="41"/>
  <c r="CD12" i="41"/>
  <c r="CC19" i="41"/>
  <c r="DG26" i="41"/>
  <c r="DF26" i="41"/>
  <c r="BG35" i="41"/>
  <c r="BF35" i="41"/>
  <c r="FJ33" i="41"/>
  <c r="FK33" i="41"/>
  <c r="DS25" i="41"/>
  <c r="DR25" i="41"/>
  <c r="FJ6" i="41"/>
  <c r="FK6" i="41"/>
  <c r="DS31" i="41"/>
  <c r="DR31" i="41"/>
  <c r="FK26" i="41"/>
  <c r="FJ26" i="41"/>
  <c r="FK5" i="41"/>
  <c r="FJ5" i="41"/>
  <c r="DW16" i="41"/>
  <c r="DV16" i="41"/>
  <c r="DS24" i="41"/>
  <c r="DR24" i="41"/>
  <c r="BC32" i="41"/>
  <c r="BB32" i="41"/>
  <c r="BB7" i="41"/>
  <c r="BC7" i="41"/>
  <c r="EQ17" i="41"/>
  <c r="EP17" i="41"/>
  <c r="EX27" i="41"/>
  <c r="EY27" i="41"/>
  <c r="EX6" i="41"/>
  <c r="EY6" i="41"/>
  <c r="EI25" i="41"/>
  <c r="EH25" i="41"/>
  <c r="EU9" i="41"/>
  <c r="ET9" i="41"/>
  <c r="FC14" i="41"/>
  <c r="FB14" i="41"/>
  <c r="DZ25" i="41"/>
  <c r="EA25" i="41"/>
  <c r="FF40" i="41"/>
  <c r="FG40" i="41"/>
  <c r="FY28" i="41"/>
  <c r="GA21" i="41"/>
  <c r="FZ21" i="41"/>
  <c r="CT16" i="41"/>
  <c r="CU16" i="41"/>
  <c r="CM30" i="41"/>
  <c r="CL30" i="41"/>
  <c r="CK37" i="41"/>
  <c r="CL5" i="41"/>
  <c r="CM5" i="41"/>
  <c r="BW17" i="41"/>
  <c r="BV17" i="41"/>
  <c r="CE30" i="41"/>
  <c r="CC37" i="41"/>
  <c r="CD30" i="41"/>
  <c r="AD17" i="41"/>
  <c r="AE17" i="41"/>
  <c r="EM26" i="41"/>
  <c r="EL26" i="41"/>
  <c r="CQ33" i="41"/>
  <c r="CP33" i="41"/>
  <c r="CQ8" i="41"/>
  <c r="CP8" i="41"/>
  <c r="DG18" i="41"/>
  <c r="DF18" i="41"/>
  <c r="AY32" i="41"/>
  <c r="AX32" i="41"/>
  <c r="AX8" i="41"/>
  <c r="AY8" i="41"/>
  <c r="FW15" i="41"/>
  <c r="FV15" i="41"/>
  <c r="GQ30" i="41"/>
  <c r="GP30" i="41"/>
  <c r="GO37" i="41"/>
  <c r="GT15" i="41"/>
  <c r="GU15" i="41"/>
  <c r="BG33" i="41"/>
  <c r="BF33" i="41"/>
  <c r="AA19" i="41"/>
  <c r="AE52" i="86"/>
  <c r="AT37" i="41"/>
  <c r="AU37" i="41"/>
  <c r="AT28" i="41"/>
  <c r="AU28" i="41"/>
  <c r="AU19" i="41"/>
  <c r="AT19" i="41"/>
  <c r="BJ38" i="27"/>
  <c r="FE43" i="41" s="1"/>
  <c r="BJ36" i="27"/>
  <c r="FE41" i="41" s="1"/>
  <c r="AG38" i="27"/>
  <c r="BJ37" i="27"/>
  <c r="FE42" i="41" s="1"/>
  <c r="AG37" i="27"/>
  <c r="AG36" i="27"/>
  <c r="FJ39" i="41"/>
  <c r="FK39" i="41"/>
  <c r="CU39" i="41"/>
  <c r="CT39" i="41"/>
  <c r="GA39" i="41"/>
  <c r="FZ39" i="41"/>
  <c r="FV39" i="41"/>
  <c r="FW39" i="41"/>
  <c r="GT39" i="41"/>
  <c r="GU39" i="41"/>
  <c r="GQ39" i="41"/>
  <c r="GP39" i="41"/>
  <c r="DF39" i="41"/>
  <c r="DG39" i="41"/>
  <c r="AD39" i="41"/>
  <c r="AE39" i="41"/>
  <c r="DW39" i="41"/>
  <c r="DV39" i="41"/>
  <c r="CP39" i="41"/>
  <c r="CQ39" i="41"/>
  <c r="EL39" i="41"/>
  <c r="EM39" i="41"/>
  <c r="CA39" i="41"/>
  <c r="BZ39" i="41"/>
  <c r="CE39" i="41"/>
  <c r="CD39" i="41"/>
  <c r="FC39" i="41"/>
  <c r="FB39" i="41"/>
  <c r="AX39" i="41"/>
  <c r="AY39" i="41"/>
  <c r="BJ39" i="41"/>
  <c r="BK39" i="41"/>
  <c r="DR39" i="41"/>
  <c r="DS39" i="41"/>
  <c r="DZ39" i="41"/>
  <c r="EA39" i="41"/>
  <c r="BV39" i="41"/>
  <c r="BW39" i="41"/>
  <c r="CL39" i="41"/>
  <c r="CM39" i="41"/>
  <c r="W39" i="41"/>
  <c r="V39" i="41"/>
  <c r="EQ39" i="41"/>
  <c r="EP39" i="41"/>
  <c r="BF39" i="41"/>
  <c r="BG39" i="41"/>
  <c r="EU39" i="41"/>
  <c r="ET39" i="41"/>
  <c r="EY39" i="41"/>
  <c r="EX39" i="41"/>
  <c r="G41" i="109" a="1"/>
  <c r="AG33" i="27"/>
  <c r="G39" i="75"/>
  <c r="G40" i="75" s="1"/>
  <c r="Y40" i="27"/>
  <c r="AF40" i="27"/>
  <c r="BE40" i="27"/>
  <c r="BA40" i="27"/>
  <c r="C37" i="73"/>
  <c r="E37" i="73" s="1"/>
  <c r="G37" i="73" s="1"/>
  <c r="G39" i="73" s="1"/>
  <c r="G40" i="73" s="1"/>
  <c r="BJ9" i="27"/>
  <c r="FE6" i="41" s="1"/>
  <c r="BJ11" i="27"/>
  <c r="FE8" i="41" s="1"/>
  <c r="BJ8" i="27"/>
  <c r="FE5" i="41" s="1"/>
  <c r="BJ10" i="27"/>
  <c r="FE7" i="41" s="1"/>
  <c r="BJ12" i="27"/>
  <c r="FE9" i="41" s="1"/>
  <c r="BJ14" i="27"/>
  <c r="FE13" i="41" s="1"/>
  <c r="BJ13" i="27"/>
  <c r="FE12" i="41" s="1"/>
  <c r="BJ15" i="27"/>
  <c r="FE14" i="41" s="1"/>
  <c r="BJ17" i="27"/>
  <c r="FE16" i="41" s="1"/>
  <c r="BJ18" i="27"/>
  <c r="FE17" i="41" s="1"/>
  <c r="BJ16" i="27"/>
  <c r="FE15" i="41" s="1"/>
  <c r="BJ19" i="27"/>
  <c r="FE18" i="41" s="1"/>
  <c r="BJ20" i="27"/>
  <c r="FE21" i="41" s="1"/>
  <c r="BJ22" i="27"/>
  <c r="FE23" i="41" s="1"/>
  <c r="BJ23" i="27"/>
  <c r="FE24" i="41" s="1"/>
  <c r="BJ21" i="27"/>
  <c r="FE22" i="41" s="1"/>
  <c r="BJ26" i="27"/>
  <c r="FE27" i="41" s="1"/>
  <c r="BJ27" i="27"/>
  <c r="FE30" i="41" s="1"/>
  <c r="BJ24" i="27"/>
  <c r="FE25" i="41" s="1"/>
  <c r="BJ25" i="27"/>
  <c r="FE26" i="41" s="1"/>
  <c r="BJ30" i="27"/>
  <c r="FE33" i="41" s="1"/>
  <c r="BJ29" i="27"/>
  <c r="FE32" i="41" s="1"/>
  <c r="BJ28" i="27"/>
  <c r="FE31" i="41" s="1"/>
  <c r="BJ31" i="27"/>
  <c r="FE34" i="41" s="1"/>
  <c r="BJ33" i="27"/>
  <c r="FE36" i="41" s="1"/>
  <c r="BJ34" i="27"/>
  <c r="FE39" i="41" s="1"/>
  <c r="BJ32" i="27"/>
  <c r="FE35" i="41" s="1"/>
  <c r="BO40" i="27"/>
  <c r="G42" i="38"/>
  <c r="G43" i="38" s="1"/>
  <c r="AB8" i="27"/>
  <c r="BI5" i="41" s="1"/>
  <c r="AB12" i="27"/>
  <c r="BI9" i="41" s="1"/>
  <c r="AB9" i="27"/>
  <c r="BI6" i="41" s="1"/>
  <c r="AB10" i="27"/>
  <c r="BI7" i="41" s="1"/>
  <c r="AB11" i="27"/>
  <c r="BI8" i="41" s="1"/>
  <c r="AB13" i="27"/>
  <c r="BI12" i="41" s="1"/>
  <c r="AB14" i="27"/>
  <c r="BI13" i="41" s="1"/>
  <c r="AB16" i="27"/>
  <c r="BI15" i="41" s="1"/>
  <c r="AB15" i="27"/>
  <c r="BI14" i="41" s="1"/>
  <c r="AB17" i="27"/>
  <c r="BI16" i="41" s="1"/>
  <c r="AB19" i="27"/>
  <c r="BI18" i="41" s="1"/>
  <c r="AB18" i="27"/>
  <c r="BI17" i="41" s="1"/>
  <c r="AB21" i="27"/>
  <c r="BI22" i="41" s="1"/>
  <c r="AB26" i="27"/>
  <c r="BI27" i="41" s="1"/>
  <c r="AB20" i="27"/>
  <c r="BI21" i="41" s="1"/>
  <c r="AB25" i="27"/>
  <c r="BI26" i="41" s="1"/>
  <c r="AB22" i="27"/>
  <c r="BI23" i="41" s="1"/>
  <c r="AB23" i="27"/>
  <c r="BI24" i="41" s="1"/>
  <c r="AB24" i="27"/>
  <c r="BI25" i="41" s="1"/>
  <c r="AB28" i="27"/>
  <c r="BI31" i="41" s="1"/>
  <c r="AB32" i="27"/>
  <c r="BI35" i="41" s="1"/>
  <c r="AB27" i="27"/>
  <c r="BI30" i="41" s="1"/>
  <c r="AB31" i="27"/>
  <c r="BI34" i="41" s="1"/>
  <c r="AB30" i="27"/>
  <c r="BI33" i="41" s="1"/>
  <c r="AB29" i="27"/>
  <c r="BI32" i="41" s="1"/>
  <c r="AB33" i="27"/>
  <c r="BI36" i="41" s="1"/>
  <c r="BI40" i="27"/>
  <c r="BD40" i="27"/>
  <c r="C23" i="92"/>
  <c r="G22" i="92"/>
  <c r="AI40" i="27"/>
  <c r="BT40" i="27"/>
  <c r="C37" i="69"/>
  <c r="E37" i="69" s="1"/>
  <c r="G37" i="69" s="1"/>
  <c r="G39" i="69" s="1"/>
  <c r="G40" i="69" s="1"/>
  <c r="AG11" i="27"/>
  <c r="AG8" i="27"/>
  <c r="AG13" i="27"/>
  <c r="AG9" i="27"/>
  <c r="AG10" i="27"/>
  <c r="AG12" i="27"/>
  <c r="AG15" i="27"/>
  <c r="AG14" i="27"/>
  <c r="AG16" i="27"/>
  <c r="AG17" i="27"/>
  <c r="AG19" i="27"/>
  <c r="AG18" i="27"/>
  <c r="AG23" i="27"/>
  <c r="AG21" i="27"/>
  <c r="AG20" i="27"/>
  <c r="AG22" i="27"/>
  <c r="AG25" i="27"/>
  <c r="AG26" i="27"/>
  <c r="AG24" i="27"/>
  <c r="AG27" i="27"/>
  <c r="AG32" i="27"/>
  <c r="AG29" i="27"/>
  <c r="AG28" i="27"/>
  <c r="AG30" i="27"/>
  <c r="AG31" i="27"/>
  <c r="AG34" i="27"/>
  <c r="AZ40" i="27"/>
  <c r="Z40" i="27"/>
  <c r="T40" i="27"/>
  <c r="BV40" i="27"/>
  <c r="AX40" i="27"/>
  <c r="BG40" i="27"/>
  <c r="C23" i="93"/>
  <c r="G22" i="93"/>
  <c r="BN40" i="27"/>
  <c r="BH40" i="27"/>
  <c r="BF40" i="27"/>
  <c r="BU40" i="27"/>
  <c r="AH40" i="27"/>
  <c r="AO40" i="27"/>
  <c r="AU40" i="27"/>
  <c r="AA40" i="27"/>
  <c r="BM40" i="27"/>
  <c r="BK40" i="27"/>
  <c r="BC40" i="27"/>
  <c r="AR40" i="27"/>
  <c r="FR30" i="41" l="1"/>
  <c r="FS30" i="41"/>
  <c r="W33" i="41"/>
  <c r="V33" i="41"/>
  <c r="O37" i="41"/>
  <c r="V26" i="41"/>
  <c r="V34" i="41"/>
  <c r="W23" i="41"/>
  <c r="V7" i="41"/>
  <c r="V21" i="41"/>
  <c r="V16" i="41"/>
  <c r="V6" i="41"/>
  <c r="V9" i="41"/>
  <c r="W40" i="41"/>
  <c r="U19" i="41"/>
  <c r="W8" i="41"/>
  <c r="W10" i="41" s="1"/>
  <c r="V36" i="41"/>
  <c r="V42" i="41"/>
  <c r="W18" i="41"/>
  <c r="W19" i="41" s="1"/>
  <c r="V18" i="41"/>
  <c r="W32" i="41"/>
  <c r="U37" i="41"/>
  <c r="U10" i="41"/>
  <c r="FS25" i="41"/>
  <c r="W25" i="41"/>
  <c r="V17" i="41"/>
  <c r="V27" i="41"/>
  <c r="U28" i="41"/>
  <c r="V5" i="41"/>
  <c r="W31" i="41"/>
  <c r="V24" i="41"/>
  <c r="FR21" i="41"/>
  <c r="V30" i="41"/>
  <c r="V22" i="41"/>
  <c r="W30" i="41"/>
  <c r="W22" i="41"/>
  <c r="U47" i="41"/>
  <c r="W43" i="41"/>
  <c r="Q40" i="27"/>
  <c r="EE36" i="41"/>
  <c r="FR23" i="41"/>
  <c r="N37" i="41"/>
  <c r="N10" i="41"/>
  <c r="EE13" i="41"/>
  <c r="EE19" i="41" s="1"/>
  <c r="EE27" i="41"/>
  <c r="ED7" i="41"/>
  <c r="ED23" i="41"/>
  <c r="ED28" i="41" s="1"/>
  <c r="EE25" i="41"/>
  <c r="M46" i="41"/>
  <c r="O19" i="41"/>
  <c r="EC44" i="41"/>
  <c r="EE8" i="41"/>
  <c r="N28" i="41"/>
  <c r="ED39" i="41"/>
  <c r="O44" i="41"/>
  <c r="N19" i="41"/>
  <c r="EC28" i="41"/>
  <c r="EE26" i="41"/>
  <c r="EE39" i="41"/>
  <c r="ED9" i="41"/>
  <c r="DK44" i="41"/>
  <c r="EC10" i="41"/>
  <c r="EE33" i="41"/>
  <c r="EI44" i="41"/>
  <c r="EH44" i="41"/>
  <c r="DC47" i="41"/>
  <c r="U44" i="41"/>
  <c r="DJ44" i="41"/>
  <c r="ED16" i="41"/>
  <c r="N44" i="41"/>
  <c r="ED5" i="41"/>
  <c r="EE42" i="41"/>
  <c r="ED42" i="41"/>
  <c r="ED40" i="41"/>
  <c r="EE40" i="41"/>
  <c r="EE5" i="41"/>
  <c r="CM42" i="41"/>
  <c r="CL42" i="41"/>
  <c r="CM40" i="41"/>
  <c r="CL40" i="41"/>
  <c r="ED12" i="41"/>
  <c r="ED15" i="41"/>
  <c r="EC19" i="41"/>
  <c r="EC47" i="41"/>
  <c r="BJ42" i="41"/>
  <c r="BJ44" i="41" s="1"/>
  <c r="BK42" i="41"/>
  <c r="BK44" i="41" s="1"/>
  <c r="CM41" i="41"/>
  <c r="CL41" i="41"/>
  <c r="V41" i="41"/>
  <c r="W41" i="41"/>
  <c r="ED32" i="41"/>
  <c r="ED43" i="41"/>
  <c r="EE43" i="41"/>
  <c r="CK44" i="41"/>
  <c r="CK46" i="41" s="1"/>
  <c r="ED41" i="41"/>
  <c r="EE41" i="41"/>
  <c r="ED31" i="41"/>
  <c r="EC37" i="41"/>
  <c r="ED30" i="41"/>
  <c r="CK47" i="41"/>
  <c r="BB40" i="27"/>
  <c r="AK40" i="27"/>
  <c r="AM47" i="41"/>
  <c r="K47" i="41"/>
  <c r="FR13" i="41"/>
  <c r="S47" i="41"/>
  <c r="AA47" i="41"/>
  <c r="DK47" i="41"/>
  <c r="CY46" i="41"/>
  <c r="CA47" i="41"/>
  <c r="GP47" i="41"/>
  <c r="EA47" i="41"/>
  <c r="AY47" i="41"/>
  <c r="CE47" i="41"/>
  <c r="GA47" i="41"/>
  <c r="AE47" i="41"/>
  <c r="EU47" i="41"/>
  <c r="GI47" i="41"/>
  <c r="GQ47" i="41"/>
  <c r="BC47" i="41"/>
  <c r="CI47" i="41"/>
  <c r="DG47" i="41"/>
  <c r="EI47" i="41"/>
  <c r="CQ47" i="41"/>
  <c r="BG47" i="41"/>
  <c r="DW47" i="41"/>
  <c r="EY47" i="41"/>
  <c r="FW47" i="41"/>
  <c r="FO46" i="41"/>
  <c r="AI47" i="41"/>
  <c r="EQ47" i="41"/>
  <c r="AI46" i="41"/>
  <c r="EM47" i="41"/>
  <c r="DS47" i="41"/>
  <c r="FC47" i="41"/>
  <c r="CU47" i="41"/>
  <c r="GU47" i="41"/>
  <c r="CM47" i="41"/>
  <c r="O47" i="41"/>
  <c r="AU46" i="41"/>
  <c r="FS14" i="41"/>
  <c r="FS19" i="41" s="1"/>
  <c r="FR12" i="41"/>
  <c r="FR27" i="41"/>
  <c r="FR18" i="41"/>
  <c r="FS7" i="41"/>
  <c r="FR40" i="41"/>
  <c r="FR44" i="41" s="1"/>
  <c r="FS31" i="41"/>
  <c r="FR32" i="41"/>
  <c r="FS33" i="41"/>
  <c r="FR26" i="41"/>
  <c r="FS5" i="41"/>
  <c r="FS24" i="41"/>
  <c r="FS35" i="41"/>
  <c r="FQ37" i="41"/>
  <c r="FR15" i="41"/>
  <c r="FQ10" i="41"/>
  <c r="FR9" i="41"/>
  <c r="FR36" i="41"/>
  <c r="FS6" i="41"/>
  <c r="FQ28" i="41"/>
  <c r="FR16" i="41"/>
  <c r="FR6" i="41"/>
  <c r="FS22" i="41"/>
  <c r="FQ44" i="41"/>
  <c r="FS39" i="41"/>
  <c r="FS44" i="41" s="1"/>
  <c r="FR17" i="41"/>
  <c r="FQ19" i="41"/>
  <c r="FQ47" i="41"/>
  <c r="AX10" i="41"/>
  <c r="EP10" i="41"/>
  <c r="DB10" i="41"/>
  <c r="DB46" i="41" s="1"/>
  <c r="CL10" i="41"/>
  <c r="Z10" i="41"/>
  <c r="Z46" i="41" s="1"/>
  <c r="FE10" i="41"/>
  <c r="DZ10" i="41"/>
  <c r="DJ10" i="41"/>
  <c r="AD10" i="41"/>
  <c r="EL10" i="41"/>
  <c r="J10" i="41"/>
  <c r="J46" i="41" s="1"/>
  <c r="DF10" i="41"/>
  <c r="AE10" i="41"/>
  <c r="AE46" i="41" s="1"/>
  <c r="FB10" i="41"/>
  <c r="GI10" i="41"/>
  <c r="AQ10" i="41"/>
  <c r="AQ46" i="41" s="1"/>
  <c r="EI10" i="41"/>
  <c r="DS10" i="41"/>
  <c r="FC10" i="41"/>
  <c r="EH10" i="41"/>
  <c r="DR10" i="41"/>
  <c r="EM10" i="41"/>
  <c r="EM46" i="41" s="1"/>
  <c r="AA10" i="41"/>
  <c r="AA46" i="41" s="1"/>
  <c r="DG10" i="41"/>
  <c r="DG46" i="41" s="1"/>
  <c r="CI10" i="41"/>
  <c r="CI46" i="41" s="1"/>
  <c r="FK47" i="41"/>
  <c r="FK10" i="41"/>
  <c r="CH10" i="41"/>
  <c r="CH46" i="41" s="1"/>
  <c r="BZ10" i="41"/>
  <c r="BI10" i="41"/>
  <c r="GQ10" i="41"/>
  <c r="AY10" i="41"/>
  <c r="CA10" i="41"/>
  <c r="CP10" i="41"/>
  <c r="BC10" i="41"/>
  <c r="K10" i="41"/>
  <c r="K46" i="41" s="1"/>
  <c r="GP10" i="41"/>
  <c r="ET10" i="41"/>
  <c r="CQ10" i="41"/>
  <c r="BB10" i="41"/>
  <c r="EU10" i="41"/>
  <c r="FW10" i="41"/>
  <c r="EA10" i="41"/>
  <c r="FV10" i="41"/>
  <c r="EX10" i="41"/>
  <c r="CE10" i="41"/>
  <c r="BV10" i="41"/>
  <c r="CU10" i="41"/>
  <c r="AM10" i="41"/>
  <c r="AM46" i="41" s="1"/>
  <c r="EY10" i="41"/>
  <c r="BF10" i="41"/>
  <c r="CD10" i="41"/>
  <c r="BW10" i="41"/>
  <c r="BW46" i="41" s="1"/>
  <c r="CT10" i="41"/>
  <c r="BG10" i="41"/>
  <c r="DN10" i="41"/>
  <c r="DN46" i="41" s="1"/>
  <c r="DK10" i="41"/>
  <c r="EQ10" i="41"/>
  <c r="DV10" i="41"/>
  <c r="FZ10" i="41"/>
  <c r="DW10" i="41"/>
  <c r="DW46" i="41" s="1"/>
  <c r="GA10" i="41"/>
  <c r="GU10" i="41"/>
  <c r="DC10" i="41"/>
  <c r="DC46" i="41" s="1"/>
  <c r="GT10" i="41"/>
  <c r="S10" i="41"/>
  <c r="S46" i="41" s="1"/>
  <c r="CM10" i="41"/>
  <c r="CM46" i="41" s="1"/>
  <c r="FJ10" i="41"/>
  <c r="BU46" i="41"/>
  <c r="I46" i="41"/>
  <c r="BA46" i="41"/>
  <c r="DI46" i="41"/>
  <c r="EG46" i="41"/>
  <c r="BI47" i="41"/>
  <c r="DQ46" i="41"/>
  <c r="AW46" i="41"/>
  <c r="BE46" i="41"/>
  <c r="EW46" i="41"/>
  <c r="CC46" i="41"/>
  <c r="GS46" i="41"/>
  <c r="FF42" i="41"/>
  <c r="FG42" i="41"/>
  <c r="ES46" i="41"/>
  <c r="FF41" i="41"/>
  <c r="FG41" i="41"/>
  <c r="EO46" i="41"/>
  <c r="BY46" i="41"/>
  <c r="FF43" i="41"/>
  <c r="FG43" i="41"/>
  <c r="FY46" i="41"/>
  <c r="EK46" i="41"/>
  <c r="FU46" i="41"/>
  <c r="AC46" i="41"/>
  <c r="FA46" i="41"/>
  <c r="DE46" i="41"/>
  <c r="CO46" i="41"/>
  <c r="DY46" i="41"/>
  <c r="GO46" i="41"/>
  <c r="FE44" i="41"/>
  <c r="FE47" i="41"/>
  <c r="GG46" i="41"/>
  <c r="CS46" i="41"/>
  <c r="FI46" i="41"/>
  <c r="DU46" i="41"/>
  <c r="CU19" i="41"/>
  <c r="CU28" i="41"/>
  <c r="CU37" i="41"/>
  <c r="GI19" i="41"/>
  <c r="GM19" i="41"/>
  <c r="BO19" i="41"/>
  <c r="DB47" i="41"/>
  <c r="Z47" i="41"/>
  <c r="BB47" i="41"/>
  <c r="EQ28" i="41"/>
  <c r="R47" i="41"/>
  <c r="N47" i="41"/>
  <c r="FJ19" i="41"/>
  <c r="EA28" i="41"/>
  <c r="GT37" i="41"/>
  <c r="EH47" i="41"/>
  <c r="R46" i="41"/>
  <c r="AP46" i="41"/>
  <c r="BF19" i="41"/>
  <c r="AH47" i="41"/>
  <c r="AP47" i="41"/>
  <c r="AH46" i="41"/>
  <c r="AL47" i="41"/>
  <c r="CX46" i="41"/>
  <c r="AL46" i="41"/>
  <c r="EL37" i="41"/>
  <c r="EU37" i="41"/>
  <c r="J47" i="41"/>
  <c r="AD37" i="41"/>
  <c r="GL19" i="41"/>
  <c r="GL46" i="41" s="1"/>
  <c r="GL47" i="41"/>
  <c r="DF37" i="41"/>
  <c r="EI28" i="41"/>
  <c r="GH19" i="41"/>
  <c r="GH46" i="41" s="1"/>
  <c r="GH47" i="41"/>
  <c r="DZ19" i="41"/>
  <c r="EA19" i="41"/>
  <c r="BZ28" i="41"/>
  <c r="EL19" i="41"/>
  <c r="CH47" i="41"/>
  <c r="EU28" i="41"/>
  <c r="FN46" i="41"/>
  <c r="BN19" i="41"/>
  <c r="BN46" i="41" s="1"/>
  <c r="BN47" i="41"/>
  <c r="DJ47" i="41"/>
  <c r="ET47" i="41"/>
  <c r="ET44" i="41"/>
  <c r="AY44" i="41"/>
  <c r="GU44" i="41"/>
  <c r="EU44" i="41"/>
  <c r="AX44" i="41"/>
  <c r="AX47" i="41"/>
  <c r="GT44" i="41"/>
  <c r="GT47" i="41"/>
  <c r="DS28" i="41"/>
  <c r="AD47" i="41"/>
  <c r="AD44" i="41"/>
  <c r="FV44" i="41"/>
  <c r="FV47" i="41"/>
  <c r="DG44" i="41"/>
  <c r="GQ44" i="41"/>
  <c r="FC44" i="41"/>
  <c r="EP44" i="41"/>
  <c r="EP47" i="41"/>
  <c r="FZ44" i="41"/>
  <c r="FZ47" i="41"/>
  <c r="CE44" i="41"/>
  <c r="DR47" i="41"/>
  <c r="DR44" i="41"/>
  <c r="GP44" i="41"/>
  <c r="BF47" i="41"/>
  <c r="BF44" i="41"/>
  <c r="CD44" i="41"/>
  <c r="CD47" i="41"/>
  <c r="EQ44" i="41"/>
  <c r="GA44" i="41"/>
  <c r="BZ47" i="41"/>
  <c r="BZ44" i="41"/>
  <c r="FW44" i="41"/>
  <c r="DS44" i="41"/>
  <c r="EM44" i="41"/>
  <c r="DZ44" i="41"/>
  <c r="DZ47" i="41"/>
  <c r="DF44" i="41"/>
  <c r="DF47" i="41"/>
  <c r="EY44" i="41"/>
  <c r="CA44" i="41"/>
  <c r="CT47" i="41"/>
  <c r="CT44" i="41"/>
  <c r="EL47" i="41"/>
  <c r="EL44" i="41"/>
  <c r="CU44" i="41"/>
  <c r="EX47" i="41"/>
  <c r="EX44" i="41"/>
  <c r="BG44" i="41"/>
  <c r="BW44" i="41"/>
  <c r="CQ44" i="41"/>
  <c r="FK44" i="41"/>
  <c r="BV44" i="41"/>
  <c r="BV47" i="41"/>
  <c r="CP44" i="41"/>
  <c r="CP47" i="41"/>
  <c r="FJ44" i="41"/>
  <c r="FJ47" i="41"/>
  <c r="FB44" i="41"/>
  <c r="FB47" i="41"/>
  <c r="DV44" i="41"/>
  <c r="DV47" i="41"/>
  <c r="DW44" i="41"/>
  <c r="EA44" i="41"/>
  <c r="AE44" i="41"/>
  <c r="AT46" i="41"/>
  <c r="FG18" i="41"/>
  <c r="FF18" i="41"/>
  <c r="AE19" i="41"/>
  <c r="BJ32" i="41"/>
  <c r="BK32" i="41"/>
  <c r="BK8" i="41"/>
  <c r="BJ8" i="41"/>
  <c r="FG24" i="41"/>
  <c r="FF24" i="41"/>
  <c r="CQ19" i="41"/>
  <c r="FB37" i="41"/>
  <c r="CD19" i="41"/>
  <c r="GP28" i="41"/>
  <c r="CE19" i="41"/>
  <c r="BC37" i="41"/>
  <c r="BJ33" i="41"/>
  <c r="BK33" i="41"/>
  <c r="BJ7" i="41"/>
  <c r="BK7" i="41"/>
  <c r="FF23" i="41"/>
  <c r="FG23" i="41"/>
  <c r="DS37" i="41"/>
  <c r="FC37" i="41"/>
  <c r="DZ37" i="41"/>
  <c r="ET37" i="41"/>
  <c r="BJ34" i="41"/>
  <c r="BK34" i="41"/>
  <c r="BJ6" i="41"/>
  <c r="BK6" i="41"/>
  <c r="FF21" i="41"/>
  <c r="FG21" i="41"/>
  <c r="FG28" i="41" s="1"/>
  <c r="FE28" i="41"/>
  <c r="BF28" i="41"/>
  <c r="EM37" i="41"/>
  <c r="EA37" i="41"/>
  <c r="DR37" i="41"/>
  <c r="DG37" i="41"/>
  <c r="BB37" i="41"/>
  <c r="DW28" i="41"/>
  <c r="GP19" i="41"/>
  <c r="ET19" i="41"/>
  <c r="BK24" i="41"/>
  <c r="BJ24" i="41"/>
  <c r="FG14" i="41"/>
  <c r="FF14" i="41"/>
  <c r="CD37" i="41"/>
  <c r="GA28" i="41"/>
  <c r="CD28" i="41"/>
  <c r="EH28" i="41"/>
  <c r="ET28" i="41"/>
  <c r="EP37" i="41"/>
  <c r="DV19" i="41"/>
  <c r="EU19" i="41"/>
  <c r="AD19" i="41"/>
  <c r="FF16" i="41"/>
  <c r="FG16" i="41"/>
  <c r="BJ26" i="41"/>
  <c r="BK26" i="41"/>
  <c r="FF13" i="41"/>
  <c r="FG13" i="41"/>
  <c r="GP37" i="41"/>
  <c r="CE37" i="41"/>
  <c r="BF37" i="41"/>
  <c r="FW28" i="41"/>
  <c r="EI37" i="41"/>
  <c r="EI19" i="41"/>
  <c r="BZ37" i="41"/>
  <c r="BW37" i="41"/>
  <c r="GA37" i="41"/>
  <c r="BC28" i="41"/>
  <c r="FJ28" i="41"/>
  <c r="FB19" i="41"/>
  <c r="BW19" i="41"/>
  <c r="BK25" i="41"/>
  <c r="BJ25" i="41"/>
  <c r="BJ23" i="41"/>
  <c r="BK23" i="41"/>
  <c r="CE28" i="41"/>
  <c r="EH19" i="41"/>
  <c r="GQ37" i="41"/>
  <c r="BG37" i="41"/>
  <c r="FG34" i="41"/>
  <c r="FF34" i="41"/>
  <c r="FG7" i="41"/>
  <c r="FF7" i="41"/>
  <c r="DR28" i="41"/>
  <c r="CM19" i="41"/>
  <c r="BB19" i="41"/>
  <c r="AX28" i="41"/>
  <c r="BW28" i="41"/>
  <c r="BG19" i="41"/>
  <c r="GQ19" i="41"/>
  <c r="AY28" i="41"/>
  <c r="CA37" i="41"/>
  <c r="AE37" i="41"/>
  <c r="BB28" i="41"/>
  <c r="BJ22" i="41"/>
  <c r="BK22" i="41"/>
  <c r="FG31" i="41"/>
  <c r="FF31" i="41"/>
  <c r="FF5" i="41"/>
  <c r="FG5" i="41"/>
  <c r="CL19" i="41"/>
  <c r="FV19" i="41"/>
  <c r="FB28" i="41"/>
  <c r="BC19" i="41"/>
  <c r="DV37" i="41"/>
  <c r="EY28" i="41"/>
  <c r="BJ9" i="41"/>
  <c r="BK9" i="41"/>
  <c r="FF15" i="41"/>
  <c r="FG15" i="41"/>
  <c r="FZ28" i="41"/>
  <c r="EQ37" i="41"/>
  <c r="FV28" i="41"/>
  <c r="BV28" i="41"/>
  <c r="BK27" i="41"/>
  <c r="BJ27" i="41"/>
  <c r="BJ17" i="41"/>
  <c r="BK17" i="41"/>
  <c r="FF32" i="41"/>
  <c r="FG32" i="41"/>
  <c r="FG8" i="41"/>
  <c r="FF8" i="41"/>
  <c r="AX37" i="41"/>
  <c r="GT28" i="41"/>
  <c r="DW37" i="41"/>
  <c r="BG28" i="41"/>
  <c r="GU37" i="41"/>
  <c r="EX28" i="41"/>
  <c r="EQ19" i="41"/>
  <c r="BJ5" i="41"/>
  <c r="BK5" i="41"/>
  <c r="CQ28" i="41"/>
  <c r="GQ28" i="41"/>
  <c r="BK18" i="41"/>
  <c r="BJ18" i="41"/>
  <c r="CP28" i="41"/>
  <c r="EP19" i="41"/>
  <c r="CQ37" i="41"/>
  <c r="EX37" i="41"/>
  <c r="GU28" i="41"/>
  <c r="GA19" i="41"/>
  <c r="EY19" i="41"/>
  <c r="CA28" i="41"/>
  <c r="BV37" i="41"/>
  <c r="DG28" i="41"/>
  <c r="DV28" i="41"/>
  <c r="CT19" i="41"/>
  <c r="FG35" i="41"/>
  <c r="FF35" i="41"/>
  <c r="FZ19" i="41"/>
  <c r="FZ37" i="41"/>
  <c r="FG33" i="41"/>
  <c r="FF33" i="41"/>
  <c r="CT37" i="41"/>
  <c r="BV19" i="41"/>
  <c r="FG26" i="41"/>
  <c r="FF26" i="41"/>
  <c r="BK14" i="41"/>
  <c r="BJ14" i="41"/>
  <c r="FF25" i="41"/>
  <c r="FG25" i="41"/>
  <c r="DF19" i="41"/>
  <c r="FC28" i="41"/>
  <c r="DF28" i="41"/>
  <c r="EY37" i="41"/>
  <c r="BK30" i="41"/>
  <c r="BI37" i="41"/>
  <c r="BJ30" i="41"/>
  <c r="BK35" i="41"/>
  <c r="BJ35" i="41"/>
  <c r="FF17" i="41"/>
  <c r="FG17" i="41"/>
  <c r="FF9" i="41"/>
  <c r="FG9" i="41"/>
  <c r="FC19" i="41"/>
  <c r="BJ16" i="41"/>
  <c r="BK16" i="41"/>
  <c r="BK15" i="41"/>
  <c r="BJ15" i="41"/>
  <c r="FF30" i="41"/>
  <c r="FE37" i="41"/>
  <c r="FG30" i="41"/>
  <c r="FG37" i="41" s="1"/>
  <c r="DZ28" i="41"/>
  <c r="DS19" i="41"/>
  <c r="EX19" i="41"/>
  <c r="EP28" i="41"/>
  <c r="AX19" i="41"/>
  <c r="FV37" i="41"/>
  <c r="CM28" i="41"/>
  <c r="EM28" i="41"/>
  <c r="BZ19" i="41"/>
  <c r="EM19" i="41"/>
  <c r="FF12" i="41"/>
  <c r="FE19" i="41"/>
  <c r="FG12" i="41"/>
  <c r="FG19" i="41" s="1"/>
  <c r="BJ21" i="41"/>
  <c r="BK21" i="41"/>
  <c r="BI28" i="41"/>
  <c r="FF6" i="41"/>
  <c r="FG6" i="41"/>
  <c r="FJ37" i="41"/>
  <c r="BK13" i="41"/>
  <c r="BJ13" i="41"/>
  <c r="FF27" i="41"/>
  <c r="FG27" i="41"/>
  <c r="CL37" i="41"/>
  <c r="EH37" i="41"/>
  <c r="DG19" i="41"/>
  <c r="CP19" i="41"/>
  <c r="AY19" i="41"/>
  <c r="GU19" i="41"/>
  <c r="AE28" i="41"/>
  <c r="FW37" i="41"/>
  <c r="CL28" i="41"/>
  <c r="EL28" i="41"/>
  <c r="DW19" i="41"/>
  <c r="CA19" i="41"/>
  <c r="BJ31" i="41"/>
  <c r="BK31" i="41"/>
  <c r="FG36" i="41"/>
  <c r="FF36" i="41"/>
  <c r="AY37" i="41"/>
  <c r="FW19" i="41"/>
  <c r="BK36" i="41"/>
  <c r="BJ36" i="41"/>
  <c r="BJ12" i="41"/>
  <c r="BK12" i="41"/>
  <c r="BI19" i="41"/>
  <c r="FF22" i="41"/>
  <c r="FG22" i="41"/>
  <c r="CM37" i="41"/>
  <c r="DR19" i="41"/>
  <c r="GT19" i="41"/>
  <c r="AD28" i="41"/>
  <c r="CT28" i="41"/>
  <c r="CP37" i="41"/>
  <c r="FF39" i="41"/>
  <c r="FG39" i="41"/>
  <c r="BJ40" i="27"/>
  <c r="AB40" i="27"/>
  <c r="E23" i="93"/>
  <c r="B23" i="93"/>
  <c r="AG40" i="27"/>
  <c r="E23" i="92"/>
  <c r="B23" i="92"/>
  <c r="V19" i="41" l="1"/>
  <c r="V10" i="41"/>
  <c r="V37" i="41"/>
  <c r="V28" i="41"/>
  <c r="W28" i="41"/>
  <c r="W37" i="41"/>
  <c r="V47" i="41"/>
  <c r="U46" i="41"/>
  <c r="EE37" i="41"/>
  <c r="EE28" i="41"/>
  <c r="W47" i="41"/>
  <c r="O46" i="41"/>
  <c r="ED10" i="41"/>
  <c r="EE10" i="41"/>
  <c r="DK46" i="41"/>
  <c r="N46" i="41"/>
  <c r="EC46" i="41"/>
  <c r="ED44" i="41"/>
  <c r="EE44" i="41"/>
  <c r="CL44" i="41"/>
  <c r="CL46" i="41" s="1"/>
  <c r="CM44" i="41"/>
  <c r="W44" i="41"/>
  <c r="DJ46" i="41"/>
  <c r="ED19" i="41"/>
  <c r="EE47" i="41"/>
  <c r="CL47" i="41"/>
  <c r="ED47" i="41"/>
  <c r="ED37" i="41"/>
  <c r="V44" i="41"/>
  <c r="BG46" i="41"/>
  <c r="BC46" i="41"/>
  <c r="BK47" i="41"/>
  <c r="EI46" i="41"/>
  <c r="GI46" i="41"/>
  <c r="CA46" i="41"/>
  <c r="AY46" i="41"/>
  <c r="GQ46" i="41"/>
  <c r="EY46" i="41"/>
  <c r="CE46" i="41"/>
  <c r="GU46" i="41"/>
  <c r="GA46" i="41"/>
  <c r="CU46" i="41"/>
  <c r="EA46" i="41"/>
  <c r="GP46" i="41"/>
  <c r="FW46" i="41"/>
  <c r="FS47" i="41"/>
  <c r="EU46" i="41"/>
  <c r="CQ46" i="41"/>
  <c r="FC46" i="41"/>
  <c r="EQ46" i="41"/>
  <c r="DS46" i="41"/>
  <c r="FR28" i="41"/>
  <c r="FS28" i="41"/>
  <c r="FR37" i="41"/>
  <c r="FS10" i="41"/>
  <c r="FS37" i="41"/>
  <c r="FR10" i="41"/>
  <c r="FR19" i="41"/>
  <c r="FR47" i="41"/>
  <c r="FQ46" i="41"/>
  <c r="BJ10" i="41"/>
  <c r="BK10" i="41"/>
  <c r="FG10" i="41"/>
  <c r="FG47" i="41"/>
  <c r="FK46" i="41"/>
  <c r="FF10" i="41"/>
  <c r="BI46" i="41"/>
  <c r="FE46" i="41"/>
  <c r="BB46" i="41"/>
  <c r="FJ46" i="41"/>
  <c r="DR46" i="41"/>
  <c r="EH46" i="41"/>
  <c r="BJ47" i="41"/>
  <c r="CT46" i="41"/>
  <c r="CP46" i="41"/>
  <c r="AX46" i="41"/>
  <c r="FZ46" i="41"/>
  <c r="BZ46" i="41"/>
  <c r="GT46" i="41"/>
  <c r="EP46" i="41"/>
  <c r="ET46" i="41"/>
  <c r="DZ46" i="41"/>
  <c r="EX46" i="41"/>
  <c r="DV46" i="41"/>
  <c r="CD46" i="41"/>
  <c r="DF46" i="41"/>
  <c r="FB46" i="41"/>
  <c r="BF46" i="41"/>
  <c r="BV46" i="41"/>
  <c r="EL46" i="41"/>
  <c r="FV46" i="41"/>
  <c r="BJ19" i="41"/>
  <c r="AD46" i="41"/>
  <c r="BK37" i="41"/>
  <c r="FF47" i="41"/>
  <c r="FF44" i="41"/>
  <c r="FG44" i="41"/>
  <c r="BJ28" i="41"/>
  <c r="FF37" i="41"/>
  <c r="FF19" i="41"/>
  <c r="BK19" i="41"/>
  <c r="BJ37" i="41"/>
  <c r="FF28" i="41"/>
  <c r="BK28" i="41"/>
  <c r="G23" i="93"/>
  <c r="C24" i="93"/>
  <c r="G23" i="92"/>
  <c r="C24" i="92"/>
  <c r="W46" i="41" l="1"/>
  <c r="EE46" i="41"/>
  <c r="V46" i="41"/>
  <c r="ED46" i="41"/>
  <c r="BK46" i="41"/>
  <c r="FS46" i="41"/>
  <c r="FR46" i="41"/>
  <c r="FG46" i="41"/>
  <c r="BJ46" i="41"/>
  <c r="FF46" i="41"/>
  <c r="B24" i="93"/>
  <c r="E24" i="93"/>
  <c r="E24" i="92"/>
  <c r="B24" i="92"/>
  <c r="C25" i="92" l="1"/>
  <c r="G24" i="92"/>
  <c r="C25" i="93"/>
  <c r="G24" i="93"/>
  <c r="E25" i="93" l="1"/>
  <c r="B25" i="93"/>
  <c r="E25" i="92"/>
  <c r="B25" i="92"/>
  <c r="G25" i="92" l="1"/>
  <c r="C26" i="92"/>
  <c r="C26" i="93"/>
  <c r="G25" i="93"/>
  <c r="E26" i="93" l="1"/>
  <c r="B26" i="93"/>
  <c r="B26" i="92"/>
  <c r="E26" i="92"/>
  <c r="C27" i="92" l="1"/>
  <c r="G26" i="92"/>
  <c r="G26" i="93"/>
  <c r="C27" i="93"/>
  <c r="E27" i="93" l="1"/>
  <c r="B27" i="93"/>
  <c r="B27" i="92"/>
  <c r="E27" i="92"/>
  <c r="C28" i="92" l="1"/>
  <c r="G27" i="92"/>
  <c r="C28" i="93"/>
  <c r="G27" i="93"/>
  <c r="E28" i="93" l="1"/>
  <c r="B28" i="93"/>
  <c r="E28" i="92"/>
  <c r="B28" i="92"/>
  <c r="G28" i="92" l="1"/>
  <c r="C29" i="92"/>
  <c r="G28" i="93"/>
  <c r="C29" i="93"/>
  <c r="B29" i="93" l="1"/>
  <c r="E29" i="93"/>
  <c r="E29" i="92"/>
  <c r="B29" i="92"/>
  <c r="C30" i="92" l="1"/>
  <c r="G29" i="92"/>
  <c r="C30" i="93"/>
  <c r="G29" i="93"/>
  <c r="E30" i="93" l="1"/>
  <c r="B30" i="93"/>
  <c r="E30" i="92"/>
  <c r="B30" i="92"/>
  <c r="G30" i="92" l="1"/>
  <c r="C31" i="92"/>
  <c r="C31" i="93"/>
  <c r="G30" i="93"/>
  <c r="E31" i="93" l="1"/>
  <c r="B31" i="93"/>
  <c r="E31" i="92"/>
  <c r="B31" i="92"/>
  <c r="G31" i="92" l="1"/>
  <c r="C32" i="92"/>
  <c r="G31" i="93"/>
  <c r="C32" i="93"/>
  <c r="E32" i="93" l="1"/>
  <c r="B32" i="93"/>
  <c r="B32" i="92"/>
  <c r="E32" i="92"/>
  <c r="C33" i="92" l="1"/>
  <c r="G32" i="92"/>
  <c r="G32" i="93"/>
  <c r="C33" i="93"/>
  <c r="E33" i="93" l="1"/>
  <c r="B33" i="93"/>
  <c r="E33" i="92"/>
  <c r="B33" i="92"/>
  <c r="G33" i="92" l="1"/>
  <c r="C34" i="92"/>
  <c r="C34" i="93"/>
  <c r="G33" i="93"/>
  <c r="E34" i="93" l="1"/>
  <c r="B34" i="93"/>
  <c r="E34" i="92"/>
  <c r="C35" i="92" s="1"/>
  <c r="B34" i="92"/>
  <c r="E35" i="92" l="1"/>
  <c r="B35" i="92"/>
  <c r="G34" i="92"/>
  <c r="G34" i="93"/>
  <c r="C36" i="92" l="1"/>
  <c r="G35" i="92"/>
  <c r="G36" i="93"/>
  <c r="G37" i="93" s="1"/>
  <c r="B36" i="92" l="1"/>
  <c r="E36" i="92"/>
  <c r="G36" i="92" s="1"/>
  <c r="G39" i="92" s="1"/>
  <c r="G40" i="92" s="1"/>
  <c r="BP9" i="27"/>
  <c r="GC6" i="41" s="1"/>
  <c r="BP8" i="27"/>
  <c r="GC5" i="41" s="1"/>
  <c r="BP10" i="27"/>
  <c r="GC7" i="41" s="1"/>
  <c r="BP11" i="27"/>
  <c r="GC8" i="41" s="1"/>
  <c r="BP12" i="27"/>
  <c r="GC9" i="41" s="1"/>
  <c r="BP13" i="27"/>
  <c r="GC12" i="41" s="1"/>
  <c r="BP14" i="27"/>
  <c r="GC13" i="41" s="1"/>
  <c r="BP16" i="27"/>
  <c r="GC15" i="41" s="1"/>
  <c r="BP15" i="27"/>
  <c r="GC14" i="41" s="1"/>
  <c r="BP18" i="27"/>
  <c r="GC17" i="41" s="1"/>
  <c r="BP17" i="27"/>
  <c r="GC16" i="41" s="1"/>
  <c r="BP20" i="27"/>
  <c r="GC21" i="41" s="1"/>
  <c r="BP19" i="27"/>
  <c r="GC18" i="41" s="1"/>
  <c r="BP21" i="27"/>
  <c r="GC22" i="41" s="1"/>
  <c r="BP22" i="27"/>
  <c r="GC23" i="41" s="1"/>
  <c r="BP23" i="27"/>
  <c r="GC24" i="41" s="1"/>
  <c r="BP28" i="27"/>
  <c r="GC31" i="41" s="1"/>
  <c r="BP24" i="27"/>
  <c r="GC25" i="41" s="1"/>
  <c r="BP26" i="27"/>
  <c r="GC27" i="41" s="1"/>
  <c r="BP25" i="27"/>
  <c r="GC26" i="41" s="1"/>
  <c r="BP27" i="27"/>
  <c r="GC30" i="41" s="1"/>
  <c r="BP29" i="27"/>
  <c r="GC32" i="41" s="1"/>
  <c r="BP32" i="27"/>
  <c r="GC35" i="41" s="1"/>
  <c r="BP31" i="27"/>
  <c r="GC34" i="41" s="1"/>
  <c r="BP30" i="27"/>
  <c r="GC33" i="41" s="1"/>
  <c r="BP33" i="27"/>
  <c r="GC36" i="41" s="1"/>
  <c r="BP34" i="27"/>
  <c r="GC39" i="41" s="1"/>
  <c r="BP36" i="27" l="1"/>
  <c r="BP35" i="27"/>
  <c r="BP38" i="27"/>
  <c r="BP37" i="27"/>
  <c r="GC10" i="41"/>
  <c r="E6" i="41"/>
  <c r="E26" i="41"/>
  <c r="GE8" i="41"/>
  <c r="GD8" i="41"/>
  <c r="GD5" i="41"/>
  <c r="GE5" i="41"/>
  <c r="GD25" i="41"/>
  <c r="GE25" i="41"/>
  <c r="E33" i="41"/>
  <c r="E27" i="41"/>
  <c r="E31" i="41"/>
  <c r="AL36" i="86" s="1"/>
  <c r="GD35" i="41"/>
  <c r="GE35" i="41"/>
  <c r="E22" i="41"/>
  <c r="AL27" i="86" s="1"/>
  <c r="E14" i="41"/>
  <c r="AL19" i="86" s="1"/>
  <c r="E30" i="41"/>
  <c r="AL35" i="86" s="1"/>
  <c r="GE36" i="41"/>
  <c r="GD36" i="41"/>
  <c r="GE34" i="41"/>
  <c r="GD34" i="41"/>
  <c r="GE32" i="41"/>
  <c r="GD32" i="41"/>
  <c r="GE26" i="41"/>
  <c r="GD26" i="41"/>
  <c r="E16" i="41"/>
  <c r="AL21" i="86" s="1"/>
  <c r="E13" i="41"/>
  <c r="AL18" i="86" s="1"/>
  <c r="E36" i="41"/>
  <c r="E12" i="41"/>
  <c r="AL17" i="86" s="1"/>
  <c r="GE18" i="41"/>
  <c r="GD18" i="41"/>
  <c r="GD15" i="41"/>
  <c r="GE15" i="41"/>
  <c r="GE12" i="41"/>
  <c r="GD12" i="41"/>
  <c r="GC19" i="41"/>
  <c r="E25" i="41"/>
  <c r="E21" i="41"/>
  <c r="AL26" i="86" s="1"/>
  <c r="GD6" i="41"/>
  <c r="GE6" i="41"/>
  <c r="GE31" i="41"/>
  <c r="GD31" i="41"/>
  <c r="GD23" i="41"/>
  <c r="GE23" i="41"/>
  <c r="E34" i="41"/>
  <c r="E9" i="41"/>
  <c r="GD21" i="41"/>
  <c r="GC28" i="41"/>
  <c r="GE21" i="41"/>
  <c r="E5" i="41"/>
  <c r="GE9" i="41"/>
  <c r="GD9" i="41"/>
  <c r="GE7" i="41"/>
  <c r="GD7" i="41"/>
  <c r="E23" i="41"/>
  <c r="GD27" i="41"/>
  <c r="GE27" i="41"/>
  <c r="E17" i="41"/>
  <c r="E15" i="41"/>
  <c r="E35" i="41"/>
  <c r="E7" i="41"/>
  <c r="AL12" i="86" s="1"/>
  <c r="GE16" i="41"/>
  <c r="GD16" i="41"/>
  <c r="GE14" i="41"/>
  <c r="GD14" i="41"/>
  <c r="GD13" i="41"/>
  <c r="GE13" i="41"/>
  <c r="GE33" i="41"/>
  <c r="GD33" i="41"/>
  <c r="E24" i="41"/>
  <c r="GC37" i="41"/>
  <c r="GD30" i="41"/>
  <c r="GE30" i="41"/>
  <c r="E18" i="41"/>
  <c r="GE24" i="41"/>
  <c r="GD24" i="41"/>
  <c r="GD22" i="41"/>
  <c r="GE22" i="41"/>
  <c r="E32" i="41"/>
  <c r="F32" i="41" s="1"/>
  <c r="E8" i="41"/>
  <c r="GE17" i="41"/>
  <c r="GD17" i="41"/>
  <c r="E39" i="41"/>
  <c r="GE39" i="41"/>
  <c r="GD39" i="41"/>
  <c r="M16" i="27"/>
  <c r="B16" i="27" s="1"/>
  <c r="M31" i="27"/>
  <c r="B31" i="27" s="1"/>
  <c r="M12" i="27"/>
  <c r="B12" i="27" s="1"/>
  <c r="M32" i="27"/>
  <c r="B32" i="27" s="1"/>
  <c r="M10" i="27"/>
  <c r="B10" i="27" s="1"/>
  <c r="M13" i="27"/>
  <c r="B13" i="27" s="1"/>
  <c r="M29" i="27"/>
  <c r="B29" i="27" s="1"/>
  <c r="M11" i="27"/>
  <c r="B11" i="27" s="1"/>
  <c r="M30" i="27"/>
  <c r="B30" i="27" s="1"/>
  <c r="AY40" i="27"/>
  <c r="M8" i="27"/>
  <c r="M26" i="27"/>
  <c r="B26" i="27" s="1"/>
  <c r="M28" i="27"/>
  <c r="B28" i="27" s="1"/>
  <c r="M33" i="27"/>
  <c r="B33" i="27" s="1"/>
  <c r="M25" i="27"/>
  <c r="B25" i="27" s="1"/>
  <c r="M14" i="27"/>
  <c r="B14" i="27" s="1"/>
  <c r="M24" i="27"/>
  <c r="B24" i="27" s="1"/>
  <c r="M23" i="27"/>
  <c r="B23" i="27" s="1"/>
  <c r="M34" i="27"/>
  <c r="B34" i="27" s="1"/>
  <c r="M20" i="27"/>
  <c r="B20" i="27" s="1"/>
  <c r="M22" i="27"/>
  <c r="B22" i="27" s="1"/>
  <c r="M21" i="27"/>
  <c r="B21" i="27" s="1"/>
  <c r="M19" i="27"/>
  <c r="B19" i="27" s="1"/>
  <c r="M18" i="27"/>
  <c r="B18" i="27" s="1"/>
  <c r="M9" i="27"/>
  <c r="B9" i="27" s="1"/>
  <c r="M17" i="27"/>
  <c r="B17" i="27" s="1"/>
  <c r="BP40" i="27"/>
  <c r="M27" i="27"/>
  <c r="B27" i="27" s="1"/>
  <c r="M15" i="27"/>
  <c r="B15" i="27" s="1"/>
  <c r="GC42" i="41" l="1"/>
  <c r="M37" i="27"/>
  <c r="B37" i="27" s="1"/>
  <c r="GC43" i="41"/>
  <c r="M38" i="27"/>
  <c r="B38" i="27" s="1"/>
  <c r="GC40" i="41"/>
  <c r="M35" i="27"/>
  <c r="B35" i="27" s="1"/>
  <c r="GC41" i="41"/>
  <c r="M36" i="27"/>
  <c r="B36" i="27" s="1"/>
  <c r="GE10" i="41"/>
  <c r="GD10" i="41"/>
  <c r="E10" i="41"/>
  <c r="I53" i="41" s="1"/>
  <c r="J53" i="41" s="1"/>
  <c r="GE19" i="41"/>
  <c r="G13" i="41"/>
  <c r="F13" i="41"/>
  <c r="G8" i="41"/>
  <c r="F8" i="41"/>
  <c r="F33" i="41"/>
  <c r="G33" i="41"/>
  <c r="G14" i="41"/>
  <c r="F14" i="41"/>
  <c r="G22" i="41"/>
  <c r="F22" i="41"/>
  <c r="GE37" i="41"/>
  <c r="G32" i="41"/>
  <c r="G7" i="41"/>
  <c r="F7" i="41"/>
  <c r="G35" i="41"/>
  <c r="F35" i="41"/>
  <c r="G16" i="41"/>
  <c r="F16" i="41"/>
  <c r="G15" i="41"/>
  <c r="F15" i="41"/>
  <c r="GD37" i="41"/>
  <c r="GD28" i="41"/>
  <c r="G34" i="41"/>
  <c r="F34" i="41"/>
  <c r="F12" i="41"/>
  <c r="G12" i="41"/>
  <c r="E19" i="41"/>
  <c r="G30" i="41"/>
  <c r="F30" i="41"/>
  <c r="E37" i="41"/>
  <c r="G5" i="41"/>
  <c r="F5" i="41"/>
  <c r="G25" i="41"/>
  <c r="F25" i="41"/>
  <c r="G9" i="41"/>
  <c r="F9" i="41"/>
  <c r="F6" i="41"/>
  <c r="G6" i="41"/>
  <c r="F23" i="41"/>
  <c r="G23" i="41"/>
  <c r="GD19" i="41"/>
  <c r="AL28" i="86"/>
  <c r="AM28" i="86" s="1"/>
  <c r="G21" i="41"/>
  <c r="F21" i="41"/>
  <c r="E28" i="41"/>
  <c r="G18" i="41"/>
  <c r="F18" i="41"/>
  <c r="F26" i="41"/>
  <c r="G26" i="41"/>
  <c r="F17" i="41"/>
  <c r="G17" i="41"/>
  <c r="G31" i="41"/>
  <c r="F31" i="41"/>
  <c r="G27" i="41"/>
  <c r="F27" i="41"/>
  <c r="F36" i="41"/>
  <c r="G36" i="41"/>
  <c r="AL37" i="86"/>
  <c r="AM37" i="86" s="1"/>
  <c r="AL39" i="86"/>
  <c r="AM39" i="86" s="1"/>
  <c r="GE28" i="41"/>
  <c r="F24" i="41"/>
  <c r="G24" i="41"/>
  <c r="AL14" i="86"/>
  <c r="AM14" i="86" s="1"/>
  <c r="AL44" i="86"/>
  <c r="AF44" i="86" s="1"/>
  <c r="AL23" i="86"/>
  <c r="AM23" i="86" s="1"/>
  <c r="AL32" i="86"/>
  <c r="AM32" i="86" s="1"/>
  <c r="AL41" i="86"/>
  <c r="AM41" i="86" s="1"/>
  <c r="AM17" i="86"/>
  <c r="AF17" i="86"/>
  <c r="AM27" i="86"/>
  <c r="AF27" i="86"/>
  <c r="AG27" i="86" s="1"/>
  <c r="AM21" i="86"/>
  <c r="AF21" i="86"/>
  <c r="AG21" i="86" s="1"/>
  <c r="AF18" i="86"/>
  <c r="AG18" i="86" s="1"/>
  <c r="AM18" i="86"/>
  <c r="AM19" i="86"/>
  <c r="AF19" i="86"/>
  <c r="AG19" i="86" s="1"/>
  <c r="AM35" i="86"/>
  <c r="AF35" i="86"/>
  <c r="AM26" i="86"/>
  <c r="AF26" i="86"/>
  <c r="AM12" i="86"/>
  <c r="AF12" i="86"/>
  <c r="AG12" i="86" s="1"/>
  <c r="AL30" i="86"/>
  <c r="AF36" i="86"/>
  <c r="AG36" i="86" s="1"/>
  <c r="AM36" i="86"/>
  <c r="F39" i="41"/>
  <c r="G39" i="41"/>
  <c r="AL22" i="86"/>
  <c r="B8" i="27"/>
  <c r="AL40" i="86"/>
  <c r="M40" i="27" l="1"/>
  <c r="B40" i="27" s="1"/>
  <c r="E41" i="41"/>
  <c r="GD41" i="41"/>
  <c r="GE41" i="41"/>
  <c r="GD40" i="41"/>
  <c r="GE40" i="41"/>
  <c r="E40" i="41"/>
  <c r="GC44" i="41"/>
  <c r="GC46" i="41" s="1"/>
  <c r="GC47" i="41"/>
  <c r="E43" i="41"/>
  <c r="GD43" i="41"/>
  <c r="GE43" i="41"/>
  <c r="E42" i="41"/>
  <c r="GE42" i="41"/>
  <c r="GD42" i="41"/>
  <c r="I54" i="41"/>
  <c r="F10" i="41"/>
  <c r="G10" i="41"/>
  <c r="E53" i="41"/>
  <c r="E54" i="41" s="1"/>
  <c r="E55" i="41" s="1"/>
  <c r="E56" i="41" s="1"/>
  <c r="AF41" i="86"/>
  <c r="AG41" i="86" s="1"/>
  <c r="AF39" i="86"/>
  <c r="AG39" i="86" s="1"/>
  <c r="AF28" i="86"/>
  <c r="AG28" i="86" s="1"/>
  <c r="AF37" i="86"/>
  <c r="AG37" i="86" s="1"/>
  <c r="AF23" i="86"/>
  <c r="AG23" i="86" s="1"/>
  <c r="AF32" i="86"/>
  <c r="AG32" i="86" s="1"/>
  <c r="G37" i="41"/>
  <c r="G19" i="41"/>
  <c r="G28" i="41"/>
  <c r="AF14" i="86"/>
  <c r="AG14" i="86" s="1"/>
  <c r="F28" i="41"/>
  <c r="F37" i="41"/>
  <c r="F19" i="41"/>
  <c r="AM44" i="86"/>
  <c r="AF40" i="86"/>
  <c r="AG40" i="86" s="1"/>
  <c r="AM40" i="86"/>
  <c r="AL31" i="86"/>
  <c r="AF31" i="86" s="1"/>
  <c r="AG31" i="86" s="1"/>
  <c r="AL13" i="86"/>
  <c r="AM13" i="86" s="1"/>
  <c r="AG44" i="86"/>
  <c r="AM22" i="86"/>
  <c r="AF22" i="86"/>
  <c r="AG22" i="86" s="1"/>
  <c r="AL10" i="86"/>
  <c r="AG26" i="86"/>
  <c r="AF30" i="86"/>
  <c r="AG30" i="86" s="1"/>
  <c r="AM30" i="86"/>
  <c r="AG17" i="86"/>
  <c r="AG35" i="86"/>
  <c r="AL29" i="86"/>
  <c r="GE47" i="41" l="1"/>
  <c r="G40" i="41"/>
  <c r="F40" i="41"/>
  <c r="AL45" i="86"/>
  <c r="E44" i="41"/>
  <c r="E47" i="41"/>
  <c r="F43" i="41"/>
  <c r="G43" i="41"/>
  <c r="AL48" i="86"/>
  <c r="AM48" i="86" s="1"/>
  <c r="GE44" i="41"/>
  <c r="GE46" i="41" s="1"/>
  <c r="G42" i="41"/>
  <c r="F42" i="41"/>
  <c r="GD44" i="41"/>
  <c r="GD46" i="41" s="1"/>
  <c r="GD47" i="41"/>
  <c r="AL47" i="86"/>
  <c r="AM47" i="86" s="1"/>
  <c r="AL46" i="86"/>
  <c r="F41" i="41"/>
  <c r="G41" i="41"/>
  <c r="I55" i="41"/>
  <c r="J54" i="41"/>
  <c r="K54" i="41"/>
  <c r="K53" i="41"/>
  <c r="AF13" i="86"/>
  <c r="AG13" i="86" s="1"/>
  <c r="AM31" i="86"/>
  <c r="AM29" i="86"/>
  <c r="AF29" i="86"/>
  <c r="AG29" i="86" s="1"/>
  <c r="AG33" i="86" s="1"/>
  <c r="AL33" i="86"/>
  <c r="AL11" i="86"/>
  <c r="AL15" i="86" s="1"/>
  <c r="AM10" i="86"/>
  <c r="AF10" i="86"/>
  <c r="AL38" i="86"/>
  <c r="AL20" i="86"/>
  <c r="E46" i="41" l="1"/>
  <c r="E57" i="41"/>
  <c r="AF48" i="86"/>
  <c r="AG48" i="86" s="1"/>
  <c r="AM46" i="86"/>
  <c r="AF46" i="86"/>
  <c r="AG46" i="86" s="1"/>
  <c r="AF47" i="86"/>
  <c r="AG47" i="86" s="1"/>
  <c r="AL49" i="86"/>
  <c r="AM45" i="86"/>
  <c r="AF45" i="86"/>
  <c r="AG45" i="86" s="1"/>
  <c r="F44" i="41"/>
  <c r="F46" i="41" s="1"/>
  <c r="F47" i="41"/>
  <c r="G44" i="41"/>
  <c r="G46" i="41" s="1"/>
  <c r="G47" i="41"/>
  <c r="I56" i="41"/>
  <c r="I57" i="41" s="1"/>
  <c r="J55" i="41"/>
  <c r="K55" i="41"/>
  <c r="AM33" i="86"/>
  <c r="AF33" i="86"/>
  <c r="AL52" i="86"/>
  <c r="AL24" i="86"/>
  <c r="AM20" i="86"/>
  <c r="AM24" i="86" s="1"/>
  <c r="AF20" i="86"/>
  <c r="AM38" i="86"/>
  <c r="AM42" i="86" s="1"/>
  <c r="AF38" i="86"/>
  <c r="AL42" i="86"/>
  <c r="AM11" i="86"/>
  <c r="AM15" i="86" s="1"/>
  <c r="AF11" i="86"/>
  <c r="AG11" i="86" s="1"/>
  <c r="AG10" i="86"/>
  <c r="G53" i="41"/>
  <c r="F53" i="41"/>
  <c r="G57" i="41" l="1"/>
  <c r="F57" i="41"/>
  <c r="AM49" i="86"/>
  <c r="AM51" i="86" s="1"/>
  <c r="J56" i="41"/>
  <c r="AF49" i="86"/>
  <c r="AG49" i="86"/>
  <c r="K56" i="41"/>
  <c r="AM52" i="86"/>
  <c r="AF52" i="86"/>
  <c r="AL51" i="86"/>
  <c r="AF15" i="86"/>
  <c r="AG20" i="86"/>
  <c r="AG24" i="86" s="1"/>
  <c r="AF24" i="86"/>
  <c r="AG38" i="86"/>
  <c r="AG42" i="86" s="1"/>
  <c r="AF42" i="86"/>
  <c r="AG15" i="86"/>
  <c r="F54" i="41"/>
  <c r="F55" i="41"/>
  <c r="G55" i="41"/>
  <c r="F56" i="41"/>
  <c r="G56" i="41"/>
  <c r="G54" i="41"/>
  <c r="K57" i="41" l="1"/>
  <c r="J57" i="41"/>
  <c r="AG52" i="86"/>
  <c r="AG51" i="86"/>
  <c r="AF51" i="8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Asep Solihin</author>
  </authors>
  <commentList>
    <comment ref="E1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Asep Solihin:</t>
        </r>
        <r>
          <rPr>
            <sz val="9"/>
            <color indexed="81"/>
            <rFont val="Tahoma"/>
            <family val="2"/>
          </rPr>
          <t xml:space="preserve">
KSN AMBIL DARI SAG/BLORA</t>
        </r>
      </text>
    </comment>
    <comment ref="F1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Asep Solihin:</t>
        </r>
        <r>
          <rPr>
            <sz val="9"/>
            <color indexed="81"/>
            <rFont val="Tahoma"/>
            <family val="2"/>
          </rPr>
          <t xml:space="preserve">
KSN AMBIL DARI SAG/BLORA</t>
        </r>
      </text>
    </comment>
    <comment ref="E2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Asep Solihin:</t>
        </r>
        <r>
          <rPr>
            <sz val="9"/>
            <color indexed="81"/>
            <rFont val="Tahoma"/>
            <family val="2"/>
          </rPr>
          <t xml:space="preserve">
KSN AMBIL DARI SAG/BLORA</t>
        </r>
      </text>
    </comment>
    <comment ref="F2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Asep Solihin:</t>
        </r>
        <r>
          <rPr>
            <sz val="9"/>
            <color indexed="81"/>
            <rFont val="Tahoma"/>
            <family val="2"/>
          </rPr>
          <t xml:space="preserve">
KSN AMBIL DARI SAG/BLORA</t>
        </r>
      </text>
    </comment>
    <comment ref="E32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Asep Solihin:</t>
        </r>
        <r>
          <rPr>
            <sz val="9"/>
            <color indexed="81"/>
            <rFont val="Tahoma"/>
            <family val="2"/>
          </rPr>
          <t xml:space="preserve">
KSN AMBIL DARI SAG/BLORA</t>
        </r>
      </text>
    </comment>
    <comment ref="F32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Asep Solihin:</t>
        </r>
        <r>
          <rPr>
            <sz val="9"/>
            <color indexed="81"/>
            <rFont val="Tahoma"/>
            <family val="2"/>
          </rPr>
          <t xml:space="preserve">
KSN AMBIL DARI SAG/BLORA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Wandaliza</author>
  </authors>
  <commentList>
    <comment ref="BQ7" authorId="0" shapeId="0" xr:uid="{00000000-0006-0000-0800-000001000000}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1 ts 40ft Jumbo 4400m3</t>
        </r>
      </text>
    </comment>
    <comment ref="BW7" authorId="0" shapeId="0" xr:uid="{00000000-0006-0000-0800-000002000000}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Pengambilan di MS Zebra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<sst xmlns="http://schemas.openxmlformats.org/spreadsheetml/2006/main" count="3268" uniqueCount="491">
  <si>
    <t>SALES ORDER</t>
  </si>
  <si>
    <t>Week</t>
  </si>
  <si>
    <t>DATE</t>
  </si>
  <si>
    <t>TOTAL</t>
  </si>
  <si>
    <t>FOB SETU-AAE</t>
  </si>
  <si>
    <t>FOB SETU- SIDO</t>
  </si>
  <si>
    <t>FOB SETU - GIG</t>
  </si>
  <si>
    <t>FOB SETU - SALMAH</t>
  </si>
  <si>
    <t>FOB SETU - NNE</t>
  </si>
  <si>
    <t>FOB SETU - GAS</t>
  </si>
  <si>
    <t>FOB SETU -SBE</t>
  </si>
  <si>
    <t>FOB SETU -DAMASINDO</t>
  </si>
  <si>
    <t>FOB SETU-LARAS</t>
  </si>
  <si>
    <t>FOB SETU-KIRANA</t>
  </si>
  <si>
    <t>FOB KHT-APE</t>
  </si>
  <si>
    <t>FOB KHT - JPEN</t>
  </si>
  <si>
    <t>FOB KHT - Laras</t>
  </si>
  <si>
    <t>FOB KHT - ANAGATA</t>
  </si>
  <si>
    <t>Sub Total</t>
  </si>
  <si>
    <t>Total</t>
  </si>
  <si>
    <t>Difference</t>
  </si>
  <si>
    <t>CLIN</t>
  </si>
  <si>
    <t>BI</t>
  </si>
  <si>
    <t>MKG</t>
  </si>
  <si>
    <t>STM</t>
  </si>
  <si>
    <t>OAJ</t>
  </si>
  <si>
    <t>NNI</t>
  </si>
  <si>
    <t>SHB</t>
  </si>
  <si>
    <t>GTL</t>
  </si>
  <si>
    <t>TWK</t>
  </si>
  <si>
    <t>BYC</t>
  </si>
  <si>
    <t>GF RANCA</t>
  </si>
  <si>
    <t>SMA</t>
  </si>
  <si>
    <t>UMI</t>
  </si>
  <si>
    <t>TOI</t>
  </si>
  <si>
    <t>HLI</t>
  </si>
  <si>
    <t>CERES</t>
  </si>
  <si>
    <t>DIC</t>
  </si>
  <si>
    <t>KSN</t>
  </si>
  <si>
    <t>ADP</t>
  </si>
  <si>
    <t>ALT (KSO MASAMI)</t>
  </si>
  <si>
    <t>IDP (KSO AAE)</t>
  </si>
  <si>
    <t>FJI (KSO SALMAH)</t>
  </si>
  <si>
    <t>PSD (KSO WIRA)</t>
  </si>
  <si>
    <t>WINGLOK (KSO EBM)</t>
  </si>
  <si>
    <t>CISF (KSO RRS)</t>
  </si>
  <si>
    <t>KGM (KSO RRS)</t>
  </si>
  <si>
    <t>PUJ - LUBRICANT</t>
  </si>
  <si>
    <t>TORA 1  (KSO EKA)</t>
  </si>
  <si>
    <t>TORA 2 HF (KSO EKA)</t>
  </si>
  <si>
    <t>TORA 3 IC (KSO EKA)</t>
  </si>
  <si>
    <t>CALBEE (KSO BMI)</t>
  </si>
  <si>
    <t>SWS (KSO ACE)</t>
  </si>
  <si>
    <t>IP</t>
  </si>
  <si>
    <t>BEM</t>
  </si>
  <si>
    <t>AMI</t>
  </si>
  <si>
    <t>KA</t>
  </si>
  <si>
    <t>KTN</t>
  </si>
  <si>
    <t>NIAGA GARAM</t>
  </si>
  <si>
    <t>PCI 84</t>
  </si>
  <si>
    <t>PCI MENGGER</t>
  </si>
  <si>
    <t>INDOFOOD</t>
  </si>
  <si>
    <t>HCI</t>
  </si>
  <si>
    <t>ASAHIMAS</t>
  </si>
  <si>
    <t>ABC KOGEN</t>
  </si>
  <si>
    <t>TONGJI ( KSO GAS)</t>
  </si>
  <si>
    <t>CITYMALL GARUT</t>
  </si>
  <si>
    <t>PERHUTANI (KSO PTGN)</t>
  </si>
  <si>
    <t>PA</t>
  </si>
  <si>
    <t>RPI</t>
  </si>
  <si>
    <t>RB</t>
  </si>
  <si>
    <t>GF ATOM</t>
  </si>
  <si>
    <t>GF KULIT</t>
  </si>
  <si>
    <t>HSK (KSO GAS)</t>
  </si>
  <si>
    <t>SDM</t>
  </si>
  <si>
    <t>CCS</t>
  </si>
  <si>
    <t>JARGAS</t>
  </si>
  <si>
    <t>SBI</t>
  </si>
  <si>
    <t>SP GLOBAL</t>
  </si>
  <si>
    <t>5. Penyesuaian volume MS SETU, kuota Torabika IC di tambahkan ke Torabika Cikupa mulai April 2025</t>
  </si>
  <si>
    <t>6. Pengurangan volume MS SETU PT Ceres, customer off mulai 22 April 2025</t>
  </si>
  <si>
    <t>SALES ORDER GAS</t>
  </si>
  <si>
    <t>MS SETU</t>
  </si>
  <si>
    <t>MS KHT</t>
  </si>
  <si>
    <t>MS BLORA</t>
  </si>
  <si>
    <t>MS BITUNG</t>
  </si>
  <si>
    <t>MS ZEBRA</t>
  </si>
  <si>
    <t>MS TAMBAKLOROK</t>
  </si>
  <si>
    <t>MS SAG</t>
  </si>
  <si>
    <t>MS SADANG</t>
  </si>
  <si>
    <t>Daily Sales</t>
  </si>
  <si>
    <t>DAY</t>
  </si>
  <si>
    <t>TARGET</t>
  </si>
  <si>
    <t>ACTUAL</t>
  </si>
  <si>
    <t>SELISIH</t>
  </si>
  <si>
    <t>PERSENTASE</t>
  </si>
  <si>
    <t>MONTHLY  SALES</t>
  </si>
  <si>
    <t>Target</t>
  </si>
  <si>
    <t>Actual</t>
  </si>
  <si>
    <t>Selisih</t>
  </si>
  <si>
    <t>Persentase</t>
  </si>
  <si>
    <t>Summary Gas</t>
  </si>
  <si>
    <t>SO MS</t>
  </si>
  <si>
    <t>SUMMARY FOB</t>
  </si>
  <si>
    <t>SUMMARY SALES</t>
  </si>
  <si>
    <t>SERAPAN GAS MS</t>
  </si>
  <si>
    <t>SALES</t>
  </si>
  <si>
    <t>Total Serapan Gas</t>
  </si>
  <si>
    <t>Total sales</t>
  </si>
  <si>
    <t>SALES FOB</t>
  </si>
  <si>
    <t>SALES NON FOB</t>
  </si>
  <si>
    <t>FOB</t>
  </si>
  <si>
    <t>No</t>
  </si>
  <si>
    <t>Tanggal</t>
  </si>
  <si>
    <t xml:space="preserve"> SELISIH TOTAL Volume SM3</t>
  </si>
  <si>
    <t>TOTAL SETU</t>
  </si>
  <si>
    <t>TOTAL KHT</t>
  </si>
  <si>
    <t>TOTAL BLORA</t>
  </si>
  <si>
    <t>Rata-rata perhari</t>
  </si>
  <si>
    <t>Summary Sales</t>
  </si>
  <si>
    <t>TANGGAL</t>
  </si>
  <si>
    <t>% SALES/GAS</t>
  </si>
  <si>
    <t>PENGAMBILAN GAS SM3</t>
  </si>
  <si>
    <t>Total GAS</t>
  </si>
  <si>
    <t>SETU</t>
  </si>
  <si>
    <t>KHT</t>
  </si>
  <si>
    <t>BLORA</t>
  </si>
  <si>
    <t>MS TAMBAK LOROK</t>
  </si>
  <si>
    <t>GAGAS SADANG</t>
  </si>
  <si>
    <t>TOTAL SALES</t>
  </si>
  <si>
    <t>UJL (KSO CIPTA)</t>
  </si>
  <si>
    <t>TOYOBO (KSO INEKO)</t>
  </si>
  <si>
    <t>Pemakaian Gas</t>
  </si>
  <si>
    <t>Aliya Digital</t>
  </si>
  <si>
    <t>SUMMARY</t>
  </si>
  <si>
    <t>Maks. Flow</t>
  </si>
  <si>
    <t>Start</t>
  </si>
  <si>
    <t>Finish</t>
  </si>
  <si>
    <t>Lama Pemakaian</t>
  </si>
  <si>
    <t>EVC</t>
  </si>
  <si>
    <t>Volume SM3</t>
  </si>
  <si>
    <t>Flow perjam</t>
  </si>
  <si>
    <t>Keterangan</t>
  </si>
  <si>
    <t>Jam</t>
  </si>
  <si>
    <t>ALIYA DIGITAL PRINTING</t>
  </si>
  <si>
    <t>Off</t>
  </si>
  <si>
    <t>KSN MAJALENGKA</t>
  </si>
  <si>
    <t>PT. HLI</t>
  </si>
  <si>
    <t>PT. DIC</t>
  </si>
  <si>
    <t>PT BELFOOD INDONESIA</t>
  </si>
  <si>
    <t>PT CIPTA LESTARI IDEA NUSA (BATIK)</t>
  </si>
  <si>
    <t>TAWAKAL CATTERING</t>
  </si>
  <si>
    <t>PT. SHB</t>
  </si>
  <si>
    <t>PT STM</t>
  </si>
  <si>
    <t>PT. ATEJA</t>
  </si>
  <si>
    <t>PT FUJI SEAT INDONESIA</t>
  </si>
  <si>
    <t>PT. KTN</t>
  </si>
  <si>
    <t>PT. ULTRAJAYA MILK INDUSTRIES</t>
  </si>
  <si>
    <t>OFF</t>
  </si>
  <si>
    <t>PT. PCI MENGGER</t>
  </si>
  <si>
    <t>PT. PCI 84</t>
  </si>
  <si>
    <t>PT. SARI MURNI (MOMOGI)</t>
  </si>
  <si>
    <t>PT.ALUMINIUM</t>
  </si>
  <si>
    <t>Bulan December 2023</t>
  </si>
  <si>
    <t>PT. TOI (TEXTILE ONE Indonesia)</t>
  </si>
  <si>
    <t>KALBEE WINGS FOOS</t>
  </si>
  <si>
    <t>PT CEDEA</t>
  </si>
  <si>
    <t>NO TS</t>
  </si>
  <si>
    <t>NO.DO RCE</t>
  </si>
  <si>
    <t>Tanggal DO</t>
  </si>
  <si>
    <t>MS</t>
  </si>
  <si>
    <t>Pemakaian</t>
  </si>
  <si>
    <t>KETERANGAN</t>
  </si>
  <si>
    <t>Pressure</t>
  </si>
  <si>
    <t>PT INDO PACIFIC TEXTILE</t>
  </si>
  <si>
    <t>PT. HCI (HONG CHUAN Indonesia)</t>
  </si>
  <si>
    <t>PT, PERTAMINALUBRICANT</t>
  </si>
  <si>
    <t>PT KARISMA</t>
  </si>
  <si>
    <t>PT KBRU</t>
  </si>
  <si>
    <t>ANUGERAH BOGA PRIMA</t>
  </si>
  <si>
    <t>FAKTOR KONVERSI</t>
  </si>
  <si>
    <t>PT BYC INDONESIA</t>
  </si>
  <si>
    <t>PT NEWTREND</t>
  </si>
  <si>
    <t>TURBIN METER</t>
  </si>
  <si>
    <t>koefisien</t>
  </si>
  <si>
    <t>Volume SM3 (volume konversi)</t>
  </si>
  <si>
    <t>PT MKG</t>
  </si>
  <si>
    <t>PT GALVANIS TRI LESTARI</t>
  </si>
  <si>
    <t>PT OPTIMA ADHI JAYA</t>
  </si>
  <si>
    <t>PT. PERKASA ALOY</t>
  </si>
  <si>
    <t>CIBADAK INDAH SARI FARM</t>
  </si>
  <si>
    <t>EBM</t>
  </si>
  <si>
    <t>NIAGAGARAM</t>
  </si>
  <si>
    <t>PT. KSN-M</t>
  </si>
  <si>
    <t>PT. TOMIMOTO</t>
  </si>
  <si>
    <t>PT. Tongtji</t>
  </si>
  <si>
    <t>Kalbio Global Medika</t>
  </si>
  <si>
    <t>NO DO</t>
  </si>
  <si>
    <t>NO.TS</t>
  </si>
  <si>
    <t>PRESS</t>
  </si>
  <si>
    <t>TEMP</t>
  </si>
  <si>
    <t>AWAL</t>
  </si>
  <si>
    <t>AKHIR</t>
  </si>
  <si>
    <t>TS-6</t>
  </si>
  <si>
    <t>TS-2</t>
  </si>
  <si>
    <t>TS-7</t>
  </si>
  <si>
    <t>TS-12</t>
  </si>
  <si>
    <t>TS-14</t>
  </si>
  <si>
    <t>TS-4</t>
  </si>
  <si>
    <t>CITYMALL</t>
  </si>
  <si>
    <r>
      <rPr>
        <b/>
        <sz val="12"/>
        <color rgb="FF0070C0"/>
        <rFont val="Calibri"/>
        <family val="2"/>
      </rPr>
      <t>Konversi Nm</t>
    </r>
    <r>
      <rPr>
        <b/>
        <vertAlign val="superscript"/>
        <sz val="12"/>
        <color rgb="FF0070C0"/>
        <rFont val="Calibri"/>
        <family val="2"/>
      </rPr>
      <t>3</t>
    </r>
    <r>
      <rPr>
        <b/>
        <sz val="12"/>
        <color rgb="FF0070C0"/>
        <rFont val="Calibri"/>
        <family val="2"/>
      </rPr>
      <t xml:space="preserve"> 
ke Sm</t>
    </r>
    <r>
      <rPr>
        <b/>
        <vertAlign val="superscript"/>
        <sz val="12"/>
        <color rgb="FF0070C0"/>
        <rFont val="Calibri"/>
        <family val="2"/>
      </rPr>
      <t>3</t>
    </r>
  </si>
  <si>
    <t>PESONA SQUARE DEPOK</t>
  </si>
  <si>
    <t>PT. SIDO MUNCUL</t>
  </si>
  <si>
    <t>.</t>
  </si>
  <si>
    <t>PT. BRTK</t>
  </si>
  <si>
    <t>PT. Sango Ceramic Indonesia</t>
  </si>
  <si>
    <t>PT. JARGAS</t>
  </si>
  <si>
    <t>PT. SBI</t>
  </si>
  <si>
    <t>HSK</t>
  </si>
  <si>
    <t>PT. CCS</t>
  </si>
  <si>
    <t>PT. RAJA BESI</t>
  </si>
  <si>
    <t>PT. APAC</t>
  </si>
  <si>
    <t>NO.DO</t>
  </si>
  <si>
    <t>Awal</t>
  </si>
  <si>
    <t>Ahhir (v disp filling)</t>
  </si>
  <si>
    <t>Volume</t>
  </si>
  <si>
    <t>PT IAMI</t>
  </si>
  <si>
    <t>PT INDONEPTUNE</t>
  </si>
  <si>
    <t>press</t>
  </si>
  <si>
    <t>temp</t>
  </si>
  <si>
    <t>PT CIPTA - Unitama Jaya Lestari</t>
  </si>
  <si>
    <t>Press</t>
  </si>
  <si>
    <t>Temp</t>
  </si>
  <si>
    <t>Pemakaian GTM</t>
  </si>
  <si>
    <t>PT. ALTINEX</t>
  </si>
  <si>
    <t>Total pemakaian</t>
  </si>
  <si>
    <t>NO</t>
  </si>
  <si>
    <t xml:space="preserve">TGL </t>
  </si>
  <si>
    <t>No. TS</t>
  </si>
  <si>
    <t>Flow per jam</t>
  </si>
  <si>
    <t>start</t>
  </si>
  <si>
    <t>Stop</t>
  </si>
  <si>
    <t>PT. GFI ATOM (JES)</t>
  </si>
  <si>
    <t>No DO</t>
  </si>
  <si>
    <t>VOLUME DISPENSER</t>
  </si>
  <si>
    <t>selisih volume (dispenser VS EVC)</t>
  </si>
  <si>
    <t>persentase</t>
  </si>
  <si>
    <t>PT. SURYA PAMENANG (GLOBAL)</t>
  </si>
  <si>
    <t>No. DO</t>
  </si>
  <si>
    <t>PT. SURYA PAMENANG (JES)</t>
  </si>
  <si>
    <t>PT. GARUDA FOOD ATOM</t>
  </si>
  <si>
    <t>PT. GARUDA FOOD KULIT</t>
  </si>
  <si>
    <t>PT. GARUDA FOOD ATOM (JES)</t>
  </si>
  <si>
    <t>PT. GFI RANCAEKEK</t>
  </si>
  <si>
    <t>PT BUMI DUTA PERSADA</t>
  </si>
  <si>
    <t>AMP BDP</t>
  </si>
  <si>
    <t>PERHUTANI</t>
  </si>
  <si>
    <t>PT. GFI RANCAEKEK 2</t>
  </si>
  <si>
    <t>PT TORABIKA HF</t>
  </si>
  <si>
    <t>Asal MS</t>
  </si>
  <si>
    <t>PT TORABIKA IC</t>
  </si>
  <si>
    <t>PT TORABIKA CIKUPA</t>
  </si>
  <si>
    <t>PT SWS</t>
  </si>
  <si>
    <t>ASAL MS</t>
  </si>
  <si>
    <t>PT TOYOBO</t>
  </si>
  <si>
    <t>PT. SIDOGAS</t>
  </si>
  <si>
    <t>PT, MADUSARI</t>
  </si>
  <si>
    <t>PAI</t>
  </si>
  <si>
    <t xml:space="preserve">KEBUTUHAN GAS </t>
  </si>
  <si>
    <t>KUOTA GAS</t>
  </si>
  <si>
    <t>KEBUTUHAN GAS</t>
  </si>
  <si>
    <t>JABAR</t>
  </si>
  <si>
    <t>JATENG</t>
  </si>
  <si>
    <t>JATIM</t>
  </si>
  <si>
    <t>SELISIH GAS</t>
  </si>
  <si>
    <t>Sun</t>
  </si>
  <si>
    <t>Mon</t>
  </si>
  <si>
    <t>Tue</t>
  </si>
  <si>
    <t>Wed</t>
  </si>
  <si>
    <t>Thu</t>
  </si>
  <si>
    <t>Fri</t>
  </si>
  <si>
    <t>Sat</t>
  </si>
  <si>
    <t>WEEKLY SALES</t>
  </si>
  <si>
    <t>evc baru</t>
  </si>
  <si>
    <t>PT PENTAWIRA</t>
  </si>
  <si>
    <t>TS-0049</t>
  </si>
  <si>
    <t>TS-0022</t>
  </si>
  <si>
    <t>TS-0044</t>
  </si>
  <si>
    <t>PT. KSN RANCAEKEK</t>
  </si>
  <si>
    <t>SALES JULI 2026</t>
  </si>
  <si>
    <t>KSN RANCA</t>
  </si>
  <si>
    <t>PENTAWIRA (KSO REN)</t>
  </si>
  <si>
    <t>Bulan June 2026</t>
  </si>
  <si>
    <t>BAGS</t>
  </si>
  <si>
    <t>RCE-2026-19258</t>
  </si>
  <si>
    <t>TS-051</t>
  </si>
  <si>
    <t>TS-044</t>
  </si>
  <si>
    <t>RCE-2026-19201</t>
  </si>
  <si>
    <t>RCE-2026-19227</t>
  </si>
  <si>
    <t>RCE-2026-19241</t>
  </si>
  <si>
    <t>RCE-2026-19267</t>
  </si>
  <si>
    <t>RCE-2026-19287</t>
  </si>
  <si>
    <t>TS-13</t>
  </si>
  <si>
    <t>TS-11</t>
  </si>
  <si>
    <t>TS-046</t>
  </si>
  <si>
    <t>TS-014</t>
  </si>
  <si>
    <t>TS-018</t>
  </si>
  <si>
    <t>RCE-2026-19127A</t>
  </si>
  <si>
    <t>RCE-2025-19299</t>
  </si>
  <si>
    <t>RCE-2026-19316</t>
  </si>
  <si>
    <t>RCE-2025-19272A</t>
  </si>
  <si>
    <t>TS-0043</t>
  </si>
  <si>
    <t>SISA INJECT PCI MENGER 110 BAR</t>
  </si>
  <si>
    <t>INJECT DARI ULTRA 90 BAR</t>
  </si>
  <si>
    <t>RCE-2026-19333</t>
  </si>
  <si>
    <t>RCE-2026-19341</t>
  </si>
  <si>
    <t>RCE-2026-19357</t>
  </si>
  <si>
    <t>TS-022</t>
  </si>
  <si>
    <t>TS-052</t>
  </si>
  <si>
    <t>RCE-2026-19382</t>
  </si>
  <si>
    <t>TS-016</t>
  </si>
  <si>
    <t>RCE-2026-19467</t>
  </si>
  <si>
    <t>RCE-2026-19442</t>
  </si>
  <si>
    <t>TS-3</t>
  </si>
  <si>
    <t>RCE-2026-19221</t>
  </si>
  <si>
    <t>RCE-2026-19230A</t>
  </si>
  <si>
    <t>RCE-2026-19261</t>
  </si>
  <si>
    <t>RCE-2026-19275A</t>
  </si>
  <si>
    <t>RCE-2026-19305</t>
  </si>
  <si>
    <t>RCE-2026-19358A</t>
  </si>
  <si>
    <t>RCE-2026-19380</t>
  </si>
  <si>
    <t>RCE-2026-19402</t>
  </si>
  <si>
    <t>RCE-2026-19427</t>
  </si>
  <si>
    <t>RCE-2026-19443A</t>
  </si>
  <si>
    <t>RCE-2026-19475</t>
  </si>
  <si>
    <t>RCE-2026-19317A</t>
  </si>
  <si>
    <t>TS-030</t>
  </si>
  <si>
    <t>RCE-2026-19515</t>
  </si>
  <si>
    <t>TS-0055</t>
  </si>
  <si>
    <t>RCE-2026-19499</t>
  </si>
  <si>
    <t>RCE-2026-19512</t>
  </si>
  <si>
    <t>TS-1</t>
  </si>
  <si>
    <t>RCE-2026-19517</t>
  </si>
  <si>
    <t>TS-0050</t>
  </si>
  <si>
    <t>RCE-2026-19528</t>
  </si>
  <si>
    <t>RCE-2026-19553</t>
  </si>
  <si>
    <t>TS-048</t>
  </si>
  <si>
    <t>TS-029</t>
  </si>
  <si>
    <t>RCE-2026-19481 A</t>
  </si>
  <si>
    <t>RCE-2026-19352 A</t>
  </si>
  <si>
    <t>RCE-2026-19308 A</t>
  </si>
  <si>
    <t>RCE-2026-19537</t>
  </si>
  <si>
    <t>RCE-2026-19555</t>
  </si>
  <si>
    <t>RCE-2026-19542</t>
  </si>
  <si>
    <t>RCE-2026-19567</t>
  </si>
  <si>
    <t>RCE-2026-19588</t>
  </si>
  <si>
    <t>TS-8</t>
  </si>
  <si>
    <t>RCE-2026-19575</t>
  </si>
  <si>
    <t>RCE-2026-19594</t>
  </si>
  <si>
    <t>TS-013</t>
  </si>
  <si>
    <t>TS-025</t>
  </si>
  <si>
    <t>RCE-2026-19579A</t>
  </si>
  <si>
    <t>RCE-2026-19588A</t>
  </si>
  <si>
    <t>RCE-2026-19619</t>
  </si>
  <si>
    <t>RCE-2026-19633</t>
  </si>
  <si>
    <t>TS-9</t>
  </si>
  <si>
    <t>RCE-2026-19612</t>
  </si>
  <si>
    <t>RCE-2026-19621</t>
  </si>
  <si>
    <t>TS-021</t>
  </si>
  <si>
    <t>TS-047</t>
  </si>
  <si>
    <t>RCE-2026-19606</t>
  </si>
  <si>
    <t>RCE-2026-19660A</t>
  </si>
  <si>
    <t>INJECT</t>
  </si>
  <si>
    <t>RCE-2026-19650</t>
  </si>
  <si>
    <t>RCE-2026-19659</t>
  </si>
  <si>
    <t>RCE-2026-19649A</t>
  </si>
  <si>
    <t>RCE-2026-19668</t>
  </si>
  <si>
    <t>RCE-2026-19694</t>
  </si>
  <si>
    <t>RCE-2026-19680</t>
  </si>
  <si>
    <t>RCE-2026-19693</t>
  </si>
  <si>
    <t>TS-034</t>
  </si>
  <si>
    <t>RCE-2026-19691</t>
  </si>
  <si>
    <t>RCE-2026-29052A</t>
  </si>
  <si>
    <t>RCE-2026-19742</t>
  </si>
  <si>
    <t>RCE-2026-19728</t>
  </si>
  <si>
    <t>RCE-2026-19748</t>
  </si>
  <si>
    <t>RCE-2026-19764</t>
  </si>
  <si>
    <t>RCE-2026-19741</t>
  </si>
  <si>
    <t>RCE-2026-19772</t>
  </si>
  <si>
    <t>RCE-2026-19705A</t>
  </si>
  <si>
    <t>RCE-2026-19770</t>
  </si>
  <si>
    <t>RCE-2026-19781A</t>
  </si>
  <si>
    <t>RCE-2026-19785</t>
  </si>
  <si>
    <t>RCE-2026-19818</t>
  </si>
  <si>
    <t>RCE-2026-19788</t>
  </si>
  <si>
    <t>RCE-2026-19802</t>
  </si>
  <si>
    <t xml:space="preserve">RCE-2026-19820 </t>
  </si>
  <si>
    <t>RCE-2026-19850</t>
  </si>
  <si>
    <t xml:space="preserve">RCE-2026-19863 </t>
  </si>
  <si>
    <t>RCE-2026-19830</t>
  </si>
  <si>
    <t>RCE-2026-19857</t>
  </si>
  <si>
    <t>RCE-2026-19843</t>
  </si>
  <si>
    <t>RCE-2026-19906</t>
  </si>
  <si>
    <t>RCE-2026-19881</t>
  </si>
  <si>
    <t xml:space="preserve">SISA INJECT DARI MKG </t>
  </si>
  <si>
    <t>RCE-2026-19728A</t>
  </si>
  <si>
    <t>RCE-2026-19884</t>
  </si>
  <si>
    <t>RCE-2026-19897</t>
  </si>
  <si>
    <t>TS-07</t>
  </si>
  <si>
    <t>RCE-2026-19886A</t>
  </si>
  <si>
    <t>TS-026</t>
  </si>
  <si>
    <t>RCE-2026-19924</t>
  </si>
  <si>
    <t>RCE-2026-19920</t>
  </si>
  <si>
    <t>RCE-2026-19948</t>
  </si>
  <si>
    <t>OFF (LIBUR)</t>
  </si>
  <si>
    <t>RCE-2026-19935</t>
  </si>
  <si>
    <t>RCE-2026-19976</t>
  </si>
  <si>
    <t>RCE-2026-19983</t>
  </si>
  <si>
    <t>RCE-2026-19975</t>
  </si>
  <si>
    <t>RCE-2026-19993</t>
  </si>
  <si>
    <t>RCE-2026-19997</t>
  </si>
  <si>
    <t>RCE-2026-20015</t>
  </si>
  <si>
    <t>RCE-2026-20041</t>
  </si>
  <si>
    <t>RCE-2026-20016A</t>
  </si>
  <si>
    <t>RCE-2026-20036</t>
  </si>
  <si>
    <t>RCE-2026-20021</t>
  </si>
  <si>
    <t>TS-08</t>
  </si>
  <si>
    <t>RCE-2026-20067</t>
  </si>
  <si>
    <t>TS-050</t>
  </si>
  <si>
    <t>RCE-2026-20055</t>
  </si>
  <si>
    <t>RCE-2026-20079</t>
  </si>
  <si>
    <t>RCE-2026-20087</t>
  </si>
  <si>
    <t>RCE-2026-20111</t>
  </si>
  <si>
    <t>RCE-2026-20034A</t>
  </si>
  <si>
    <t>RCE-2026-20080</t>
  </si>
  <si>
    <t>RCE-2026-20114</t>
  </si>
  <si>
    <t>RCE-2026-20047</t>
  </si>
  <si>
    <t>RCE-2026-20077</t>
  </si>
  <si>
    <t>RCE-2026-20101A</t>
  </si>
  <si>
    <t>RCE-2026-20134</t>
  </si>
  <si>
    <t>TS-09</t>
  </si>
  <si>
    <t>RCE-2026-20132</t>
  </si>
  <si>
    <t>RCE-2026-20138</t>
  </si>
  <si>
    <t>RCE-2026-20161</t>
  </si>
  <si>
    <t>RCE-2026-20153</t>
  </si>
  <si>
    <t>RCE-2026-20167</t>
  </si>
  <si>
    <t>TS-03</t>
  </si>
  <si>
    <t>TS-017</t>
  </si>
  <si>
    <t xml:space="preserve">RCE-2026-20030 </t>
  </si>
  <si>
    <t>SISA INJECT IPT 110 BAR</t>
  </si>
  <si>
    <t>RCE-2026-20152A</t>
  </si>
  <si>
    <t>RCE-2026-20175</t>
  </si>
  <si>
    <t>RCE-2026-20201</t>
  </si>
  <si>
    <t>RCE-2026-20176</t>
  </si>
  <si>
    <t>RCE-2026-20191</t>
  </si>
  <si>
    <t>RCE-2026-20197</t>
  </si>
  <si>
    <t>TS-045</t>
  </si>
  <si>
    <t>RCE-2026-20226</t>
  </si>
  <si>
    <t>RCE-2026-20238</t>
  </si>
  <si>
    <t>RCE-2026-20229</t>
  </si>
  <si>
    <t>RCE-2026-20242</t>
  </si>
  <si>
    <t>RCE-2026-29057</t>
  </si>
  <si>
    <t>WUNUT RCE</t>
  </si>
  <si>
    <t>RCE-2026-20266</t>
  </si>
  <si>
    <t>RCE-2026-20265</t>
  </si>
  <si>
    <t>RCE-2026-20262</t>
  </si>
  <si>
    <t>RCE-2026-20243</t>
  </si>
  <si>
    <t>RCE-2026-20293A</t>
  </si>
  <si>
    <t>RCE-2026-20300</t>
  </si>
  <si>
    <t>RCE-2026-20323</t>
  </si>
  <si>
    <t>STOP (MAINTENANCE)</t>
  </si>
  <si>
    <t>RCE-2026-20280</t>
  </si>
  <si>
    <t>RCE-2026-20302</t>
  </si>
  <si>
    <t>RCE-2026-20320</t>
  </si>
  <si>
    <t>RCE-2026-20282A</t>
  </si>
  <si>
    <t>RCE-2026-20310</t>
  </si>
  <si>
    <t>RCE-2026-100025</t>
  </si>
  <si>
    <t>off</t>
  </si>
  <si>
    <t>RCE-2026-20335</t>
  </si>
  <si>
    <t>RCE-2026-100015</t>
  </si>
  <si>
    <t>RCE-2026-100024</t>
  </si>
  <si>
    <t>MS RCE WUNUT</t>
  </si>
  <si>
    <t>RCE-2026-110361</t>
  </si>
  <si>
    <t>RCE-2026-100044</t>
  </si>
  <si>
    <t>MUJ Running</t>
  </si>
  <si>
    <t>RCE-2026-100032</t>
  </si>
  <si>
    <t>RCE-2026-100053</t>
  </si>
  <si>
    <t>RCE-2026-20330A</t>
  </si>
  <si>
    <t>RCE-2026-20282B</t>
  </si>
  <si>
    <t>RCE-2026-200157A</t>
  </si>
  <si>
    <t>URGENT (GAS KHT)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</si>
</sst>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000000"/>
    <numFmt numFmtId="166" formatCode="_(* #,##0_);_(* \(#,##0\);_(* &quot;-&quot;_);_(@_)"/>
    <numFmt numFmtId="167" formatCode="_ * #,##0_ ;_ * \-#,##0_ ;_ * &quot;-&quot;_ ;_ @_ "/>
    <numFmt numFmtId="168" formatCode="&quot;$&quot;#,##0.00_);\(&quot;$&quot;#,##0.00\)"/>
    <numFmt numFmtId="169" formatCode="_(* #,##0_);_(* \(#,##0\);_(* \-_);_(@_)"/>
    <numFmt numFmtId="170" formatCode="_-* #,##0\ _k_r_._-;\-* #,##0\ _k_r_._-;_-* &quot;-&quot;\ _k_r_._-;_-@_-"/>
    <numFmt numFmtId="171" formatCode="_(* #,##0_);_(* \(#,##0\);_(* \-??_);_(@_)"/>
    <numFmt numFmtId="172" formatCode="[$-409]dddd\,\ mmmm\ dd\,\ yyyy"/>
    <numFmt numFmtId="173" formatCode="_(* #,##0.00_);_(* \(#,##0.00\);_(* \-??_);_(@_)"/>
    <numFmt numFmtId="174" formatCode="&quot;$&quot;#,##0_);\(&quot;$&quot;#,##0\)"/>
    <numFmt numFmtId="175" formatCode="#,##0.0"/>
    <numFmt numFmtId="176" formatCode="_ * #,##0.00_ ;_ * \-#,##0.00_ ;_ * &quot;-&quot;??_ ;_ @_ "/>
    <numFmt numFmtId="177" formatCode="_(&quot;Rp&quot;* #,##0_);_(&quot;Rp&quot;* \(#,##0\);_(&quot;Rp&quot;* &quot;-&quot;_);_(@_)"/>
    <numFmt numFmtId="178" formatCode="_(* #,##0_);_(* \(#,##0\);_(* &quot;-&quot;??_);_(@_)"/>
    <numFmt numFmtId="179" formatCode="&quot;$&quot;#,##0.00_);&quot;($&quot;#,##0.00\)"/>
    <numFmt numFmtId="180" formatCode="[$-409]d\-mmm\-yy;@"/>
    <numFmt numFmtId="181" formatCode="&quot;$&quot;#,##0_);[Red]\(&quot;$&quot;#,##0\)"/>
    <numFmt numFmtId="182" formatCode="_-* #,##0\ _F_-;\-* #,##0\ _F_-;_-* &quot;-&quot;\ _F_-;_-@_-"/>
    <numFmt numFmtId="183" formatCode="d&quot;. &quot;mmm&quot;. &quot;yyyy"/>
    <numFmt numFmtId="184" formatCode="&quot;$&quot;#,##0.00;[Red]\-&quot;$&quot;#,##0.00"/>
    <numFmt numFmtId="185" formatCode="[$-409]h:mm:ss\ AM/PM"/>
    <numFmt numFmtId="186" formatCode="&quot;Yes&quot;;&quot;Yes&quot;;&quot;No&quot;"/>
    <numFmt numFmtId="187" formatCode="_(* #.##0.00_);_(* \(#.##0.00\);_(* &quot;-&quot;??_);_(@_)"/>
    <numFmt numFmtId="188" formatCode="_(* #,##0.0000_);_(* \(#,##0.0000\);_(* \-??_);_(@_)"/>
    <numFmt numFmtId="189" formatCode="_(&quot;$&quot;* #,##0.00_);_(&quot;$&quot;* \(#,##0.00\);_(&quot;$&quot;* &quot;-&quot;??_);_(@_)"/>
    <numFmt numFmtId="190" formatCode="_(&quot;Rp&quot;* #,##0.00_);_(&quot;Rp&quot;* \(#,##0.00\);_(&quot;Rp&quot;* &quot;-&quot;??_);_(@_)"/>
    <numFmt numFmtId="191" formatCode="&quot;$&quot;#,##0\ ;\(&quot;$&quot;#,##0\)"/>
    <numFmt numFmtId="192" formatCode="_-* #,##0.00\ _F_-;\-* #,##0.00\ _F_-;_-* &quot;-&quot;??\ _F_-;_-@_-"/>
    <numFmt numFmtId="193" formatCode="_-* #,##0\ &quot;F&quot;_-;\-* #,##0\ &quot;F&quot;_-;_-* &quot;-&quot;\ &quot;F&quot;_-;_-@_-"/>
    <numFmt numFmtId="194" formatCode="_-* #,##0.00\ &quot;F&quot;_-;\-* #,##0.00\ &quot;F&quot;_-;_-* &quot;-&quot;??\ &quot;F&quot;_-;_-@_-"/>
    <numFmt numFmtId="195" formatCode="0.00_)"/>
    <numFmt numFmtId="196" formatCode="&quot;$&quot;#,##0.00_);[Red]\(&quot;$&quot;#,##0.00\)"/>
    <numFmt numFmtId="197" formatCode="[h]:mm"/>
    <numFmt numFmtId="198" formatCode="#,##0.000"/>
    <numFmt numFmtId="199" formatCode="[$-409]d\-mmm;@"/>
    <numFmt numFmtId="200" formatCode="0.000"/>
    <numFmt numFmtId="201" formatCode="h:mm;@"/>
    <numFmt numFmtId="202" formatCode="#,##0.000_ ;\-#,##0.000\ "/>
    <numFmt numFmtId="203" formatCode="[$-409]mmm\-yy;@"/>
    <numFmt numFmtId="204" formatCode="d\-mmm\-yy;@"/>
    <numFmt numFmtId="205" formatCode="[$-409]mmmm\-yy;@"/>
    <numFmt numFmtId="206" formatCode="[$-409]d\-mmm\-yyyy;@"/>
    <numFmt numFmtId="207" formatCode="[$-409]d\-mmm"/>
  </numFmts>
  <fonts count="147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sto MT"/>
      <family val="1"/>
    </font>
    <font>
      <u/>
      <sz val="11"/>
      <color rgb="FF800080"/>
      <name val="Calibri"/>
      <family val="2"/>
      <scheme val="minor"/>
    </font>
    <font>
      <b/>
      <sz val="12"/>
      <color rgb="FF0070C0"/>
      <name val="Calibri"/>
      <family val="2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6" tint="0.79992065187536243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2"/>
      <name val="Arial"/>
      <family val="2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00B0F0"/>
      <name val="Arial"/>
      <family val="2"/>
    </font>
    <font>
      <sz val="12"/>
      <color rgb="FF00B0F0"/>
      <name val="Arial"/>
      <family val="2"/>
    </font>
    <font>
      <sz val="12"/>
      <color theme="4" tint="-0.249977111117893"/>
      <name val="Arial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2"/>
      <name val="¹ÙÅÁÃ¼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  <charset val="134"/>
    </font>
    <font>
      <sz val="12"/>
      <color theme="1"/>
      <name val="Times New Roman"/>
      <family val="1"/>
    </font>
    <font>
      <sz val="10"/>
      <name val="Arial Unicode MS"/>
      <family val="2"/>
    </font>
    <font>
      <sz val="6"/>
      <color indexed="24"/>
      <name val="Times New Roman"/>
      <family val="1"/>
    </font>
    <font>
      <b/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charset val="134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u/>
      <sz val="7.7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8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charset val="134"/>
    </font>
    <font>
      <sz val="11"/>
      <color rgb="FF333333"/>
      <name val="Calibri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0"/>
      <name val="MS Sans Serif"/>
      <charset val="134"/>
    </font>
    <font>
      <b/>
      <sz val="11"/>
      <color indexed="8"/>
      <name val="Tahoma"/>
      <family val="2"/>
    </font>
    <font>
      <b/>
      <sz val="16"/>
      <color indexed="16"/>
      <name val="Arial"/>
      <family val="2"/>
    </font>
    <font>
      <sz val="8"/>
      <color indexed="8"/>
      <name val="Tahoma"/>
      <family val="2"/>
    </font>
    <font>
      <sz val="1"/>
      <color indexed="8"/>
      <name val="Arial"/>
      <family val="2"/>
    </font>
    <font>
      <sz val="8"/>
      <color indexed="10"/>
      <name val="Arial"/>
      <family val="2"/>
    </font>
    <font>
      <b/>
      <sz val="10"/>
      <color indexed="8"/>
      <name val="Tahoma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0"/>
      <name val="Helv"/>
      <charset val="134"/>
    </font>
    <font>
      <sz val="11"/>
      <color indexed="10"/>
      <name val="Calibri"/>
      <family val="2"/>
    </font>
    <font>
      <sz val="12"/>
      <name val="Helv"/>
      <charset val="134"/>
    </font>
    <font>
      <b/>
      <vertAlign val="superscript"/>
      <sz val="12"/>
      <color rgb="FF0070C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b/>
      <sz val="16"/>
      <color theme="1"/>
      <name val="Calibri"/>
      <family val="2"/>
      <scheme val="minor"/>
    </font>
    <font>
      <sz val="14"/>
      <name val="Arial"/>
      <family val="2"/>
      <charset val="1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34"/>
      </patternFill>
    </fill>
    <fill>
      <patternFill patternType="solid">
        <fgColor rgb="FF92D050"/>
        <bgColor indexed="9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55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2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17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5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10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/>
        <bgColor indexed="64"/>
      </patternFill>
    </fill>
  </fills>
  <borders count="19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/>
      <bottom/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double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ck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 style="thin">
        <color indexed="8"/>
      </right>
      <top style="thick">
        <color auto="1"/>
      </top>
      <bottom style="thick">
        <color auto="1"/>
      </bottom>
      <diagonal/>
    </border>
    <border>
      <left style="thin">
        <color indexed="8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8"/>
      </left>
      <right/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auto="1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n">
        <color indexed="8"/>
      </right>
      <top style="thick">
        <color auto="1"/>
      </top>
      <bottom/>
      <diagonal/>
    </border>
    <border>
      <left style="thin">
        <color indexed="8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/>
      <top style="hair">
        <color indexed="8"/>
      </top>
      <bottom style="thick">
        <color auto="1"/>
      </bottom>
      <diagonal/>
    </border>
    <border>
      <left style="thick">
        <color indexed="8"/>
      </left>
      <right/>
      <top style="hair">
        <color indexed="8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indexed="8"/>
      </right>
      <top style="hair">
        <color indexed="8"/>
      </top>
      <bottom style="thick">
        <color auto="1"/>
      </bottom>
      <diagonal/>
    </border>
    <border>
      <left/>
      <right/>
      <top style="hair">
        <color indexed="8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/>
      <diagonal/>
    </border>
    <border>
      <left style="thick">
        <color auto="1"/>
      </left>
      <right style="dashed">
        <color auto="1"/>
      </right>
      <top/>
      <bottom style="dashed">
        <color auto="1"/>
      </bottom>
      <diagonal/>
    </border>
  </borders>
  <cellStyleXfs count="209">
    <xf numFmtId="0" fontId="0" fillId="0" borderId="0"/>
    <xf numFmtId="164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165" fontId="87" fillId="0" borderId="0">
      <protection locked="0"/>
    </xf>
    <xf numFmtId="9" fontId="89" fillId="0" borderId="0" applyFont="0" applyFill="0" applyBorder="0" applyAlignment="0" applyProtection="0"/>
    <xf numFmtId="0" fontId="90" fillId="21" borderId="0" applyNumberFormat="0" applyBorder="0" applyAlignment="0" applyProtection="0"/>
    <xf numFmtId="0" fontId="90" fillId="22" borderId="0" applyNumberFormat="0" applyBorder="0" applyAlignment="0" applyProtection="0"/>
    <xf numFmtId="0" fontId="90" fillId="23" borderId="0" applyNumberFormat="0" applyBorder="0" applyAlignment="0" applyProtection="0"/>
    <xf numFmtId="0" fontId="90" fillId="24" borderId="0" applyNumberFormat="0" applyBorder="0" applyAlignment="0" applyProtection="0"/>
    <xf numFmtId="0" fontId="90" fillId="25" borderId="0" applyNumberFormat="0" applyBorder="0" applyAlignment="0" applyProtection="0"/>
    <xf numFmtId="0" fontId="90" fillId="26" borderId="0" applyNumberFormat="0" applyBorder="0" applyAlignment="0" applyProtection="0"/>
    <xf numFmtId="0" fontId="90" fillId="27" borderId="0" applyNumberFormat="0" applyBorder="0" applyAlignment="0" applyProtection="0"/>
    <xf numFmtId="0" fontId="90" fillId="28" borderId="0" applyNumberFormat="0" applyBorder="0" applyAlignment="0" applyProtection="0"/>
    <xf numFmtId="0" fontId="90" fillId="29" borderId="0" applyNumberFormat="0" applyBorder="0" applyAlignment="0" applyProtection="0"/>
    <xf numFmtId="0" fontId="90" fillId="30" borderId="0" applyNumberFormat="0" applyBorder="0" applyAlignment="0" applyProtection="0"/>
    <xf numFmtId="0" fontId="90" fillId="31" borderId="0" applyNumberFormat="0" applyBorder="0" applyAlignment="0" applyProtection="0"/>
    <xf numFmtId="0" fontId="90" fillId="32" borderId="0" applyNumberFormat="0" applyBorder="0" applyAlignment="0" applyProtection="0"/>
    <xf numFmtId="0" fontId="90" fillId="33" borderId="0" applyNumberFormat="0" applyBorder="0" applyAlignment="0" applyProtection="0"/>
    <xf numFmtId="0" fontId="90" fillId="34" borderId="0" applyNumberFormat="0" applyBorder="0" applyAlignment="0" applyProtection="0"/>
    <xf numFmtId="0" fontId="90" fillId="35" borderId="0" applyNumberFormat="0" applyBorder="0" applyAlignment="0" applyProtection="0"/>
    <xf numFmtId="0" fontId="90" fillId="36" borderId="0" applyNumberFormat="0" applyBorder="0" applyAlignment="0" applyProtection="0"/>
    <xf numFmtId="0" fontId="90" fillId="37" borderId="0" applyNumberFormat="0" applyBorder="0" applyAlignment="0" applyProtection="0"/>
    <xf numFmtId="0" fontId="90" fillId="38" borderId="0" applyNumberFormat="0" applyBorder="0" applyAlignment="0" applyProtection="0"/>
    <xf numFmtId="0" fontId="90" fillId="39" borderId="0" applyNumberFormat="0" applyBorder="0" applyAlignment="0" applyProtection="0"/>
    <xf numFmtId="0" fontId="90" fillId="40" borderId="0" applyNumberFormat="0" applyBorder="0" applyAlignment="0" applyProtection="0"/>
    <xf numFmtId="0" fontId="90" fillId="41" borderId="0" applyNumberFormat="0" applyBorder="0" applyAlignment="0" applyProtection="0"/>
    <xf numFmtId="0" fontId="90" fillId="42" borderId="0" applyNumberFormat="0" applyBorder="0" applyAlignment="0" applyProtection="0"/>
    <xf numFmtId="0" fontId="90" fillId="43" borderId="0" applyNumberFormat="0" applyBorder="0" applyAlignment="0" applyProtection="0"/>
    <xf numFmtId="0" fontId="90" fillId="44" borderId="0" applyNumberFormat="0" applyBorder="0" applyAlignment="0" applyProtection="0"/>
    <xf numFmtId="0" fontId="91" fillId="45" borderId="0" applyNumberFormat="0" applyBorder="0" applyAlignment="0" applyProtection="0"/>
    <xf numFmtId="0" fontId="91" fillId="46" borderId="0" applyNumberFormat="0" applyBorder="0" applyAlignment="0" applyProtection="0"/>
    <xf numFmtId="0" fontId="91" fillId="47" borderId="0" applyNumberFormat="0" applyBorder="0" applyAlignment="0" applyProtection="0"/>
    <xf numFmtId="0" fontId="91" fillId="48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40" borderId="0" applyNumberFormat="0" applyBorder="0" applyAlignment="0" applyProtection="0"/>
    <xf numFmtId="0" fontId="91" fillId="49" borderId="0" applyNumberFormat="0" applyBorder="0" applyAlignment="0" applyProtection="0"/>
    <xf numFmtId="0" fontId="91" fillId="41" borderId="0" applyNumberFormat="0" applyBorder="0" applyAlignment="0" applyProtection="0"/>
    <xf numFmtId="0" fontId="91" fillId="42" borderId="0" applyNumberFormat="0" applyBorder="0" applyAlignment="0" applyProtection="0"/>
    <xf numFmtId="0" fontId="91" fillId="50" borderId="0" applyNumberFormat="0" applyBorder="0" applyAlignment="0" applyProtection="0"/>
    <xf numFmtId="0" fontId="91" fillId="36" borderId="0" applyNumberFormat="0" applyBorder="0" applyAlignment="0" applyProtection="0"/>
    <xf numFmtId="0" fontId="91" fillId="51" borderId="0" applyNumberFormat="0" applyBorder="0" applyAlignment="0" applyProtection="0"/>
    <xf numFmtId="0" fontId="91" fillId="52" borderId="0" applyNumberFormat="0" applyBorder="0" applyAlignment="0" applyProtection="0"/>
    <xf numFmtId="0" fontId="91" fillId="53" borderId="0" applyNumberFormat="0" applyBorder="0" applyAlignment="0" applyProtection="0"/>
    <xf numFmtId="0" fontId="91" fillId="25" borderId="0" applyNumberFormat="0" applyBorder="0" applyAlignment="0" applyProtection="0"/>
    <xf numFmtId="0" fontId="91" fillId="54" borderId="0" applyNumberFormat="0" applyBorder="0" applyAlignment="0" applyProtection="0"/>
    <xf numFmtId="0" fontId="91" fillId="55" borderId="0" applyNumberFormat="0" applyBorder="0" applyAlignment="0" applyProtection="0"/>
    <xf numFmtId="0" fontId="91" fillId="56" borderId="0" applyNumberFormat="0" applyBorder="0" applyAlignment="0" applyProtection="0"/>
    <xf numFmtId="0" fontId="91" fillId="57" borderId="0" applyNumberFormat="0" applyBorder="0" applyAlignment="0" applyProtection="0"/>
    <xf numFmtId="0" fontId="91" fillId="58" borderId="0" applyNumberFormat="0" applyBorder="0" applyAlignment="0" applyProtection="0"/>
    <xf numFmtId="0" fontId="91" fillId="59" borderId="0" applyNumberFormat="0" applyBorder="0" applyAlignment="0" applyProtection="0"/>
    <xf numFmtId="0" fontId="91" fillId="60" borderId="0" applyNumberFormat="0" applyBorder="0" applyAlignment="0" applyProtection="0"/>
    <xf numFmtId="0" fontId="91" fillId="61" borderId="0" applyNumberFormat="0" applyBorder="0" applyAlignment="0" applyProtection="0"/>
    <xf numFmtId="0" fontId="91" fillId="62" borderId="0" applyNumberFormat="0" applyBorder="0" applyAlignment="0" applyProtection="0"/>
    <xf numFmtId="0" fontId="91" fillId="63" borderId="0" applyNumberFormat="0" applyBorder="0" applyAlignment="0" applyProtection="0"/>
    <xf numFmtId="0" fontId="91" fillId="64" borderId="0" applyNumberFormat="0" applyBorder="0" applyAlignment="0" applyProtection="0"/>
    <xf numFmtId="0" fontId="91" fillId="65" borderId="0" applyNumberFormat="0" applyBorder="0" applyAlignment="0" applyProtection="0"/>
    <xf numFmtId="0" fontId="91" fillId="66" borderId="0" applyNumberFormat="0" applyBorder="0" applyAlignment="0" applyProtection="0"/>
    <xf numFmtId="0" fontId="87" fillId="0" borderId="0" applyFont="0" applyFill="0" applyBorder="0" applyAlignment="0" applyProtection="0"/>
    <xf numFmtId="0" fontId="92" fillId="24" borderId="0" applyNumberFormat="0" applyBorder="0" applyAlignment="0" applyProtection="0"/>
    <xf numFmtId="0" fontId="92" fillId="26" borderId="0" applyNumberFormat="0" applyBorder="0" applyAlignment="0" applyProtection="0"/>
    <xf numFmtId="0" fontId="89" fillId="0" borderId="0"/>
    <xf numFmtId="0" fontId="93" fillId="67" borderId="138" applyNumberFormat="0" applyAlignment="0" applyProtection="0"/>
    <xf numFmtId="0" fontId="93" fillId="22" borderId="138" applyNumberFormat="0" applyAlignment="0" applyProtection="0"/>
    <xf numFmtId="0" fontId="93" fillId="68" borderId="138" applyNumberFormat="0" applyAlignment="0" applyProtection="0"/>
    <xf numFmtId="0" fontId="94" fillId="69" borderId="139" applyNumberFormat="0" applyAlignment="0" applyProtection="0"/>
    <xf numFmtId="0" fontId="94" fillId="36" borderId="139" applyNumberFormat="0" applyAlignment="0" applyProtection="0"/>
    <xf numFmtId="0" fontId="94" fillId="70" borderId="139" applyNumberFormat="0" applyAlignment="0" applyProtection="0"/>
    <xf numFmtId="0" fontId="95" fillId="0" borderId="0"/>
    <xf numFmtId="166" fontId="87" fillId="0" borderId="0" applyFill="0" applyBorder="0" applyAlignment="0" applyProtection="0"/>
    <xf numFmtId="41" fontId="90" fillId="0" borderId="0" applyFont="0" applyFill="0" applyBorder="0" applyAlignment="0" applyProtection="0"/>
    <xf numFmtId="167" fontId="87" fillId="0" borderId="0" applyFont="0" applyFill="0" applyBorder="0" applyAlignment="0" applyProtection="0"/>
    <xf numFmtId="166" fontId="87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90" fillId="0" borderId="0" applyFont="0" applyFill="0" applyBorder="0" applyAlignment="0" applyProtection="0"/>
    <xf numFmtId="168" fontId="87" fillId="0" borderId="0" applyFill="0" applyBorder="0" applyAlignment="0" applyProtection="0"/>
    <xf numFmtId="167" fontId="90" fillId="0" borderId="0" applyFont="0" applyFill="0" applyBorder="0" applyAlignment="0" applyProtection="0"/>
    <xf numFmtId="169" fontId="90" fillId="0" borderId="0" applyFill="0" applyBorder="0" applyAlignment="0" applyProtection="0"/>
    <xf numFmtId="43" fontId="90" fillId="0" borderId="0" applyFill="0" applyBorder="0" applyAlignment="0" applyProtection="0"/>
    <xf numFmtId="170" fontId="87" fillId="0" borderId="0" applyFont="0" applyFill="0" applyBorder="0" applyAlignment="0" applyProtection="0"/>
    <xf numFmtId="171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164" fontId="87" fillId="0" borderId="0" applyFont="0" applyFill="0" applyBorder="0" applyAlignment="0" applyProtection="0"/>
    <xf numFmtId="172" fontId="90" fillId="0" borderId="0" applyFill="0" applyBorder="0" applyAlignment="0" applyProtection="0"/>
    <xf numFmtId="173" fontId="90" fillId="0" borderId="0" applyFill="0" applyBorder="0" applyAlignment="0" applyProtection="0"/>
    <xf numFmtId="174" fontId="90" fillId="0" borderId="0" applyFont="0" applyFill="0" applyBorder="0" applyAlignment="0" applyProtection="0"/>
    <xf numFmtId="175" fontId="90" fillId="0" borderId="0" applyFont="0" applyFill="0" applyBorder="0" applyAlignment="0" applyProtection="0"/>
    <xf numFmtId="174" fontId="54" fillId="0" borderId="0" applyFont="0" applyFill="0" applyBorder="0" applyAlignment="0" applyProtection="0"/>
    <xf numFmtId="43" fontId="87" fillId="0" borderId="0" applyFont="0" applyFill="0" applyBorder="0" applyAlignment="0" applyProtection="0"/>
    <xf numFmtId="164" fontId="90" fillId="0" borderId="0" applyFont="0" applyFill="0" applyBorder="0" applyAlignment="0" applyProtection="0"/>
    <xf numFmtId="176" fontId="87" fillId="0" borderId="0" applyFont="0" applyFill="0" applyBorder="0" applyAlignment="0" applyProtection="0"/>
    <xf numFmtId="164" fontId="96" fillId="0" borderId="0" applyFont="0" applyFill="0" applyBorder="0" applyAlignment="0" applyProtection="0"/>
    <xf numFmtId="177" fontId="87" fillId="0" borderId="0" applyFont="0" applyFill="0" applyBorder="0" applyAlignment="0" applyProtection="0"/>
    <xf numFmtId="178" fontId="87" fillId="0" borderId="0" applyFont="0" applyFill="0" applyBorder="0" applyAlignment="0" applyProtection="0"/>
    <xf numFmtId="173" fontId="87" fillId="0" borderId="0" applyFill="0" applyBorder="0" applyAlignment="0" applyProtection="0"/>
    <xf numFmtId="168" fontId="90" fillId="0" borderId="0" applyFill="0" applyBorder="0" applyAlignment="0" applyProtection="0"/>
    <xf numFmtId="179" fontId="90" fillId="0" borderId="0" applyFill="0" applyBorder="0" applyAlignment="0" applyProtection="0"/>
    <xf numFmtId="44" fontId="97" fillId="0" borderId="0" applyFill="0" applyBorder="0" applyAlignment="0" applyProtection="0"/>
    <xf numFmtId="176" fontId="90" fillId="0" borderId="0" applyFont="0" applyFill="0" applyBorder="0" applyAlignment="0" applyProtection="0"/>
    <xf numFmtId="43" fontId="54" fillId="0" borderId="0" applyFont="0" applyFill="0" applyBorder="0" applyAlignment="0" applyProtection="0"/>
    <xf numFmtId="180" fontId="87" fillId="0" borderId="0" applyFont="0" applyFill="0" applyBorder="0" applyAlignment="0" applyProtection="0"/>
    <xf numFmtId="181" fontId="87" fillId="0" borderId="0" applyFont="0" applyFill="0" applyBorder="0" applyAlignment="0" applyProtection="0"/>
    <xf numFmtId="182" fontId="87" fillId="0" borderId="0" applyFont="0" applyFill="0" applyBorder="0" applyAlignment="0" applyProtection="0"/>
    <xf numFmtId="183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184" fontId="87" fillId="0" borderId="0" applyFont="0" applyFill="0" applyBorder="0" applyAlignment="0" applyProtection="0"/>
    <xf numFmtId="180" fontId="90" fillId="0" borderId="0" applyFont="0" applyFill="0" applyBorder="0" applyAlignment="0" applyProtection="0"/>
    <xf numFmtId="44" fontId="90" fillId="0" borderId="0" applyFill="0" applyBorder="0" applyAlignment="0" applyProtection="0"/>
    <xf numFmtId="185" fontId="90" fillId="0" borderId="0" applyFill="0" applyBorder="0" applyAlignment="0" applyProtection="0"/>
    <xf numFmtId="186" fontId="90" fillId="0" borderId="0" applyFill="0" applyBorder="0" applyAlignment="0" applyProtection="0"/>
    <xf numFmtId="187" fontId="90" fillId="0" borderId="0" applyFont="0" applyFill="0" applyBorder="0" applyAlignment="0" applyProtection="0"/>
    <xf numFmtId="0" fontId="90" fillId="0" borderId="0" applyFill="0" applyBorder="0" applyAlignment="0" applyProtection="0"/>
    <xf numFmtId="188" fontId="90" fillId="0" borderId="0" applyFill="0" applyBorder="0" applyAlignment="0" applyProtection="0"/>
    <xf numFmtId="41" fontId="90" fillId="0" borderId="0" applyFill="0" applyBorder="0" applyAlignment="0" applyProtection="0"/>
    <xf numFmtId="3" fontId="98" fillId="0" borderId="0" applyFont="0" applyFill="0" applyBorder="0" applyAlignment="0" applyProtection="0"/>
    <xf numFmtId="189" fontId="90" fillId="0" borderId="0" applyFont="0" applyFill="0" applyBorder="0" applyAlignment="0" applyProtection="0"/>
    <xf numFmtId="190" fontId="87" fillId="0" borderId="0" applyFont="0" applyFill="0" applyBorder="0" applyAlignment="0" applyProtection="0"/>
    <xf numFmtId="189" fontId="54" fillId="0" borderId="0" applyFont="0" applyFill="0" applyBorder="0" applyAlignment="0" applyProtection="0"/>
    <xf numFmtId="191" fontId="98" fillId="0" borderId="0" applyFont="0" applyFill="0" applyBorder="0" applyAlignment="0" applyProtection="0"/>
    <xf numFmtId="0" fontId="98" fillId="0" borderId="0" applyFont="0" applyFill="0" applyBorder="0" applyAlignment="0" applyProtection="0"/>
    <xf numFmtId="169" fontId="97" fillId="0" borderId="0" applyFill="0" applyBorder="0" applyAlignment="0" applyProtection="0"/>
    <xf numFmtId="0" fontId="99" fillId="0" borderId="140" applyNumberFormat="0" applyFill="0" applyAlignment="0" applyProtection="0"/>
    <xf numFmtId="0" fontId="100" fillId="0" borderId="0" applyNumberFormat="0" applyFill="0" applyBorder="0" applyAlignment="0" applyProtection="0"/>
    <xf numFmtId="2" fontId="98" fillId="0" borderId="0" applyFont="0" applyFill="0" applyBorder="0" applyAlignment="0" applyProtection="0"/>
    <xf numFmtId="0" fontId="101" fillId="27" borderId="0" applyNumberFormat="0" applyBorder="0" applyAlignment="0" applyProtection="0"/>
    <xf numFmtId="0" fontId="101" fillId="29" borderId="0" applyNumberFormat="0" applyBorder="0" applyAlignment="0" applyProtection="0"/>
    <xf numFmtId="38" fontId="102" fillId="68" borderId="0" applyNumberFormat="0" applyBorder="0" applyAlignment="0" applyProtection="0"/>
    <xf numFmtId="0" fontId="103" fillId="71" borderId="141"/>
    <xf numFmtId="0" fontId="68" fillId="0" borderId="142" applyNumberFormat="0" applyAlignment="0" applyProtection="0">
      <alignment horizontal="left" vertical="center"/>
    </xf>
    <xf numFmtId="0" fontId="68" fillId="0" borderId="30">
      <alignment horizontal="left" vertical="center"/>
    </xf>
    <xf numFmtId="0" fontId="104" fillId="72" borderId="143">
      <alignment vertical="center" wrapText="1"/>
    </xf>
    <xf numFmtId="0" fontId="105" fillId="0" borderId="144" applyNumberFormat="0" applyFill="0" applyAlignment="0" applyProtection="0"/>
    <xf numFmtId="0" fontId="106" fillId="0" borderId="145" applyNumberFormat="0" applyFill="0" applyAlignment="0" applyProtection="0"/>
    <xf numFmtId="0" fontId="107" fillId="0" borderId="146" applyNumberFormat="0" applyFill="0" applyAlignment="0" applyProtection="0"/>
    <xf numFmtId="0" fontId="108" fillId="0" borderId="147" applyNumberFormat="0" applyFill="0" applyAlignment="0" applyProtection="0"/>
    <xf numFmtId="0" fontId="109" fillId="0" borderId="148" applyNumberFormat="0" applyFill="0" applyAlignment="0" applyProtection="0"/>
    <xf numFmtId="0" fontId="99" fillId="0" borderId="149" applyNumberFormat="0" applyFill="0" applyAlignment="0" applyProtection="0"/>
    <xf numFmtId="0" fontId="10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10" fontId="102" fillId="73" borderId="41" applyNumberFormat="0" applyBorder="0" applyAlignment="0" applyProtection="0"/>
    <xf numFmtId="0" fontId="113" fillId="25" borderId="138" applyNumberFormat="0" applyAlignment="0" applyProtection="0"/>
    <xf numFmtId="0" fontId="113" fillId="34" borderId="138" applyNumberFormat="0" applyAlignment="0" applyProtection="0"/>
    <xf numFmtId="0" fontId="114" fillId="0" borderId="150" applyNumberFormat="0" applyFill="0" applyAlignment="0" applyProtection="0"/>
    <xf numFmtId="182" fontId="115" fillId="0" borderId="0" applyFont="0" applyFill="0" applyBorder="0" applyAlignment="0" applyProtection="0"/>
    <xf numFmtId="192" fontId="115" fillId="0" borderId="0" applyFont="0" applyFill="0" applyBorder="0" applyAlignment="0" applyProtection="0"/>
    <xf numFmtId="193" fontId="115" fillId="0" borderId="0" applyFont="0" applyFill="0" applyBorder="0" applyAlignment="0" applyProtection="0"/>
    <xf numFmtId="194" fontId="115" fillId="0" borderId="0" applyFont="0" applyFill="0" applyBorder="0" applyAlignment="0" applyProtection="0"/>
    <xf numFmtId="0" fontId="116" fillId="41" borderId="0" applyNumberFormat="0" applyBorder="0" applyAlignment="0" applyProtection="0"/>
    <xf numFmtId="0" fontId="116" fillId="72" borderId="0" applyNumberFormat="0" applyBorder="0" applyAlignment="0" applyProtection="0"/>
    <xf numFmtId="195" fontId="117" fillId="0" borderId="0"/>
    <xf numFmtId="0" fontId="54" fillId="0" borderId="0"/>
    <xf numFmtId="0" fontId="118" fillId="0" borderId="0">
      <alignment vertical="center"/>
    </xf>
    <xf numFmtId="0" fontId="87" fillId="0" borderId="0"/>
    <xf numFmtId="0" fontId="90" fillId="0" borderId="0"/>
    <xf numFmtId="0" fontId="90" fillId="0" borderId="0">
      <protection locked="0"/>
    </xf>
    <xf numFmtId="0" fontId="87" fillId="0" borderId="0"/>
    <xf numFmtId="0" fontId="90" fillId="0" borderId="0"/>
    <xf numFmtId="0" fontId="54" fillId="0" borderId="0"/>
    <xf numFmtId="0" fontId="90" fillId="28" borderId="151" applyNumberFormat="0" applyAlignment="0" applyProtection="0"/>
    <xf numFmtId="0" fontId="87" fillId="28" borderId="152" applyNumberFormat="0" applyAlignment="0" applyProtection="0"/>
    <xf numFmtId="0" fontId="90" fillId="73" borderId="151" applyNumberFormat="0" applyFont="0" applyAlignment="0" applyProtection="0"/>
    <xf numFmtId="0" fontId="87" fillId="28" borderId="151" applyNumberFormat="0" applyAlignment="0" applyProtection="0"/>
    <xf numFmtId="0" fontId="87" fillId="73" borderId="151" applyNumberFormat="0" applyFont="0" applyAlignment="0" applyProtection="0"/>
    <xf numFmtId="0" fontId="119" fillId="67" borderId="153" applyNumberFormat="0" applyAlignment="0" applyProtection="0"/>
    <xf numFmtId="0" fontId="119" fillId="22" borderId="153" applyNumberFormat="0" applyAlignment="0" applyProtection="0"/>
    <xf numFmtId="0" fontId="119" fillId="68" borderId="153" applyNumberFormat="0" applyAlignment="0" applyProtection="0"/>
    <xf numFmtId="10" fontId="87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87" fillId="0" borderId="0" applyFill="0" applyBorder="0" applyAlignment="0" applyProtection="0"/>
    <xf numFmtId="9" fontId="90" fillId="0" borderId="0" applyFill="0" applyBorder="0" applyAlignment="0" applyProtection="0"/>
    <xf numFmtId="9" fontId="120" fillId="0" borderId="0" applyFont="0" applyFill="0" applyBorder="0" applyAlignment="0" applyProtection="0"/>
    <xf numFmtId="9" fontId="121" fillId="0" borderId="154" applyNumberFormat="0" applyBorder="0"/>
    <xf numFmtId="0" fontId="122" fillId="0" borderId="0">
      <alignment horizontal="center" vertical="top"/>
    </xf>
    <xf numFmtId="4" fontId="122" fillId="0" borderId="0">
      <alignment horizontal="center" vertical="top"/>
    </xf>
    <xf numFmtId="0" fontId="123" fillId="0" borderId="0">
      <alignment horizontal="center" vertical="top"/>
    </xf>
    <xf numFmtId="4" fontId="123" fillId="0" borderId="0">
      <alignment horizontal="center" vertical="top"/>
    </xf>
    <xf numFmtId="0" fontId="124" fillId="0" borderId="0">
      <alignment horizontal="center" vertical="top"/>
    </xf>
    <xf numFmtId="0" fontId="125" fillId="0" borderId="0">
      <alignment horizontal="left" vertical="top"/>
    </xf>
    <xf numFmtId="0" fontId="124" fillId="0" borderId="0">
      <alignment horizontal="left" vertical="top"/>
    </xf>
    <xf numFmtId="4" fontId="124" fillId="0" borderId="0">
      <alignment horizontal="right" vertical="top"/>
    </xf>
    <xf numFmtId="4" fontId="126" fillId="0" borderId="0">
      <alignment horizontal="right" vertical="top"/>
    </xf>
    <xf numFmtId="0" fontId="127" fillId="0" borderId="0">
      <alignment horizontal="center" vertical="top"/>
    </xf>
    <xf numFmtId="4" fontId="127" fillId="0" borderId="0">
      <alignment horizontal="center" vertical="top"/>
    </xf>
    <xf numFmtId="4" fontId="128" fillId="0" borderId="0">
      <alignment horizontal="right" vertical="top"/>
    </xf>
    <xf numFmtId="0" fontId="129" fillId="0" borderId="0">
      <alignment horizontal="center" vertical="top"/>
    </xf>
    <xf numFmtId="4" fontId="129" fillId="0" borderId="0">
      <alignment horizontal="center" vertical="top"/>
    </xf>
    <xf numFmtId="0" fontId="130" fillId="0" borderId="0">
      <alignment horizontal="left" vertical="top"/>
    </xf>
    <xf numFmtId="0" fontId="131" fillId="0" borderId="0">
      <alignment horizontal="left" vertical="top"/>
    </xf>
    <xf numFmtId="4" fontId="124" fillId="0" borderId="0">
      <alignment horizontal="center" vertical="top"/>
    </xf>
    <xf numFmtId="4" fontId="131" fillId="0" borderId="0">
      <alignment horizontal="right" vertical="top"/>
    </xf>
    <xf numFmtId="4" fontId="124" fillId="0" borderId="0">
      <alignment horizontal="left" vertical="top"/>
    </xf>
    <xf numFmtId="0" fontId="128" fillId="0" borderId="0">
      <alignment horizontal="left" vertical="top"/>
    </xf>
    <xf numFmtId="3" fontId="87" fillId="0" borderId="41" applyNumberFormat="0" applyFont="0" applyFill="0" applyAlignment="0" applyProtection="0">
      <alignment vertical="center"/>
    </xf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155" applyNumberFormat="0" applyFill="0" applyAlignment="0" applyProtection="0"/>
    <xf numFmtId="0" fontId="134" fillId="0" borderId="156" applyNumberFormat="0" applyFill="0" applyAlignment="0" applyProtection="0"/>
    <xf numFmtId="4" fontId="135" fillId="0" borderId="0" applyFont="0" applyFill="0" applyBorder="0" applyAlignment="0" applyProtection="0"/>
    <xf numFmtId="196" fontId="135" fillId="0" borderId="0" applyFont="0" applyFill="0" applyBorder="0" applyAlignment="0" applyProtection="0"/>
    <xf numFmtId="0" fontId="136" fillId="0" borderId="0" applyNumberFormat="0" applyFill="0" applyBorder="0" applyAlignment="0" applyProtection="0"/>
    <xf numFmtId="0" fontId="137" fillId="0" borderId="157"/>
    <xf numFmtId="0" fontId="29" fillId="0" borderId="0"/>
    <xf numFmtId="41" fontId="29" fillId="0" borderId="0" applyFont="0" applyFill="0" applyBorder="0" applyAlignment="0" applyProtection="0"/>
  </cellStyleXfs>
  <cellXfs count="998">
    <xf numFmtId="0" fontId="0" fillId="0" borderId="0" xfId="0"/>
    <xf numFmtId="0" fontId="0" fillId="0" borderId="0" xfId="0" applyAlignment="1">
      <alignment vertic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16" fontId="50" fillId="0" borderId="1" xfId="0" applyNumberFormat="1" applyFont="1" applyBorder="1" applyAlignment="1">
      <alignment vertical="center"/>
    </xf>
    <xf numFmtId="0" fontId="5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20" fontId="0" fillId="0" borderId="8" xfId="0" applyNumberFormat="1" applyBorder="1" applyAlignment="1">
      <alignment vertical="center"/>
    </xf>
    <xf numFmtId="197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4" fontId="0" fillId="0" borderId="11" xfId="0" applyNumberFormat="1" applyBorder="1" applyAlignment="1">
      <alignment vertical="center"/>
    </xf>
    <xf numFmtId="0" fontId="52" fillId="2" borderId="6" xfId="0" applyFont="1" applyFill="1" applyBorder="1" applyAlignment="1">
      <alignment vertical="center"/>
    </xf>
    <xf numFmtId="0" fontId="52" fillId="2" borderId="7" xfId="0" applyFont="1" applyFill="1" applyBorder="1" applyAlignment="1">
      <alignment horizontal="center" vertical="center"/>
    </xf>
    <xf numFmtId="197" fontId="52" fillId="2" borderId="7" xfId="0" applyNumberFormat="1" applyFont="1" applyFill="1" applyBorder="1" applyAlignment="1">
      <alignment horizontal="center" vertical="center"/>
    </xf>
    <xf numFmtId="4" fontId="52" fillId="2" borderId="7" xfId="0" applyNumberFormat="1" applyFont="1" applyFill="1" applyBorder="1" applyAlignment="1">
      <alignment horizontal="right" vertical="center"/>
    </xf>
    <xf numFmtId="0" fontId="52" fillId="2" borderId="12" xfId="0" applyFont="1" applyFill="1" applyBorder="1" applyAlignment="1">
      <alignment vertical="center"/>
    </xf>
    <xf numFmtId="0" fontId="52" fillId="2" borderId="13" xfId="0" applyFont="1" applyFill="1" applyBorder="1" applyAlignment="1">
      <alignment horizontal="center" vertical="center"/>
    </xf>
    <xf numFmtId="197" fontId="52" fillId="2" borderId="13" xfId="0" applyNumberFormat="1" applyFont="1" applyFill="1" applyBorder="1" applyAlignment="1">
      <alignment horizontal="center" vertical="center"/>
    </xf>
    <xf numFmtId="4" fontId="52" fillId="2" borderId="13" xfId="0" applyNumberFormat="1" applyFont="1" applyFill="1" applyBorder="1" applyAlignment="1">
      <alignment horizontal="right" vertical="center"/>
    </xf>
    <xf numFmtId="0" fontId="53" fillId="3" borderId="14" xfId="4" applyFill="1" applyBorder="1" applyAlignment="1">
      <alignment horizontal="center" vertical="center"/>
    </xf>
    <xf numFmtId="1" fontId="50" fillId="0" borderId="0" xfId="0" applyNumberFormat="1" applyFont="1" applyAlignment="1">
      <alignment vertical="center"/>
    </xf>
    <xf numFmtId="4" fontId="0" fillId="0" borderId="17" xfId="0" applyNumberFormat="1" applyBorder="1" applyAlignment="1">
      <alignment vertical="center"/>
    </xf>
    <xf numFmtId="0" fontId="54" fillId="0" borderId="18" xfId="0" applyFont="1" applyBorder="1" applyAlignment="1">
      <alignment vertical="center"/>
    </xf>
    <xf numFmtId="1" fontId="0" fillId="0" borderId="0" xfId="0" applyNumberFormat="1" applyAlignment="1">
      <alignment vertical="center"/>
    </xf>
    <xf numFmtId="4" fontId="0" fillId="0" borderId="19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4" fontId="52" fillId="2" borderId="7" xfId="3" applyNumberFormat="1" applyFont="1" applyFill="1" applyBorder="1" applyAlignment="1">
      <alignment horizontal="right" vertical="center"/>
    </xf>
    <xf numFmtId="0" fontId="52" fillId="2" borderId="21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198" fontId="0" fillId="0" borderId="0" xfId="0" applyNumberFormat="1" applyAlignment="1">
      <alignment vertical="center"/>
    </xf>
    <xf numFmtId="198" fontId="50" fillId="0" borderId="0" xfId="0" applyNumberFormat="1" applyFont="1" applyAlignment="1">
      <alignment vertical="center"/>
    </xf>
    <xf numFmtId="198" fontId="51" fillId="0" borderId="5" xfId="0" applyNumberFormat="1" applyFont="1" applyBorder="1" applyAlignment="1">
      <alignment horizontal="center" vertical="center"/>
    </xf>
    <xf numFmtId="198" fontId="0" fillId="0" borderId="8" xfId="0" applyNumberFormat="1" applyBorder="1" applyAlignment="1">
      <alignment vertical="center"/>
    </xf>
    <xf numFmtId="198" fontId="0" fillId="0" borderId="11" xfId="0" applyNumberFormat="1" applyBorder="1" applyAlignment="1">
      <alignment vertical="center"/>
    </xf>
    <xf numFmtId="0" fontId="54" fillId="0" borderId="23" xfId="0" applyFont="1" applyBorder="1" applyAlignment="1">
      <alignment vertical="center"/>
    </xf>
    <xf numFmtId="19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99" fontId="50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25" xfId="0" applyFont="1" applyBorder="1" applyAlignment="1">
      <alignment horizontal="center" vertical="center"/>
    </xf>
    <xf numFmtId="199" fontId="51" fillId="0" borderId="5" xfId="0" applyNumberFormat="1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6" fontId="0" fillId="4" borderId="8" xfId="0" applyNumberFormat="1" applyFill="1" applyBorder="1" applyAlignment="1">
      <alignment horizontal="center" vertical="center"/>
    </xf>
    <xf numFmtId="0" fontId="55" fillId="4" borderId="8" xfId="0" applyFont="1" applyFill="1" applyBorder="1" applyAlignment="1">
      <alignment horizontal="center" vertical="center"/>
    </xf>
    <xf numFmtId="1" fontId="55" fillId="4" borderId="11" xfId="0" applyNumberFormat="1" applyFont="1" applyFill="1" applyBorder="1" applyAlignment="1">
      <alignment horizontal="center" vertical="center"/>
    </xf>
    <xf numFmtId="199" fontId="55" fillId="4" borderId="11" xfId="0" applyNumberFormat="1" applyFont="1" applyFill="1" applyBorder="1" applyAlignment="1">
      <alignment horizontal="center" vertical="center"/>
    </xf>
    <xf numFmtId="20" fontId="55" fillId="4" borderId="19" xfId="0" applyNumberFormat="1" applyFont="1" applyFill="1" applyBorder="1" applyAlignment="1">
      <alignment horizontal="center" vertical="center"/>
    </xf>
    <xf numFmtId="199" fontId="55" fillId="4" borderId="19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99" fontId="0" fillId="0" borderId="11" xfId="0" applyNumberFormat="1" applyBorder="1" applyAlignment="1">
      <alignment horizontal="center" vertical="center"/>
    </xf>
    <xf numFmtId="20" fontId="0" fillId="0" borderId="19" xfId="0" applyNumberFormat="1" applyBorder="1" applyAlignment="1">
      <alignment vertical="center"/>
    </xf>
    <xf numFmtId="0" fontId="52" fillId="2" borderId="31" xfId="0" applyFont="1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199" fontId="0" fillId="2" borderId="32" xfId="0" applyNumberFormat="1" applyFill="1" applyBorder="1" applyAlignment="1">
      <alignment horizontal="center" vertical="center"/>
    </xf>
    <xf numFmtId="20" fontId="0" fillId="2" borderId="33" xfId="0" applyNumberFormat="1" applyFill="1" applyBorder="1" applyAlignment="1">
      <alignment vertical="center"/>
    </xf>
    <xf numFmtId="4" fontId="50" fillId="0" borderId="0" xfId="0" applyNumberFormat="1" applyFont="1" applyAlignment="1">
      <alignment vertical="center"/>
    </xf>
    <xf numFmtId="4" fontId="53" fillId="3" borderId="14" xfId="4" applyNumberFormat="1" applyFill="1" applyBorder="1" applyAlignment="1">
      <alignment horizontal="center" vertical="center"/>
    </xf>
    <xf numFmtId="1" fontId="51" fillId="0" borderId="5" xfId="0" applyNumberFormat="1" applyFont="1" applyBorder="1" applyAlignment="1">
      <alignment horizontal="center" vertical="center"/>
    </xf>
    <xf numFmtId="4" fontId="51" fillId="0" borderId="36" xfId="0" applyNumberFormat="1" applyFont="1" applyBorder="1" applyAlignment="1">
      <alignment horizontal="center" vertical="center"/>
    </xf>
    <xf numFmtId="1" fontId="55" fillId="4" borderId="19" xfId="0" applyNumberFormat="1" applyFont="1" applyFill="1" applyBorder="1" applyAlignment="1">
      <alignment horizontal="center" vertical="center"/>
    </xf>
    <xf numFmtId="0" fontId="55" fillId="4" borderId="19" xfId="0" applyFont="1" applyFill="1" applyBorder="1" applyAlignment="1">
      <alignment horizontal="center" vertical="center"/>
    </xf>
    <xf numFmtId="4" fontId="55" fillId="4" borderId="19" xfId="0" applyNumberFormat="1" applyFont="1" applyFill="1" applyBorder="1" applyAlignment="1">
      <alignment vertical="center"/>
    </xf>
    <xf numFmtId="0" fontId="55" fillId="4" borderId="11" xfId="0" applyFont="1" applyFill="1" applyBorder="1" applyAlignment="1">
      <alignment horizontal="center" vertical="center"/>
    </xf>
    <xf numFmtId="0" fontId="56" fillId="0" borderId="18" xfId="0" applyFont="1" applyBorder="1" applyAlignment="1">
      <alignment vertical="center"/>
    </xf>
    <xf numFmtId="1" fontId="0" fillId="0" borderId="19" xfId="0" applyNumberFormat="1" applyBorder="1" applyAlignment="1">
      <alignment vertical="center"/>
    </xf>
    <xf numFmtId="1" fontId="0" fillId="2" borderId="33" xfId="0" applyNumberFormat="1" applyFill="1" applyBorder="1" applyAlignment="1">
      <alignment vertical="center"/>
    </xf>
    <xf numFmtId="4" fontId="52" fillId="2" borderId="33" xfId="3" applyNumberFormat="1" applyFont="1" applyFill="1" applyBorder="1" applyAlignment="1">
      <alignment horizontal="right" vertical="center"/>
    </xf>
    <xf numFmtId="0" fontId="0" fillId="2" borderId="37" xfId="0" applyFill="1" applyBorder="1" applyAlignment="1">
      <alignment vertical="center"/>
    </xf>
    <xf numFmtId="4" fontId="54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" fontId="50" fillId="0" borderId="0" xfId="0" applyNumberFormat="1" applyFont="1" applyAlignment="1">
      <alignment vertical="center"/>
    </xf>
    <xf numFmtId="0" fontId="51" fillId="0" borderId="38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199" fontId="51" fillId="0" borderId="0" xfId="0" applyNumberFormat="1" applyFont="1" applyAlignment="1">
      <alignment horizontal="center" vertical="center"/>
    </xf>
    <xf numFmtId="20" fontId="55" fillId="4" borderId="19" xfId="0" applyNumberFormat="1" applyFont="1" applyFill="1" applyBorder="1" applyAlignment="1">
      <alignment horizontal="right" vertical="center"/>
    </xf>
    <xf numFmtId="20" fontId="55" fillId="4" borderId="17" xfId="0" applyNumberFormat="1" applyFont="1" applyFill="1" applyBorder="1" applyAlignment="1">
      <alignment vertical="center"/>
    </xf>
    <xf numFmtId="1" fontId="51" fillId="0" borderId="0" xfId="0" applyNumberFormat="1" applyFont="1" applyAlignment="1">
      <alignment horizontal="center" vertical="center"/>
    </xf>
    <xf numFmtId="4" fontId="51" fillId="0" borderId="0" xfId="0" applyNumberFormat="1" applyFont="1" applyAlignment="1">
      <alignment horizontal="center" vertical="center"/>
    </xf>
    <xf numFmtId="0" fontId="55" fillId="4" borderId="19" xfId="0" applyFont="1" applyFill="1" applyBorder="1" applyAlignment="1">
      <alignment horizontal="right" vertical="center"/>
    </xf>
    <xf numFmtId="20" fontId="55" fillId="4" borderId="19" xfId="0" applyNumberFormat="1" applyFont="1" applyFill="1" applyBorder="1" applyAlignment="1">
      <alignment vertical="center"/>
    </xf>
    <xf numFmtId="0" fontId="55" fillId="4" borderId="19" xfId="0" applyFont="1" applyFill="1" applyBorder="1" applyAlignment="1">
      <alignment vertical="center"/>
    </xf>
    <xf numFmtId="1" fontId="55" fillId="4" borderId="19" xfId="0" applyNumberFormat="1" applyFont="1" applyFill="1" applyBorder="1" applyAlignment="1">
      <alignment horizontal="right" vertical="center"/>
    </xf>
    <xf numFmtId="0" fontId="51" fillId="0" borderId="39" xfId="0" applyFont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199" fontId="0" fillId="0" borderId="0" xfId="0" applyNumberFormat="1" applyAlignment="1">
      <alignment vertical="center"/>
    </xf>
    <xf numFmtId="199" fontId="50" fillId="0" borderId="0" xfId="0" applyNumberFormat="1" applyFont="1" applyAlignment="1">
      <alignment vertical="center"/>
    </xf>
    <xf numFmtId="199" fontId="0" fillId="2" borderId="32" xfId="0" applyNumberFormat="1" applyFill="1" applyBorder="1" applyAlignment="1">
      <alignment vertical="center"/>
    </xf>
    <xf numFmtId="4" fontId="55" fillId="4" borderId="19" xfId="0" applyNumberFormat="1" applyFont="1" applyFill="1" applyBorder="1" applyAlignment="1">
      <alignment horizontal="center" vertical="center"/>
    </xf>
    <xf numFmtId="0" fontId="54" fillId="0" borderId="20" xfId="0" applyFont="1" applyBorder="1" applyAlignment="1">
      <alignment vertical="center"/>
    </xf>
    <xf numFmtId="4" fontId="55" fillId="4" borderId="11" xfId="0" applyNumberFormat="1" applyFont="1" applyFill="1" applyBorder="1" applyAlignment="1">
      <alignment horizontal="center" vertical="center"/>
    </xf>
    <xf numFmtId="16" fontId="55" fillId="4" borderId="8" xfId="0" applyNumberFormat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57" fillId="3" borderId="14" xfId="4" applyFont="1" applyFill="1" applyBorder="1" applyAlignment="1">
      <alignment horizontal="center" vertical="center"/>
    </xf>
    <xf numFmtId="0" fontId="54" fillId="0" borderId="21" xfId="0" applyFont="1" applyBorder="1" applyAlignment="1">
      <alignment horizontal="left" vertical="center"/>
    </xf>
    <xf numFmtId="0" fontId="54" fillId="0" borderId="18" xfId="0" applyFont="1" applyBorder="1" applyAlignment="1">
      <alignment horizontal="left" vertical="center"/>
    </xf>
    <xf numFmtId="0" fontId="54" fillId="0" borderId="21" xfId="0" applyFont="1" applyBorder="1" applyAlignment="1">
      <alignment vertical="center"/>
    </xf>
    <xf numFmtId="4" fontId="0" fillId="5" borderId="8" xfId="0" applyNumberFormat="1" applyFill="1" applyBorder="1" applyAlignment="1">
      <alignment vertical="center"/>
    </xf>
    <xf numFmtId="0" fontId="54" fillId="0" borderId="0" xfId="0" applyFont="1" applyAlignment="1">
      <alignment vertical="center"/>
    </xf>
    <xf numFmtId="0" fontId="0" fillId="0" borderId="18" xfId="0" applyBorder="1" applyAlignment="1">
      <alignment vertical="center"/>
    </xf>
    <xf numFmtId="180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80" fontId="51" fillId="0" borderId="0" xfId="0" applyNumberFormat="1" applyFont="1" applyAlignment="1">
      <alignment horizontal="left" vertical="top"/>
    </xf>
    <xf numFmtId="180" fontId="50" fillId="0" borderId="0" xfId="0" applyNumberFormat="1" applyFont="1" applyAlignment="1">
      <alignment horizontal="center" vertical="center"/>
    </xf>
    <xf numFmtId="180" fontId="51" fillId="6" borderId="5" xfId="0" applyNumberFormat="1" applyFont="1" applyFill="1" applyBorder="1" applyAlignment="1">
      <alignment horizontal="center" vertical="center"/>
    </xf>
    <xf numFmtId="0" fontId="51" fillId="6" borderId="5" xfId="0" applyFont="1" applyFill="1" applyBorder="1" applyAlignment="1">
      <alignment horizontal="center" vertical="center"/>
    </xf>
    <xf numFmtId="0" fontId="54" fillId="0" borderId="43" xfId="0" applyFont="1" applyBorder="1" applyAlignment="1">
      <alignment horizontal="center" vertical="center"/>
    </xf>
    <xf numFmtId="16" fontId="0" fillId="0" borderId="44" xfId="0" applyNumberFormat="1" applyBorder="1" applyAlignment="1">
      <alignment horizontal="center" vertical="center"/>
    </xf>
    <xf numFmtId="1" fontId="54" fillId="4" borderId="43" xfId="0" applyNumberFormat="1" applyFont="1" applyFill="1" applyBorder="1" applyAlignment="1">
      <alignment vertical="center"/>
    </xf>
    <xf numFmtId="0" fontId="54" fillId="4" borderId="43" xfId="0" applyFont="1" applyFill="1" applyBorder="1" applyAlignment="1">
      <alignment vertical="center"/>
    </xf>
    <xf numFmtId="180" fontId="0" fillId="0" borderId="11" xfId="0" applyNumberFormat="1" applyBorder="1" applyAlignment="1">
      <alignment horizontal="center" vertical="center"/>
    </xf>
    <xf numFmtId="20" fontId="0" fillId="0" borderId="44" xfId="0" applyNumberFormat="1" applyBorder="1" applyAlignment="1">
      <alignment horizontal="center" vertical="center"/>
    </xf>
    <xf numFmtId="0" fontId="54" fillId="0" borderId="43" xfId="0" applyFont="1" applyBorder="1" applyAlignment="1">
      <alignment vertical="center"/>
    </xf>
    <xf numFmtId="1" fontId="54" fillId="0" borderId="43" xfId="0" applyNumberFormat="1" applyFont="1" applyBorder="1" applyAlignment="1">
      <alignment vertical="center"/>
    </xf>
    <xf numFmtId="1" fontId="54" fillId="4" borderId="46" xfId="0" applyNumberFormat="1" applyFont="1" applyFill="1" applyBorder="1" applyAlignment="1">
      <alignment vertical="center"/>
    </xf>
    <xf numFmtId="0" fontId="54" fillId="0" borderId="46" xfId="0" applyFont="1" applyBorder="1" applyAlignment="1">
      <alignment vertical="center"/>
    </xf>
    <xf numFmtId="1" fontId="54" fillId="0" borderId="46" xfId="0" applyNumberFormat="1" applyFont="1" applyBorder="1" applyAlignment="1">
      <alignment vertical="center"/>
    </xf>
    <xf numFmtId="0" fontId="0" fillId="0" borderId="46" xfId="0" applyBorder="1" applyAlignment="1">
      <alignment vertical="center"/>
    </xf>
    <xf numFmtId="180" fontId="0" fillId="0" borderId="11" xfId="0" applyNumberFormat="1" applyBorder="1" applyAlignment="1">
      <alignment vertical="center"/>
    </xf>
    <xf numFmtId="0" fontId="52" fillId="2" borderId="47" xfId="0" applyFont="1" applyFill="1" applyBorder="1" applyAlignment="1">
      <alignment vertical="center"/>
    </xf>
    <xf numFmtId="180" fontId="0" fillId="2" borderId="32" xfId="0" applyNumberFormat="1" applyFill="1" applyBorder="1" applyAlignment="1">
      <alignment vertical="center"/>
    </xf>
    <xf numFmtId="4" fontId="50" fillId="0" borderId="0" xfId="0" applyNumberFormat="1" applyFont="1" applyAlignment="1">
      <alignment horizontal="right" vertical="center"/>
    </xf>
    <xf numFmtId="4" fontId="51" fillId="0" borderId="0" xfId="0" applyNumberFormat="1" applyFont="1" applyAlignment="1">
      <alignment horizontal="right" vertical="center"/>
    </xf>
    <xf numFmtId="4" fontId="51" fillId="0" borderId="0" xfId="3" applyNumberFormat="1" applyFont="1" applyAlignment="1">
      <alignment horizontal="right" vertical="center"/>
    </xf>
    <xf numFmtId="4" fontId="51" fillId="6" borderId="5" xfId="0" applyNumberFormat="1" applyFont="1" applyFill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4" fontId="0" fillId="4" borderId="44" xfId="3" applyNumberFormat="1" applyFont="1" applyFill="1" applyBorder="1" applyAlignment="1">
      <alignment horizontal="right" vertical="center"/>
    </xf>
    <xf numFmtId="20" fontId="54" fillId="0" borderId="8" xfId="0" applyNumberFormat="1" applyFont="1" applyBorder="1" applyAlignment="1">
      <alignment horizontal="center" vertical="center"/>
    </xf>
    <xf numFmtId="4" fontId="0" fillId="0" borderId="44" xfId="3" applyNumberFormat="1" applyFont="1" applyFill="1" applyBorder="1" applyAlignment="1">
      <alignment horizontal="right" vertical="center"/>
    </xf>
    <xf numFmtId="4" fontId="0" fillId="0" borderId="44" xfId="0" applyNumberFormat="1" applyBorder="1" applyAlignment="1">
      <alignment horizontal="right" vertical="center"/>
    </xf>
    <xf numFmtId="4" fontId="0" fillId="0" borderId="8" xfId="0" applyNumberFormat="1" applyBorder="1" applyAlignment="1">
      <alignment horizontal="right" vertical="center"/>
    </xf>
    <xf numFmtId="20" fontId="0" fillId="0" borderId="11" xfId="0" applyNumberFormat="1" applyBorder="1" applyAlignment="1">
      <alignment horizontal="center" vertical="center"/>
    </xf>
    <xf numFmtId="200" fontId="0" fillId="0" borderId="44" xfId="0" applyNumberFormat="1" applyBorder="1" applyAlignment="1">
      <alignment horizontal="right" vertical="center"/>
    </xf>
    <xf numFmtId="4" fontId="0" fillId="0" borderId="11" xfId="0" applyNumberFormat="1" applyBorder="1" applyAlignment="1">
      <alignment horizontal="right" vertical="center"/>
    </xf>
    <xf numFmtId="4" fontId="0" fillId="2" borderId="32" xfId="0" applyNumberFormat="1" applyFill="1" applyBorder="1" applyAlignment="1">
      <alignment horizontal="right" vertical="center"/>
    </xf>
    <xf numFmtId="4" fontId="52" fillId="2" borderId="32" xfId="0" applyNumberFormat="1" applyFont="1" applyFill="1" applyBorder="1" applyAlignment="1">
      <alignment horizontal="right" vertical="center"/>
    </xf>
    <xf numFmtId="9" fontId="0" fillId="4" borderId="44" xfId="3" applyNumberFormat="1" applyFont="1" applyFill="1" applyBorder="1" applyAlignment="1">
      <alignment horizontal="right" vertical="center"/>
    </xf>
    <xf numFmtId="197" fontId="0" fillId="4" borderId="44" xfId="0" applyNumberFormat="1" applyFill="1" applyBorder="1" applyAlignment="1">
      <alignment horizontal="center" vertical="center"/>
    </xf>
    <xf numFmtId="4" fontId="0" fillId="4" borderId="57" xfId="0" applyNumberFormat="1" applyFill="1" applyBorder="1" applyAlignment="1">
      <alignment vertical="center"/>
    </xf>
    <xf numFmtId="0" fontId="54" fillId="0" borderId="58" xfId="0" applyFont="1" applyBorder="1" applyAlignment="1">
      <alignment vertical="center"/>
    </xf>
    <xf numFmtId="0" fontId="0" fillId="0" borderId="59" xfId="0" applyBorder="1" applyAlignment="1">
      <alignment vertical="center"/>
    </xf>
    <xf numFmtId="9" fontId="52" fillId="2" borderId="32" xfId="0" applyNumberFormat="1" applyFont="1" applyFill="1" applyBorder="1" applyAlignment="1">
      <alignment horizontal="right" vertical="center"/>
    </xf>
    <xf numFmtId="201" fontId="52" fillId="2" borderId="32" xfId="0" applyNumberFormat="1" applyFont="1" applyFill="1" applyBorder="1" applyAlignment="1">
      <alignment horizontal="right" vertical="center"/>
    </xf>
    <xf numFmtId="0" fontId="0" fillId="2" borderId="33" xfId="0" applyFill="1" applyBorder="1" applyAlignment="1">
      <alignment vertical="center"/>
    </xf>
    <xf numFmtId="0" fontId="51" fillId="0" borderId="0" xfId="0" applyFont="1" applyAlignment="1">
      <alignment horizontal="left" vertical="top"/>
    </xf>
    <xf numFmtId="17" fontId="51" fillId="0" borderId="0" xfId="0" applyNumberFormat="1" applyFont="1" applyAlignment="1">
      <alignment horizontal="left" vertical="top"/>
    </xf>
    <xf numFmtId="0" fontId="54" fillId="4" borderId="42" xfId="0" applyFont="1" applyFill="1" applyBorder="1" applyAlignment="1">
      <alignment vertical="center"/>
    </xf>
    <xf numFmtId="199" fontId="0" fillId="0" borderId="8" xfId="0" applyNumberFormat="1" applyBorder="1" applyAlignment="1">
      <alignment horizontal="center" vertical="center"/>
    </xf>
    <xf numFmtId="1" fontId="54" fillId="4" borderId="42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4" xfId="0" applyBorder="1" applyAlignment="1">
      <alignment vertical="center"/>
    </xf>
    <xf numFmtId="197" fontId="0" fillId="0" borderId="44" xfId="0" applyNumberFormat="1" applyBorder="1" applyAlignment="1">
      <alignment horizontal="center" vertical="center"/>
    </xf>
    <xf numFmtId="4" fontId="0" fillId="0" borderId="57" xfId="0" applyNumberFormat="1" applyBorder="1" applyAlignment="1">
      <alignment vertical="center"/>
    </xf>
    <xf numFmtId="4" fontId="0" fillId="0" borderId="44" xfId="0" applyNumberFormat="1" applyBorder="1" applyAlignment="1">
      <alignment vertical="center"/>
    </xf>
    <xf numFmtId="1" fontId="0" fillId="0" borderId="44" xfId="0" applyNumberFormat="1" applyBorder="1" applyAlignment="1">
      <alignment vertical="center"/>
    </xf>
    <xf numFmtId="4" fontId="54" fillId="4" borderId="44" xfId="3" applyNumberFormat="1" applyFont="1" applyFill="1" applyBorder="1" applyAlignment="1">
      <alignment horizontal="right" vertical="center"/>
    </xf>
    <xf numFmtId="4" fontId="0" fillId="2" borderId="33" xfId="0" applyNumberFormat="1" applyFill="1" applyBorder="1" applyAlignment="1">
      <alignment vertical="center"/>
    </xf>
    <xf numFmtId="16" fontId="54" fillId="4" borderId="43" xfId="0" applyNumberFormat="1" applyFont="1" applyFill="1" applyBorder="1" applyAlignment="1">
      <alignment vertical="center"/>
    </xf>
    <xf numFmtId="180" fontId="0" fillId="4" borderId="44" xfId="0" applyNumberFormat="1" applyFill="1" applyBorder="1" applyAlignment="1">
      <alignment horizontal="center" vertical="center"/>
    </xf>
    <xf numFmtId="20" fontId="0" fillId="4" borderId="44" xfId="0" applyNumberFormat="1" applyFill="1" applyBorder="1" applyAlignment="1">
      <alignment horizontal="center" vertical="center"/>
    </xf>
    <xf numFmtId="20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right" vertical="center"/>
    </xf>
    <xf numFmtId="180" fontId="0" fillId="0" borderId="44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4" fontId="0" fillId="4" borderId="44" xfId="0" applyNumberFormat="1" applyFill="1" applyBorder="1" applyAlignment="1">
      <alignment horizontal="right" vertical="center"/>
    </xf>
    <xf numFmtId="4" fontId="0" fillId="4" borderId="8" xfId="0" applyNumberFormat="1" applyFill="1" applyBorder="1" applyAlignment="1">
      <alignment horizontal="right" vertical="center"/>
    </xf>
    <xf numFmtId="0" fontId="0" fillId="0" borderId="60" xfId="0" applyBorder="1" applyAlignment="1">
      <alignment vertical="center"/>
    </xf>
    <xf numFmtId="16" fontId="50" fillId="0" borderId="0" xfId="0" applyNumberFormat="1" applyFont="1" applyAlignment="1">
      <alignment horizontal="center" vertical="center"/>
    </xf>
    <xf numFmtId="16" fontId="54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0" borderId="17" xfId="0" applyNumberFormat="1" applyBorder="1" applyAlignment="1">
      <alignment vertical="center"/>
    </xf>
    <xf numFmtId="1" fontId="54" fillId="0" borderId="8" xfId="0" applyNumberFormat="1" applyFont="1" applyBorder="1" applyAlignment="1">
      <alignment horizontal="center" vertical="center"/>
    </xf>
    <xf numFmtId="20" fontId="54" fillId="0" borderId="17" xfId="0" applyNumberFormat="1" applyFont="1" applyBorder="1" applyAlignment="1">
      <alignment vertical="center"/>
    </xf>
    <xf numFmtId="0" fontId="54" fillId="0" borderId="8" xfId="0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97" fontId="0" fillId="2" borderId="32" xfId="0" applyNumberFormat="1" applyFill="1" applyBorder="1" applyAlignment="1">
      <alignment horizontal="center" vertical="center"/>
    </xf>
    <xf numFmtId="4" fontId="51" fillId="0" borderId="25" xfId="0" applyNumberFormat="1" applyFont="1" applyBorder="1" applyAlignment="1">
      <alignment horizontal="center" vertical="center"/>
    </xf>
    <xf numFmtId="4" fontId="51" fillId="0" borderId="5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1" fontId="54" fillId="0" borderId="18" xfId="0" applyNumberFormat="1" applyFont="1" applyBorder="1" applyAlignment="1">
      <alignment horizontal="center" vertical="center"/>
    </xf>
    <xf numFmtId="20" fontId="0" fillId="0" borderId="17" xfId="0" applyNumberFormat="1" applyBorder="1" applyAlignment="1">
      <alignment horizontal="right" vertical="center"/>
    </xf>
    <xf numFmtId="41" fontId="52" fillId="2" borderId="32" xfId="3" applyFont="1" applyFill="1" applyBorder="1" applyAlignment="1">
      <alignment vertical="center"/>
    </xf>
    <xf numFmtId="4" fontId="52" fillId="2" borderId="33" xfId="3" applyNumberFormat="1" applyFont="1" applyFill="1" applyBorder="1" applyAlignment="1">
      <alignment vertical="center"/>
    </xf>
    <xf numFmtId="41" fontId="52" fillId="2" borderId="37" xfId="3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" fontId="54" fillId="0" borderId="43" xfId="0" applyNumberFormat="1" applyFont="1" applyBorder="1" applyAlignment="1">
      <alignment vertical="center"/>
    </xf>
    <xf numFmtId="0" fontId="54" fillId="0" borderId="45" xfId="0" applyFont="1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199" fontId="0" fillId="0" borderId="44" xfId="0" applyNumberFormat="1" applyBorder="1" applyAlignment="1">
      <alignment horizontal="center" vertical="center"/>
    </xf>
    <xf numFmtId="16" fontId="0" fillId="0" borderId="11" xfId="0" applyNumberFormat="1" applyBorder="1" applyAlignment="1">
      <alignment vertical="center"/>
    </xf>
    <xf numFmtId="4" fontId="50" fillId="0" borderId="0" xfId="0" applyNumberFormat="1" applyFont="1" applyAlignment="1">
      <alignment horizontal="center" vertical="center"/>
    </xf>
    <xf numFmtId="198" fontId="50" fillId="0" borderId="0" xfId="0" applyNumberFormat="1" applyFont="1" applyAlignment="1">
      <alignment horizontal="center" vertical="center"/>
    </xf>
    <xf numFmtId="198" fontId="51" fillId="0" borderId="0" xfId="0" applyNumberFormat="1" applyFont="1" applyAlignment="1">
      <alignment horizontal="center" vertical="center"/>
    </xf>
    <xf numFmtId="4" fontId="51" fillId="0" borderId="0" xfId="3" applyNumberFormat="1" applyFont="1" applyAlignment="1">
      <alignment horizontal="center" vertical="center"/>
    </xf>
    <xf numFmtId="198" fontId="51" fillId="6" borderId="5" xfId="0" applyNumberFormat="1" applyFont="1" applyFill="1" applyBorder="1" applyAlignment="1">
      <alignment horizontal="center" vertical="center"/>
    </xf>
    <xf numFmtId="4" fontId="0" fillId="2" borderId="32" xfId="0" applyNumberFormat="1" applyFill="1" applyBorder="1" applyAlignment="1">
      <alignment vertical="center"/>
    </xf>
    <xf numFmtId="198" fontId="0" fillId="2" borderId="32" xfId="0" applyNumberFormat="1" applyFill="1" applyBorder="1" applyAlignment="1">
      <alignment vertical="center"/>
    </xf>
    <xf numFmtId="16" fontId="55" fillId="4" borderId="11" xfId="0" applyNumberFormat="1" applyFont="1" applyFill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1" fontId="54" fillId="0" borderId="11" xfId="0" applyNumberFormat="1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54" fillId="0" borderId="19" xfId="0" applyFont="1" applyBorder="1" applyAlignment="1">
      <alignment horizontal="center" vertical="center"/>
    </xf>
    <xf numFmtId="0" fontId="54" fillId="0" borderId="62" xfId="0" applyFont="1" applyBorder="1" applyAlignment="1">
      <alignment vertical="center"/>
    </xf>
    <xf numFmtId="0" fontId="0" fillId="0" borderId="62" xfId="0" applyBorder="1" applyAlignment="1">
      <alignment vertical="center"/>
    </xf>
    <xf numFmtId="0" fontId="0" fillId="2" borderId="63" xfId="0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16" fontId="54" fillId="0" borderId="11" xfId="0" applyNumberFormat="1" applyFont="1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52" fillId="2" borderId="64" xfId="0" applyFont="1" applyFill="1" applyBorder="1" applyAlignment="1">
      <alignment vertical="center"/>
    </xf>
    <xf numFmtId="0" fontId="0" fillId="2" borderId="65" xfId="0" applyFill="1" applyBorder="1" applyAlignment="1">
      <alignment vertical="center"/>
    </xf>
    <xf numFmtId="0" fontId="0" fillId="2" borderId="32" xfId="0" applyFill="1" applyBorder="1" applyAlignment="1">
      <alignment horizontal="center" vertical="center"/>
    </xf>
    <xf numFmtId="20" fontId="0" fillId="2" borderId="33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4" fontId="0" fillId="0" borderId="17" xfId="0" applyNumberFormat="1" applyBorder="1" applyAlignment="1">
      <alignment horizontal="right" vertical="center"/>
    </xf>
    <xf numFmtId="20" fontId="54" fillId="0" borderId="19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right" vertical="center"/>
    </xf>
    <xf numFmtId="4" fontId="0" fillId="0" borderId="19" xfId="0" applyNumberFormat="1" applyBorder="1" applyAlignment="1">
      <alignment horizontal="right" vertical="center"/>
    </xf>
    <xf numFmtId="1" fontId="0" fillId="2" borderId="33" xfId="0" applyNumberFormat="1" applyFill="1" applyBorder="1" applyAlignment="1">
      <alignment horizontal="right" vertical="center"/>
    </xf>
    <xf numFmtId="1" fontId="0" fillId="0" borderId="11" xfId="0" applyNumberFormat="1" applyBorder="1" applyAlignment="1">
      <alignment horizontal="center" vertical="center"/>
    </xf>
    <xf numFmtId="16" fontId="54" fillId="4" borderId="8" xfId="0" applyNumberFormat="1" applyFont="1" applyFill="1" applyBorder="1" applyAlignment="1">
      <alignment horizontal="center" vertical="center"/>
    </xf>
    <xf numFmtId="20" fontId="0" fillId="0" borderId="19" xfId="0" applyNumberFormat="1" applyBorder="1" applyAlignment="1">
      <alignment horizontal="right"/>
    </xf>
    <xf numFmtId="0" fontId="54" fillId="4" borderId="8" xfId="0" applyFont="1" applyFill="1" applyBorder="1" applyAlignment="1">
      <alignment horizontal="center" vertical="center"/>
    </xf>
    <xf numFmtId="199" fontId="0" fillId="4" borderId="8" xfId="0" applyNumberFormat="1" applyFill="1" applyBorder="1" applyAlignment="1">
      <alignment horizontal="center" vertical="center"/>
    </xf>
    <xf numFmtId="20" fontId="0" fillId="4" borderId="17" xfId="0" applyNumberFormat="1" applyFill="1" applyBorder="1" applyAlignment="1">
      <alignment vertical="center"/>
    </xf>
    <xf numFmtId="1" fontId="54" fillId="4" borderId="8" xfId="0" applyNumberFormat="1" applyFont="1" applyFill="1" applyBorder="1" applyAlignment="1">
      <alignment horizontal="center" vertical="center"/>
    </xf>
    <xf numFmtId="20" fontId="0" fillId="0" borderId="17" xfId="0" applyNumberFormat="1" applyBorder="1" applyAlignment="1">
      <alignment horizontal="right"/>
    </xf>
    <xf numFmtId="0" fontId="0" fillId="4" borderId="17" xfId="0" applyFill="1" applyBorder="1" applyAlignment="1">
      <alignment vertical="center"/>
    </xf>
    <xf numFmtId="4" fontId="54" fillId="0" borderId="8" xfId="0" applyNumberFormat="1" applyFont="1" applyBorder="1" applyAlignment="1">
      <alignment vertical="center"/>
    </xf>
    <xf numFmtId="0" fontId="54" fillId="4" borderId="18" xfId="0" applyFont="1" applyFill="1" applyBorder="1" applyAlignment="1">
      <alignment vertical="center"/>
    </xf>
    <xf numFmtId="2" fontId="50" fillId="0" borderId="0" xfId="0" applyNumberFormat="1" applyFont="1" applyAlignment="1">
      <alignment vertical="center"/>
    </xf>
    <xf numFmtId="20" fontId="0" fillId="4" borderId="8" xfId="0" applyNumberFormat="1" applyFill="1" applyBorder="1" applyAlignment="1">
      <alignment vertical="center"/>
    </xf>
    <xf numFmtId="198" fontId="51" fillId="7" borderId="5" xfId="0" applyNumberFormat="1" applyFont="1" applyFill="1" applyBorder="1" applyAlignment="1">
      <alignment horizontal="center" vertical="center"/>
    </xf>
    <xf numFmtId="198" fontId="0" fillId="0" borderId="8" xfId="0" applyNumberFormat="1" applyBorder="1"/>
    <xf numFmtId="4" fontId="54" fillId="0" borderId="18" xfId="0" applyNumberFormat="1" applyFont="1" applyBorder="1" applyAlignment="1">
      <alignment vertical="center"/>
    </xf>
    <xf numFmtId="4" fontId="0" fillId="0" borderId="18" xfId="0" applyNumberFormat="1" applyBorder="1" applyAlignment="1">
      <alignment vertical="center"/>
    </xf>
    <xf numFmtId="198" fontId="54" fillId="0" borderId="8" xfId="0" applyNumberFormat="1" applyFont="1" applyBorder="1" applyAlignment="1">
      <alignment vertical="center"/>
    </xf>
    <xf numFmtId="4" fontId="52" fillId="2" borderId="21" xfId="0" applyNumberFormat="1" applyFont="1" applyFill="1" applyBorder="1" applyAlignment="1">
      <alignment horizontal="right" vertical="center"/>
    </xf>
    <xf numFmtId="4" fontId="0" fillId="2" borderId="22" xfId="0" applyNumberFormat="1" applyFill="1" applyBorder="1" applyAlignment="1">
      <alignment horizontal="right" vertical="center"/>
    </xf>
    <xf numFmtId="0" fontId="0" fillId="0" borderId="21" xfId="0" applyBorder="1" applyAlignment="1">
      <alignment vertical="center"/>
    </xf>
    <xf numFmtId="0" fontId="51" fillId="0" borderId="0" xfId="0" applyFont="1" applyAlignment="1">
      <alignment horizontal="center" vertical="center" wrapText="1"/>
    </xf>
    <xf numFmtId="4" fontId="0" fillId="4" borderId="8" xfId="0" applyNumberFormat="1" applyFill="1" applyBorder="1" applyAlignment="1">
      <alignment vertical="center"/>
    </xf>
    <xf numFmtId="0" fontId="54" fillId="0" borderId="70" xfId="0" applyFont="1" applyBorder="1" applyAlignment="1">
      <alignment vertical="center"/>
    </xf>
    <xf numFmtId="4" fontId="52" fillId="2" borderId="7" xfId="0" applyNumberFormat="1" applyFont="1" applyFill="1" applyBorder="1" applyAlignment="1">
      <alignment horizontal="center" vertical="center"/>
    </xf>
    <xf numFmtId="0" fontId="51" fillId="0" borderId="72" xfId="0" applyFont="1" applyBorder="1" applyAlignment="1">
      <alignment horizontal="center" vertical="center"/>
    </xf>
    <xf numFmtId="199" fontId="51" fillId="0" borderId="72" xfId="0" applyNumberFormat="1" applyFont="1" applyBorder="1" applyAlignment="1">
      <alignment horizontal="center" vertical="center"/>
    </xf>
    <xf numFmtId="0" fontId="0" fillId="4" borderId="73" xfId="0" applyFill="1" applyBorder="1" applyAlignment="1">
      <alignment horizontal="center" vertical="center"/>
    </xf>
    <xf numFmtId="16" fontId="0" fillId="4" borderId="44" xfId="0" applyNumberFormat="1" applyFill="1" applyBorder="1" applyAlignment="1">
      <alignment horizontal="center" vertical="center"/>
    </xf>
    <xf numFmtId="0" fontId="55" fillId="4" borderId="44" xfId="0" applyFont="1" applyFill="1" applyBorder="1" applyAlignment="1">
      <alignment horizontal="center" vertical="center"/>
    </xf>
    <xf numFmtId="1" fontId="51" fillId="0" borderId="72" xfId="0" applyNumberFormat="1" applyFont="1" applyBorder="1" applyAlignment="1">
      <alignment horizontal="center" vertical="center"/>
    </xf>
    <xf numFmtId="4" fontId="55" fillId="4" borderId="75" xfId="0" applyNumberFormat="1" applyFont="1" applyFill="1" applyBorder="1" applyAlignment="1">
      <alignment vertical="center"/>
    </xf>
    <xf numFmtId="0" fontId="51" fillId="0" borderId="80" xfId="0" applyFont="1" applyBorder="1" applyAlignment="1">
      <alignment horizontal="center" vertical="center"/>
    </xf>
    <xf numFmtId="0" fontId="51" fillId="0" borderId="25" xfId="0" applyFont="1" applyBorder="1" applyAlignment="1">
      <alignment horizontal="center" vertical="center" wrapText="1"/>
    </xf>
    <xf numFmtId="0" fontId="0" fillId="0" borderId="73" xfId="0" applyBorder="1" applyAlignment="1">
      <alignment horizontal="center" vertical="center"/>
    </xf>
    <xf numFmtId="20" fontId="0" fillId="0" borderId="44" xfId="0" applyNumberFormat="1" applyBorder="1" applyAlignment="1">
      <alignment vertical="center"/>
    </xf>
    <xf numFmtId="0" fontId="51" fillId="0" borderId="81" xfId="0" applyFont="1" applyBorder="1" applyAlignment="1">
      <alignment horizontal="center" vertical="center"/>
    </xf>
    <xf numFmtId="0" fontId="59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16" fontId="0" fillId="0" borderId="1" xfId="0" applyNumberFormat="1" applyBorder="1" applyAlignment="1">
      <alignment vertical="center"/>
    </xf>
    <xf numFmtId="4" fontId="52" fillId="2" borderId="82" xfId="3" applyNumberFormat="1" applyFont="1" applyFill="1" applyBorder="1" applyAlignment="1">
      <alignment horizontal="right" vertical="center"/>
    </xf>
    <xf numFmtId="4" fontId="52" fillId="2" borderId="83" xfId="0" applyNumberFormat="1" applyFont="1" applyFill="1" applyBorder="1" applyAlignment="1">
      <alignment horizontal="right" vertical="center"/>
    </xf>
    <xf numFmtId="0" fontId="60" fillId="0" borderId="18" xfId="0" applyFont="1" applyBorder="1" applyAlignment="1">
      <alignment vertical="center"/>
    </xf>
    <xf numFmtId="4" fontId="54" fillId="0" borderId="8" xfId="0" applyNumberFormat="1" applyFont="1" applyBorder="1"/>
    <xf numFmtId="20" fontId="54" fillId="0" borderId="8" xfId="0" applyNumberFormat="1" applyFont="1" applyBorder="1" applyAlignment="1">
      <alignment vertical="center"/>
    </xf>
    <xf numFmtId="4" fontId="54" fillId="4" borderId="8" xfId="0" applyNumberFormat="1" applyFont="1" applyFill="1" applyBorder="1" applyAlignment="1">
      <alignment vertical="center"/>
    </xf>
    <xf numFmtId="4" fontId="54" fillId="4" borderId="44" xfId="0" applyNumberFormat="1" applyFont="1" applyFill="1" applyBorder="1" applyAlignment="1">
      <alignment vertical="center"/>
    </xf>
    <xf numFmtId="20" fontId="0" fillId="0" borderId="7" xfId="0" applyNumberFormat="1" applyBorder="1" applyAlignment="1">
      <alignment vertical="center"/>
    </xf>
    <xf numFmtId="14" fontId="54" fillId="0" borderId="18" xfId="0" applyNumberFormat="1" applyFont="1" applyBorder="1" applyAlignment="1">
      <alignment vertical="center"/>
    </xf>
    <xf numFmtId="20" fontId="0" fillId="4" borderId="17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4" fontId="0" fillId="4" borderId="17" xfId="0" applyNumberFormat="1" applyFill="1" applyBorder="1" applyAlignment="1">
      <alignment horizontal="right" vertical="center"/>
    </xf>
    <xf numFmtId="0" fontId="0" fillId="4" borderId="18" xfId="0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4" fontId="0" fillId="2" borderId="33" xfId="0" applyNumberFormat="1" applyFill="1" applyBorder="1" applyAlignment="1">
      <alignment horizontal="center" vertical="center"/>
    </xf>
    <xf numFmtId="0" fontId="61" fillId="0" borderId="0" xfId="0" applyFont="1" applyAlignment="1">
      <alignment vertical="center"/>
    </xf>
    <xf numFmtId="200" fontId="0" fillId="0" borderId="0" xfId="0" applyNumberFormat="1" applyAlignment="1">
      <alignment vertical="center"/>
    </xf>
    <xf numFmtId="202" fontId="0" fillId="0" borderId="0" xfId="3" applyNumberFormat="1" applyFont="1" applyAlignment="1">
      <alignment vertical="center"/>
    </xf>
    <xf numFmtId="200" fontId="50" fillId="0" borderId="0" xfId="0" applyNumberFormat="1" applyFont="1" applyAlignment="1">
      <alignment vertical="center"/>
    </xf>
    <xf numFmtId="202" fontId="50" fillId="0" borderId="0" xfId="3" applyNumberFormat="1" applyFont="1" applyAlignment="1">
      <alignment vertical="center"/>
    </xf>
    <xf numFmtId="2" fontId="0" fillId="0" borderId="17" xfId="0" applyNumberFormat="1" applyBorder="1" applyAlignment="1">
      <alignment vertical="center"/>
    </xf>
    <xf numFmtId="20" fontId="0" fillId="0" borderId="11" xfId="0" applyNumberFormat="1" applyBorder="1" applyAlignment="1">
      <alignment vertical="center"/>
    </xf>
    <xf numFmtId="197" fontId="0" fillId="0" borderId="11" xfId="0" applyNumberFormat="1" applyBorder="1" applyAlignment="1">
      <alignment horizontal="center" vertical="center"/>
    </xf>
    <xf numFmtId="4" fontId="0" fillId="0" borderId="8" xfId="0" applyNumberFormat="1" applyBorder="1"/>
    <xf numFmtId="4" fontId="54" fillId="0" borderId="0" xfId="0" applyNumberFormat="1" applyFont="1"/>
    <xf numFmtId="0" fontId="54" fillId="0" borderId="8" xfId="0" applyFont="1" applyBorder="1"/>
    <xf numFmtId="0" fontId="62" fillId="0" borderId="0" xfId="0" applyFont="1" applyAlignment="1">
      <alignment horizontal="center" vertical="center" wrapText="1" shrinkToFit="1"/>
    </xf>
    <xf numFmtId="0" fontId="52" fillId="0" borderId="0" xfId="0" applyFont="1" applyAlignment="1">
      <alignment horizontal="center" vertical="center"/>
    </xf>
    <xf numFmtId="0" fontId="52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63" fillId="0" borderId="0" xfId="0" applyNumberFormat="1" applyFont="1"/>
    <xf numFmtId="0" fontId="65" fillId="8" borderId="72" xfId="0" applyFont="1" applyFill="1" applyBorder="1" applyAlignment="1">
      <alignment horizontal="center" vertical="center" wrapText="1" shrinkToFit="1"/>
    </xf>
    <xf numFmtId="16" fontId="0" fillId="9" borderId="88" xfId="0" applyNumberFormat="1" applyFill="1" applyBorder="1" applyAlignment="1">
      <alignment horizontal="center" vertical="center"/>
    </xf>
    <xf numFmtId="9" fontId="0" fillId="9" borderId="89" xfId="2" applyFont="1" applyFill="1" applyBorder="1" applyAlignment="1">
      <alignment horizontal="center" vertical="center"/>
    </xf>
    <xf numFmtId="4" fontId="0" fillId="9" borderId="90" xfId="3" applyNumberFormat="1" applyFont="1" applyFill="1" applyBorder="1" applyAlignment="1">
      <alignment horizontal="right" vertical="center"/>
    </xf>
    <xf numFmtId="4" fontId="0" fillId="9" borderId="91" xfId="1" applyNumberFormat="1" applyFont="1" applyFill="1" applyBorder="1" applyAlignment="1">
      <alignment horizontal="right" vertical="center"/>
    </xf>
    <xf numFmtId="4" fontId="0" fillId="9" borderId="92" xfId="3" applyNumberFormat="1" applyFont="1" applyFill="1" applyBorder="1" applyAlignment="1">
      <alignment horizontal="right" vertical="center"/>
    </xf>
    <xf numFmtId="16" fontId="0" fillId="0" borderId="93" xfId="0" applyNumberFormat="1" applyBorder="1" applyAlignment="1">
      <alignment horizontal="center" vertical="center"/>
    </xf>
    <xf numFmtId="9" fontId="0" fillId="0" borderId="17" xfId="2" applyFont="1" applyFill="1" applyBorder="1" applyAlignment="1">
      <alignment horizontal="center" vertical="center"/>
    </xf>
    <xf numFmtId="4" fontId="0" fillId="0" borderId="94" xfId="3" applyNumberFormat="1" applyFont="1" applyFill="1" applyBorder="1" applyAlignment="1">
      <alignment horizontal="right" vertical="center"/>
    </xf>
    <xf numFmtId="4" fontId="0" fillId="0" borderId="43" xfId="1" applyNumberFormat="1" applyFont="1" applyBorder="1" applyAlignment="1">
      <alignment horizontal="right" vertical="center"/>
    </xf>
    <xf numFmtId="4" fontId="0" fillId="0" borderId="8" xfId="3" applyNumberFormat="1" applyFont="1" applyFill="1" applyBorder="1" applyAlignment="1">
      <alignment horizontal="right" vertical="center"/>
    </xf>
    <xf numFmtId="16" fontId="0" fillId="9" borderId="93" xfId="0" applyNumberFormat="1" applyFill="1" applyBorder="1" applyAlignment="1">
      <alignment horizontal="center" vertical="center"/>
    </xf>
    <xf numFmtId="9" fontId="0" fillId="9" borderId="17" xfId="2" applyFont="1" applyFill="1" applyBorder="1" applyAlignment="1">
      <alignment horizontal="center" vertical="center"/>
    </xf>
    <xf numFmtId="4" fontId="0" fillId="9" borderId="94" xfId="3" applyNumberFormat="1" applyFont="1" applyFill="1" applyBorder="1" applyAlignment="1">
      <alignment horizontal="right" vertical="center"/>
    </xf>
    <xf numFmtId="4" fontId="0" fillId="9" borderId="43" xfId="1" applyNumberFormat="1" applyFont="1" applyFill="1" applyBorder="1" applyAlignment="1">
      <alignment horizontal="right" vertical="center"/>
    </xf>
    <xf numFmtId="4" fontId="0" fillId="9" borderId="8" xfId="3" applyNumberFormat="1" applyFont="1" applyFill="1" applyBorder="1" applyAlignment="1">
      <alignment horizontal="right" vertical="center"/>
    </xf>
    <xf numFmtId="9" fontId="0" fillId="0" borderId="17" xfId="2" applyFont="1" applyBorder="1" applyAlignment="1">
      <alignment horizontal="center" vertical="center"/>
    </xf>
    <xf numFmtId="4" fontId="0" fillId="0" borderId="94" xfId="3" applyNumberFormat="1" applyFont="1" applyBorder="1" applyAlignment="1">
      <alignment horizontal="right" vertical="center"/>
    </xf>
    <xf numFmtId="4" fontId="0" fillId="0" borderId="8" xfId="3" applyNumberFormat="1" applyFont="1" applyBorder="1" applyAlignment="1">
      <alignment horizontal="right" vertical="center"/>
    </xf>
    <xf numFmtId="4" fontId="0" fillId="0" borderId="43" xfId="3" applyNumberFormat="1" applyFont="1" applyBorder="1" applyAlignment="1">
      <alignment horizontal="right" vertical="center"/>
    </xf>
    <xf numFmtId="4" fontId="0" fillId="9" borderId="43" xfId="3" applyNumberFormat="1" applyFont="1" applyFill="1" applyBorder="1" applyAlignment="1">
      <alignment horizontal="right" vertical="center"/>
    </xf>
    <xf numFmtId="16" fontId="66" fillId="10" borderId="95" xfId="0" applyNumberFormat="1" applyFont="1" applyFill="1" applyBorder="1" applyAlignment="1">
      <alignment horizontal="center" vertical="center"/>
    </xf>
    <xf numFmtId="9" fontId="66" fillId="10" borderId="96" xfId="2" applyFont="1" applyFill="1" applyBorder="1" applyAlignment="1">
      <alignment horizontal="center" vertical="center"/>
    </xf>
    <xf numFmtId="4" fontId="66" fillId="10" borderId="96" xfId="3" applyNumberFormat="1" applyFont="1" applyFill="1" applyBorder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41" fontId="0" fillId="0" borderId="0" xfId="3" applyFon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65" fillId="8" borderId="77" xfId="0" applyFont="1" applyFill="1" applyBorder="1" applyAlignment="1">
      <alignment horizontal="center" vertical="center" wrapText="1" shrinkToFit="1"/>
    </xf>
    <xf numFmtId="0" fontId="65" fillId="2" borderId="95" xfId="0" applyFont="1" applyFill="1" applyBorder="1" applyAlignment="1">
      <alignment horizontal="center" vertical="center" wrapText="1" shrinkToFit="1"/>
    </xf>
    <xf numFmtId="0" fontId="68" fillId="3" borderId="96" xfId="158" applyFont="1" applyFill="1" applyBorder="1" applyAlignment="1">
      <alignment horizontal="center" vertical="center" wrapText="1"/>
    </xf>
    <xf numFmtId="4" fontId="0" fillId="9" borderId="89" xfId="3" applyNumberFormat="1" applyFont="1" applyFill="1" applyBorder="1" applyAlignment="1">
      <alignment horizontal="right" vertical="center"/>
    </xf>
    <xf numFmtId="4" fontId="54" fillId="9" borderId="89" xfId="3" applyNumberFormat="1" applyFont="1" applyFill="1" applyBorder="1" applyAlignment="1">
      <alignment horizontal="right" vertical="center"/>
    </xf>
    <xf numFmtId="4" fontId="55" fillId="9" borderId="85" xfId="3" applyNumberFormat="1" applyFont="1" applyFill="1" applyBorder="1" applyAlignment="1">
      <alignment horizontal="right" vertical="center"/>
    </xf>
    <xf numFmtId="4" fontId="0" fillId="9" borderId="86" xfId="3" applyNumberFormat="1" applyFont="1" applyFill="1" applyBorder="1" applyAlignment="1">
      <alignment horizontal="right" vertical="center"/>
    </xf>
    <xf numFmtId="4" fontId="0" fillId="0" borderId="17" xfId="3" applyNumberFormat="1" applyFont="1" applyBorder="1" applyAlignment="1">
      <alignment horizontal="right" vertical="center"/>
    </xf>
    <xf numFmtId="4" fontId="0" fillId="0" borderId="17" xfId="3" applyNumberFormat="1" applyFont="1" applyFill="1" applyBorder="1" applyAlignment="1">
      <alignment horizontal="right" vertical="center"/>
    </xf>
    <xf numFmtId="4" fontId="55" fillId="0" borderId="100" xfId="3" applyNumberFormat="1" applyFont="1" applyFill="1" applyBorder="1" applyAlignment="1">
      <alignment horizontal="right" vertical="center"/>
    </xf>
    <xf numFmtId="4" fontId="0" fillId="0" borderId="41" xfId="3" applyNumberFormat="1" applyFont="1" applyFill="1" applyBorder="1" applyAlignment="1">
      <alignment horizontal="right" vertical="center"/>
    </xf>
    <xf numFmtId="4" fontId="0" fillId="9" borderId="17" xfId="3" applyNumberFormat="1" applyFont="1" applyFill="1" applyBorder="1" applyAlignment="1">
      <alignment horizontal="right" vertical="center"/>
    </xf>
    <xf numFmtId="4" fontId="55" fillId="9" borderId="100" xfId="3" applyNumberFormat="1" applyFont="1" applyFill="1" applyBorder="1" applyAlignment="1">
      <alignment horizontal="right" vertical="center"/>
    </xf>
    <xf numFmtId="4" fontId="0" fillId="9" borderId="41" xfId="3" applyNumberFormat="1" applyFont="1" applyFill="1" applyBorder="1" applyAlignment="1">
      <alignment horizontal="right" vertical="center"/>
    </xf>
    <xf numFmtId="4" fontId="0" fillId="4" borderId="17" xfId="3" applyNumberFormat="1" applyFont="1" applyFill="1" applyBorder="1" applyAlignment="1">
      <alignment horizontal="right" vertical="center"/>
    </xf>
    <xf numFmtId="4" fontId="0" fillId="4" borderId="8" xfId="3" applyNumberFormat="1" applyFont="1" applyFill="1" applyBorder="1" applyAlignment="1">
      <alignment horizontal="right" vertical="center"/>
    </xf>
    <xf numFmtId="4" fontId="0" fillId="0" borderId="41" xfId="3" applyNumberFormat="1" applyFont="1" applyBorder="1" applyAlignment="1">
      <alignment horizontal="right" vertical="center"/>
    </xf>
    <xf numFmtId="0" fontId="68" fillId="2" borderId="96" xfId="158" applyFont="1" applyFill="1" applyBorder="1" applyAlignment="1">
      <alignment horizontal="center" vertical="center" wrapText="1"/>
    </xf>
    <xf numFmtId="4" fontId="0" fillId="4" borderId="41" xfId="3" applyNumberFormat="1" applyFont="1" applyFill="1" applyBorder="1" applyAlignment="1">
      <alignment horizontal="right" vertical="center"/>
    </xf>
    <xf numFmtId="4" fontId="54" fillId="9" borderId="86" xfId="3" applyNumberFormat="1" applyFont="1" applyFill="1" applyBorder="1" applyAlignment="1">
      <alignment horizontal="right" vertical="center"/>
    </xf>
    <xf numFmtId="0" fontId="64" fillId="0" borderId="0" xfId="0" applyFont="1"/>
    <xf numFmtId="0" fontId="55" fillId="0" borderId="0" xfId="0" applyFont="1"/>
    <xf numFmtId="16" fontId="64" fillId="0" borderId="0" xfId="0" applyNumberFormat="1" applyFont="1"/>
    <xf numFmtId="3" fontId="0" fillId="0" borderId="0" xfId="0" applyNumberFormat="1" applyAlignment="1">
      <alignment vertical="center"/>
    </xf>
    <xf numFmtId="0" fontId="69" fillId="0" borderId="0" xfId="0" applyFont="1" applyAlignment="1">
      <alignment vertical="center"/>
    </xf>
    <xf numFmtId="203" fontId="70" fillId="0" borderId="0" xfId="158" applyNumberFormat="1" applyFont="1"/>
    <xf numFmtId="16" fontId="0" fillId="0" borderId="0" xfId="0" applyNumberFormat="1" applyAlignment="1">
      <alignment vertical="center"/>
    </xf>
    <xf numFmtId="0" fontId="0" fillId="0" borderId="85" xfId="0" applyBorder="1" applyAlignment="1">
      <alignment horizontal="center" vertical="center"/>
    </xf>
    <xf numFmtId="16" fontId="0" fillId="0" borderId="86" xfId="0" applyNumberFormat="1" applyBorder="1" applyAlignment="1">
      <alignment horizontal="center" vertical="center"/>
    </xf>
    <xf numFmtId="3" fontId="0" fillId="0" borderId="86" xfId="0" applyNumberFormat="1" applyBorder="1" applyAlignment="1">
      <alignment horizontal="right" vertical="center"/>
    </xf>
    <xf numFmtId="4" fontId="0" fillId="0" borderId="86" xfId="0" applyNumberFormat="1" applyBorder="1" applyAlignment="1">
      <alignment horizontal="right" vertical="center"/>
    </xf>
    <xf numFmtId="0" fontId="0" fillId="0" borderId="100" xfId="0" applyBorder="1" applyAlignment="1">
      <alignment horizontal="center" vertical="center"/>
    </xf>
    <xf numFmtId="16" fontId="0" fillId="0" borderId="41" xfId="0" applyNumberFormat="1" applyBorder="1" applyAlignment="1">
      <alignment horizontal="center" vertical="center"/>
    </xf>
    <xf numFmtId="3" fontId="0" fillId="0" borderId="41" xfId="0" applyNumberFormat="1" applyBorder="1" applyAlignment="1">
      <alignment horizontal="right" vertical="center"/>
    </xf>
    <xf numFmtId="0" fontId="0" fillId="0" borderId="87" xfId="0" applyBorder="1" applyAlignment="1">
      <alignment horizontal="center" vertical="center"/>
    </xf>
    <xf numFmtId="16" fontId="0" fillId="0" borderId="72" xfId="0" applyNumberFormat="1" applyBorder="1" applyAlignment="1">
      <alignment horizontal="center" vertical="center"/>
    </xf>
    <xf numFmtId="3" fontId="0" fillId="0" borderId="72" xfId="0" applyNumberFormat="1" applyBorder="1" applyAlignment="1">
      <alignment horizontal="right" vertical="center"/>
    </xf>
    <xf numFmtId="0" fontId="52" fillId="2" borderId="104" xfId="0" applyFont="1" applyFill="1" applyBorder="1" applyAlignment="1">
      <alignment vertical="center"/>
    </xf>
    <xf numFmtId="0" fontId="52" fillId="2" borderId="85" xfId="0" applyFont="1" applyFill="1" applyBorder="1" applyAlignment="1">
      <alignment horizontal="center" vertical="center"/>
    </xf>
    <xf numFmtId="4" fontId="52" fillId="2" borderId="86" xfId="0" applyNumberFormat="1" applyFont="1" applyFill="1" applyBorder="1" applyAlignment="1">
      <alignment horizontal="right" vertical="center"/>
    </xf>
    <xf numFmtId="0" fontId="52" fillId="2" borderId="105" xfId="0" applyFont="1" applyFill="1" applyBorder="1" applyAlignment="1">
      <alignment vertical="center"/>
    </xf>
    <xf numFmtId="0" fontId="52" fillId="2" borderId="87" xfId="0" applyFont="1" applyFill="1" applyBorder="1" applyAlignment="1">
      <alignment horizontal="center" vertical="center"/>
    </xf>
    <xf numFmtId="4" fontId="52" fillId="2" borderId="72" xfId="0" applyNumberFormat="1" applyFont="1" applyFill="1" applyBorder="1" applyAlignment="1">
      <alignment horizontal="right" vertical="center"/>
    </xf>
    <xf numFmtId="0" fontId="51" fillId="3" borderId="101" xfId="0" applyFont="1" applyFill="1" applyBorder="1" applyAlignment="1">
      <alignment horizontal="center" vertical="center"/>
    </xf>
    <xf numFmtId="0" fontId="51" fillId="3" borderId="102" xfId="0" applyFont="1" applyFill="1" applyBorder="1" applyAlignment="1">
      <alignment horizontal="center" vertical="center"/>
    </xf>
    <xf numFmtId="43" fontId="0" fillId="0" borderId="86" xfId="0" applyNumberFormat="1" applyBorder="1" applyAlignment="1">
      <alignment horizontal="right" vertical="center"/>
    </xf>
    <xf numFmtId="4" fontId="0" fillId="0" borderId="41" xfId="0" applyNumberFormat="1" applyBorder="1" applyAlignment="1">
      <alignment horizontal="right" vertical="center"/>
    </xf>
    <xf numFmtId="43" fontId="0" fillId="0" borderId="41" xfId="0" applyNumberFormat="1" applyBorder="1" applyAlignment="1">
      <alignment horizontal="right" vertical="center"/>
    </xf>
    <xf numFmtId="4" fontId="0" fillId="0" borderId="72" xfId="0" applyNumberFormat="1" applyBorder="1" applyAlignment="1">
      <alignment horizontal="right" vertical="center"/>
    </xf>
    <xf numFmtId="0" fontId="51" fillId="5" borderId="102" xfId="0" applyFont="1" applyFill="1" applyBorder="1" applyAlignment="1">
      <alignment horizontal="center" vertical="center"/>
    </xf>
    <xf numFmtId="0" fontId="72" fillId="0" borderId="0" xfId="0" applyFont="1"/>
    <xf numFmtId="0" fontId="73" fillId="0" borderId="0" xfId="0" applyFont="1"/>
    <xf numFmtId="0" fontId="74" fillId="0" borderId="0" xfId="0" applyFont="1"/>
    <xf numFmtId="0" fontId="76" fillId="0" borderId="0" xfId="158" applyFont="1"/>
    <xf numFmtId="0" fontId="68" fillId="0" borderId="0" xfId="158" applyFont="1"/>
    <xf numFmtId="0" fontId="68" fillId="0" borderId="0" xfId="158" applyFont="1" applyAlignment="1">
      <alignment horizontal="center"/>
    </xf>
    <xf numFmtId="0" fontId="55" fillId="0" borderId="0" xfId="161" applyFont="1"/>
    <xf numFmtId="0" fontId="70" fillId="2" borderId="5" xfId="158" applyFont="1" applyFill="1" applyBorder="1" applyAlignment="1">
      <alignment horizontal="center" vertical="center"/>
    </xf>
    <xf numFmtId="0" fontId="70" fillId="9" borderId="5" xfId="158" applyFont="1" applyFill="1" applyBorder="1" applyAlignment="1">
      <alignment horizontal="center" vertical="center"/>
    </xf>
    <xf numFmtId="180" fontId="76" fillId="0" borderId="109" xfId="158" applyNumberFormat="1" applyFont="1" applyBorder="1"/>
    <xf numFmtId="180" fontId="76" fillId="0" borderId="110" xfId="158" applyNumberFormat="1" applyFont="1" applyBorder="1"/>
    <xf numFmtId="4" fontId="76" fillId="0" borderId="41" xfId="158" applyNumberFormat="1" applyFont="1" applyBorder="1" applyAlignment="1">
      <alignment horizontal="right" vertical="center"/>
    </xf>
    <xf numFmtId="180" fontId="78" fillId="0" borderId="109" xfId="158" applyNumberFormat="1" applyFont="1" applyBorder="1"/>
    <xf numFmtId="180" fontId="78" fillId="0" borderId="110" xfId="158" applyNumberFormat="1" applyFont="1" applyBorder="1"/>
    <xf numFmtId="4" fontId="78" fillId="0" borderId="40" xfId="158" applyNumberFormat="1" applyFont="1" applyBorder="1" applyAlignment="1">
      <alignment horizontal="right" vertical="center"/>
    </xf>
    <xf numFmtId="4" fontId="78" fillId="0" borderId="41" xfId="158" applyNumberFormat="1" applyFont="1" applyBorder="1" applyAlignment="1">
      <alignment horizontal="right" vertical="center"/>
    </xf>
    <xf numFmtId="180" fontId="68" fillId="0" borderId="109" xfId="158" applyNumberFormat="1" applyFont="1" applyBorder="1"/>
    <xf numFmtId="4" fontId="68" fillId="10" borderId="40" xfId="158" applyNumberFormat="1" applyFont="1" applyFill="1" applyBorder="1" applyAlignment="1">
      <alignment horizontal="right" vertical="center"/>
    </xf>
    <xf numFmtId="4" fontId="80" fillId="0" borderId="40" xfId="158" applyNumberFormat="1" applyFont="1" applyBorder="1" applyAlignment="1">
      <alignment horizontal="right" vertical="center"/>
    </xf>
    <xf numFmtId="4" fontId="80" fillId="0" borderId="41" xfId="158" applyNumberFormat="1" applyFont="1" applyBorder="1" applyAlignment="1">
      <alignment horizontal="right" vertical="center"/>
    </xf>
    <xf numFmtId="4" fontId="81" fillId="0" borderId="40" xfId="158" applyNumberFormat="1" applyFont="1" applyBorder="1" applyAlignment="1">
      <alignment horizontal="right" vertical="center"/>
    </xf>
    <xf numFmtId="4" fontId="81" fillId="0" borderId="41" xfId="158" applyNumberFormat="1" applyFont="1" applyBorder="1" applyAlignment="1">
      <alignment horizontal="right" vertical="center"/>
    </xf>
    <xf numFmtId="3" fontId="68" fillId="5" borderId="86" xfId="158" applyNumberFormat="1" applyFont="1" applyFill="1" applyBorder="1" applyAlignment="1">
      <alignment horizontal="center"/>
    </xf>
    <xf numFmtId="0" fontId="53" fillId="10" borderId="0" xfId="4" applyFill="1" applyAlignment="1">
      <alignment horizontal="center" vertical="center"/>
    </xf>
    <xf numFmtId="0" fontId="53" fillId="10" borderId="0" xfId="4" applyFill="1"/>
    <xf numFmtId="0" fontId="70" fillId="3" borderId="5" xfId="158" applyFont="1" applyFill="1" applyBorder="1" applyAlignment="1">
      <alignment horizontal="center" vertical="center"/>
    </xf>
    <xf numFmtId="0" fontId="70" fillId="3" borderId="16" xfId="158" applyFont="1" applyFill="1" applyBorder="1" applyAlignment="1">
      <alignment horizontal="center" vertical="center"/>
    </xf>
    <xf numFmtId="4" fontId="78" fillId="0" borderId="56" xfId="158" applyNumberFormat="1" applyFont="1" applyBorder="1" applyAlignment="1">
      <alignment horizontal="right" vertical="center"/>
    </xf>
    <xf numFmtId="4" fontId="80" fillId="0" borderId="56" xfId="158" applyNumberFormat="1" applyFont="1" applyBorder="1" applyAlignment="1">
      <alignment horizontal="right" vertical="center"/>
    </xf>
    <xf numFmtId="4" fontId="81" fillId="0" borderId="56" xfId="158" applyNumberFormat="1" applyFont="1" applyBorder="1" applyAlignment="1">
      <alignment horizontal="right" vertical="center"/>
    </xf>
    <xf numFmtId="0" fontId="78" fillId="0" borderId="0" xfId="158" applyFont="1"/>
    <xf numFmtId="166" fontId="82" fillId="0" borderId="0" xfId="76" applyFont="1" applyFill="1" applyBorder="1"/>
    <xf numFmtId="0" fontId="82" fillId="0" borderId="0" xfId="158" applyFont="1"/>
    <xf numFmtId="4" fontId="82" fillId="0" borderId="0" xfId="158" applyNumberFormat="1" applyFont="1"/>
    <xf numFmtId="9" fontId="82" fillId="0" borderId="0" xfId="158" applyNumberFormat="1" applyFont="1"/>
    <xf numFmtId="4" fontId="83" fillId="0" borderId="0" xfId="158" applyNumberFormat="1" applyFont="1"/>
    <xf numFmtId="0" fontId="84" fillId="0" borderId="0" xfId="158" applyFont="1" applyAlignment="1">
      <alignment vertical="center"/>
    </xf>
    <xf numFmtId="4" fontId="85" fillId="11" borderId="3" xfId="158" applyNumberFormat="1" applyFont="1" applyFill="1" applyBorder="1" applyAlignment="1">
      <alignment horizontal="center" vertical="center"/>
    </xf>
    <xf numFmtId="4" fontId="85" fillId="2" borderId="5" xfId="158" applyNumberFormat="1" applyFont="1" applyFill="1" applyBorder="1" applyAlignment="1">
      <alignment horizontal="center" vertical="center"/>
    </xf>
    <xf numFmtId="9" fontId="85" fillId="2" borderId="5" xfId="158" applyNumberFormat="1" applyFont="1" applyFill="1" applyBorder="1" applyAlignment="1">
      <alignment horizontal="center" vertical="center"/>
    </xf>
    <xf numFmtId="4" fontId="85" fillId="11" borderId="5" xfId="158" applyNumberFormat="1" applyFont="1" applyFill="1" applyBorder="1" applyAlignment="1">
      <alignment horizontal="center" vertical="center"/>
    </xf>
    <xf numFmtId="180" fontId="78" fillId="0" borderId="41" xfId="158" applyNumberFormat="1" applyFont="1" applyBorder="1"/>
    <xf numFmtId="3" fontId="82" fillId="3" borderId="2" xfId="158" applyNumberFormat="1" applyFont="1" applyFill="1" applyBorder="1"/>
    <xf numFmtId="3" fontId="83" fillId="0" borderId="3" xfId="158" applyNumberFormat="1" applyFont="1" applyBorder="1"/>
    <xf numFmtId="3" fontId="82" fillId="0" borderId="3" xfId="158" applyNumberFormat="1" applyFont="1" applyBorder="1"/>
    <xf numFmtId="3" fontId="68" fillId="9" borderId="3" xfId="158" applyNumberFormat="1" applyFont="1" applyFill="1" applyBorder="1" applyAlignment="1">
      <alignment horizontal="center"/>
    </xf>
    <xf numFmtId="3" fontId="82" fillId="3" borderId="4" xfId="158" applyNumberFormat="1" applyFont="1" applyFill="1" applyBorder="1"/>
    <xf numFmtId="3" fontId="83" fillId="0" borderId="5" xfId="158" applyNumberFormat="1" applyFont="1" applyBorder="1"/>
    <xf numFmtId="3" fontId="68" fillId="9" borderId="5" xfId="158" applyNumberFormat="1" applyFont="1" applyFill="1" applyBorder="1" applyAlignment="1">
      <alignment horizontal="center"/>
    </xf>
    <xf numFmtId="4" fontId="82" fillId="5" borderId="3" xfId="3" applyNumberFormat="1" applyFont="1" applyFill="1" applyBorder="1"/>
    <xf numFmtId="10" fontId="83" fillId="5" borderId="3" xfId="158" applyNumberFormat="1" applyFont="1" applyFill="1" applyBorder="1"/>
    <xf numFmtId="4" fontId="82" fillId="5" borderId="41" xfId="3" applyNumberFormat="1" applyFont="1" applyFill="1" applyBorder="1"/>
    <xf numFmtId="10" fontId="83" fillId="5" borderId="41" xfId="158" applyNumberFormat="1" applyFont="1" applyFill="1" applyBorder="1"/>
    <xf numFmtId="4" fontId="82" fillId="5" borderId="5" xfId="3" applyNumberFormat="1" applyFont="1" applyFill="1" applyBorder="1"/>
    <xf numFmtId="10" fontId="83" fillId="5" borderId="5" xfId="158" applyNumberFormat="1" applyFont="1" applyFill="1" applyBorder="1"/>
    <xf numFmtId="9" fontId="85" fillId="11" borderId="5" xfId="158" applyNumberFormat="1" applyFont="1" applyFill="1" applyBorder="1" applyAlignment="1">
      <alignment horizontal="center" vertical="center"/>
    </xf>
    <xf numFmtId="9" fontId="85" fillId="11" borderId="16" xfId="158" applyNumberFormat="1" applyFont="1" applyFill="1" applyBorder="1" applyAlignment="1">
      <alignment horizontal="center" vertical="center"/>
    </xf>
    <xf numFmtId="4" fontId="82" fillId="0" borderId="0" xfId="1" applyNumberFormat="1" applyFont="1"/>
    <xf numFmtId="4" fontId="55" fillId="0" borderId="0" xfId="0" applyNumberFormat="1" applyFont="1"/>
    <xf numFmtId="0" fontId="75" fillId="0" borderId="0" xfId="158" applyFont="1" applyAlignment="1">
      <alignment vertical="center"/>
    </xf>
    <xf numFmtId="4" fontId="75" fillId="0" borderId="0" xfId="158" applyNumberFormat="1" applyFont="1" applyAlignment="1">
      <alignment vertical="center"/>
    </xf>
    <xf numFmtId="4" fontId="70" fillId="0" borderId="0" xfId="158" applyNumberFormat="1" applyFont="1" applyAlignment="1">
      <alignment horizontal="left" vertical="center"/>
    </xf>
    <xf numFmtId="4" fontId="68" fillId="2" borderId="51" xfId="158" applyNumberFormat="1" applyFont="1" applyFill="1" applyBorder="1" applyAlignment="1">
      <alignment horizontal="center" vertical="center"/>
    </xf>
    <xf numFmtId="4" fontId="68" fillId="18" borderId="51" xfId="158" applyNumberFormat="1" applyFont="1" applyFill="1" applyBorder="1" applyAlignment="1">
      <alignment horizontal="center" vertical="center" wrapText="1"/>
    </xf>
    <xf numFmtId="180" fontId="76" fillId="0" borderId="116" xfId="158" applyNumberFormat="1" applyFont="1" applyBorder="1"/>
    <xf numFmtId="3" fontId="76" fillId="0" borderId="41" xfId="0" applyNumberFormat="1" applyFont="1" applyBorder="1" applyAlignment="1">
      <alignment horizontal="center"/>
    </xf>
    <xf numFmtId="4" fontId="76" fillId="0" borderId="41" xfId="158" applyNumberFormat="1" applyFont="1" applyBorder="1"/>
    <xf numFmtId="4" fontId="76" fillId="0" borderId="41" xfId="158" applyNumberFormat="1" applyFont="1" applyBorder="1" applyAlignment="1">
      <alignment horizontal="center"/>
    </xf>
    <xf numFmtId="3" fontId="78" fillId="0" borderId="41" xfId="0" applyNumberFormat="1" applyFont="1" applyBorder="1" applyAlignment="1">
      <alignment horizontal="center"/>
    </xf>
    <xf numFmtId="4" fontId="78" fillId="0" borderId="41" xfId="158" applyNumberFormat="1" applyFont="1" applyBorder="1"/>
    <xf numFmtId="4" fontId="78" fillId="0" borderId="41" xfId="158" applyNumberFormat="1" applyFont="1" applyBorder="1" applyAlignment="1">
      <alignment horizontal="center"/>
    </xf>
    <xf numFmtId="180" fontId="68" fillId="0" borderId="115" xfId="158" applyNumberFormat="1" applyFont="1" applyBorder="1"/>
    <xf numFmtId="3" fontId="68" fillId="0" borderId="41" xfId="158" applyNumberFormat="1" applyFont="1" applyBorder="1" applyAlignment="1">
      <alignment horizontal="center"/>
    </xf>
    <xf numFmtId="0" fontId="78" fillId="3" borderId="0" xfId="158" applyFont="1" applyFill="1"/>
    <xf numFmtId="180" fontId="76" fillId="0" borderId="102" xfId="158" applyNumberFormat="1" applyFont="1" applyBorder="1"/>
    <xf numFmtId="4" fontId="68" fillId="0" borderId="41" xfId="158" applyNumberFormat="1" applyFont="1" applyBorder="1"/>
    <xf numFmtId="180" fontId="68" fillId="0" borderId="117" xfId="158" applyNumberFormat="1" applyFont="1" applyBorder="1"/>
    <xf numFmtId="180" fontId="68" fillId="0" borderId="0" xfId="158" applyNumberFormat="1" applyFont="1"/>
    <xf numFmtId="3" fontId="76" fillId="0" borderId="0" xfId="158" applyNumberFormat="1" applyFont="1" applyAlignment="1">
      <alignment horizontal="right"/>
    </xf>
    <xf numFmtId="4" fontId="55" fillId="0" borderId="0" xfId="0" applyNumberFormat="1" applyFont="1" applyAlignment="1">
      <alignment horizontal="center" vertical="center"/>
    </xf>
    <xf numFmtId="4" fontId="68" fillId="18" borderId="48" xfId="158" applyNumberFormat="1" applyFont="1" applyFill="1" applyBorder="1" applyAlignment="1">
      <alignment horizontal="center" vertical="center" wrapText="1"/>
    </xf>
    <xf numFmtId="4" fontId="68" fillId="18" borderId="66" xfId="158" applyNumberFormat="1" applyFont="1" applyFill="1" applyBorder="1" applyAlignment="1">
      <alignment horizontal="center" vertical="center" wrapText="1"/>
    </xf>
    <xf numFmtId="0" fontId="76" fillId="19" borderId="0" xfId="158" applyFont="1" applyFill="1"/>
    <xf numFmtId="0" fontId="83" fillId="0" borderId="0" xfId="158" applyFont="1"/>
    <xf numFmtId="0" fontId="77" fillId="0" borderId="0" xfId="158" applyFont="1"/>
    <xf numFmtId="166" fontId="76" fillId="0" borderId="0" xfId="76" applyFont="1" applyFill="1"/>
    <xf numFmtId="0" fontId="76" fillId="0" borderId="0" xfId="158" applyFont="1" applyAlignment="1">
      <alignment horizontal="center"/>
    </xf>
    <xf numFmtId="0" fontId="68" fillId="0" borderId="118" xfId="158" applyFont="1" applyBorder="1" applyAlignment="1">
      <alignment horizontal="center"/>
    </xf>
    <xf numFmtId="0" fontId="68" fillId="0" borderId="118" xfId="157" applyFont="1" applyBorder="1" applyAlignment="1">
      <alignment horizontal="center"/>
    </xf>
    <xf numFmtId="206" fontId="70" fillId="0" borderId="0" xfId="158" applyNumberFormat="1" applyFont="1" applyAlignment="1">
      <alignment horizontal="center"/>
    </xf>
    <xf numFmtId="206" fontId="70" fillId="0" borderId="0" xfId="158" applyNumberFormat="1" applyFont="1" applyAlignment="1">
      <alignment horizontal="left"/>
    </xf>
    <xf numFmtId="0" fontId="68" fillId="0" borderId="0" xfId="157" applyFont="1" applyAlignment="1">
      <alignment horizontal="center"/>
    </xf>
    <xf numFmtId="0" fontId="68" fillId="16" borderId="119" xfId="158" applyFont="1" applyFill="1" applyBorder="1" applyAlignment="1">
      <alignment horizontal="center" vertical="center"/>
    </xf>
    <xf numFmtId="0" fontId="68" fillId="3" borderId="121" xfId="0" applyFont="1" applyFill="1" applyBorder="1" applyAlignment="1">
      <alignment horizontal="center" vertical="center"/>
    </xf>
    <xf numFmtId="0" fontId="68" fillId="3" borderId="122" xfId="158" applyFont="1" applyFill="1" applyBorder="1" applyAlignment="1">
      <alignment horizontal="center" vertical="center"/>
    </xf>
    <xf numFmtId="180" fontId="76" fillId="0" borderId="126" xfId="158" applyNumberFormat="1" applyFont="1" applyBorder="1"/>
    <xf numFmtId="3" fontId="76" fillId="0" borderId="126" xfId="0" applyNumberFormat="1" applyFont="1" applyBorder="1" applyAlignment="1">
      <alignment horizontal="center"/>
    </xf>
    <xf numFmtId="3" fontId="76" fillId="0" borderId="126" xfId="158" applyNumberFormat="1" applyFont="1" applyBorder="1" applyAlignment="1">
      <alignment horizontal="center"/>
    </xf>
    <xf numFmtId="180" fontId="78" fillId="0" borderId="126" xfId="158" applyNumberFormat="1" applyFont="1" applyBorder="1"/>
    <xf numFmtId="3" fontId="78" fillId="0" borderId="126" xfId="0" applyNumberFormat="1" applyFont="1" applyBorder="1" applyAlignment="1">
      <alignment horizontal="center"/>
    </xf>
    <xf numFmtId="3" fontId="78" fillId="0" borderId="126" xfId="158" applyNumberFormat="1" applyFont="1" applyBorder="1" applyAlignment="1">
      <alignment horizontal="center"/>
    </xf>
    <xf numFmtId="180" fontId="68" fillId="0" borderId="126" xfId="158" applyNumberFormat="1" applyFont="1" applyBorder="1"/>
    <xf numFmtId="3" fontId="68" fillId="0" borderId="126" xfId="158" applyNumberFormat="1" applyFont="1" applyBorder="1" applyAlignment="1">
      <alignment horizontal="center"/>
    </xf>
    <xf numFmtId="0" fontId="68" fillId="16" borderId="127" xfId="158" applyFont="1" applyFill="1" applyBorder="1" applyAlignment="1">
      <alignment vertical="center"/>
    </xf>
    <xf numFmtId="180" fontId="76" fillId="0" borderId="128" xfId="158" applyNumberFormat="1" applyFont="1" applyBorder="1"/>
    <xf numFmtId="0" fontId="68" fillId="16" borderId="129" xfId="158" applyFont="1" applyFill="1" applyBorder="1" applyAlignment="1">
      <alignment vertical="center"/>
    </xf>
    <xf numFmtId="180" fontId="68" fillId="0" borderId="130" xfId="158" applyNumberFormat="1" applyFont="1" applyBorder="1"/>
    <xf numFmtId="180" fontId="76" fillId="0" borderId="130" xfId="158" applyNumberFormat="1" applyFont="1" applyBorder="1"/>
    <xf numFmtId="3" fontId="68" fillId="0" borderId="130" xfId="158" applyNumberFormat="1" applyFont="1" applyBorder="1" applyAlignment="1">
      <alignment horizontal="center"/>
    </xf>
    <xf numFmtId="0" fontId="78" fillId="3" borderId="131" xfId="158" applyFont="1" applyFill="1" applyBorder="1"/>
    <xf numFmtId="204" fontId="68" fillId="0" borderId="132" xfId="158" applyNumberFormat="1" applyFont="1" applyBorder="1"/>
    <xf numFmtId="180" fontId="76" fillId="0" borderId="132" xfId="158" applyNumberFormat="1" applyFont="1" applyBorder="1"/>
    <xf numFmtId="3" fontId="68" fillId="0" borderId="132" xfId="158" applyNumberFormat="1" applyFont="1" applyBorder="1" applyAlignment="1">
      <alignment horizontal="center"/>
    </xf>
    <xf numFmtId="3" fontId="86" fillId="0" borderId="0" xfId="158" applyNumberFormat="1" applyFont="1" applyAlignment="1">
      <alignment horizontal="left"/>
    </xf>
    <xf numFmtId="0" fontId="87" fillId="0" borderId="0" xfId="158" applyFont="1" applyAlignment="1">
      <alignment vertical="top"/>
    </xf>
    <xf numFmtId="1" fontId="68" fillId="2" borderId="118" xfId="157" applyNumberFormat="1" applyFont="1" applyFill="1" applyBorder="1" applyAlignment="1">
      <alignment horizontal="center"/>
    </xf>
    <xf numFmtId="0" fontId="68" fillId="6" borderId="122" xfId="158" applyFont="1" applyFill="1" applyBorder="1" applyAlignment="1">
      <alignment horizontal="center" vertical="center"/>
    </xf>
    <xf numFmtId="0" fontId="68" fillId="12" borderId="122" xfId="158" applyFont="1" applyFill="1" applyBorder="1" applyAlignment="1">
      <alignment horizontal="center" vertical="center" wrapText="1"/>
    </xf>
    <xf numFmtId="3" fontId="76" fillId="0" borderId="128" xfId="158" applyNumberFormat="1" applyFont="1" applyBorder="1" applyAlignment="1">
      <alignment horizontal="center"/>
    </xf>
    <xf numFmtId="0" fontId="68" fillId="3" borderId="122" xfId="158" applyFont="1" applyFill="1" applyBorder="1" applyAlignment="1">
      <alignment horizontal="center" vertical="center" wrapText="1"/>
    </xf>
    <xf numFmtId="0" fontId="68" fillId="20" borderId="114" xfId="158" applyFont="1" applyFill="1" applyBorder="1" applyAlignment="1">
      <alignment vertical="center"/>
    </xf>
    <xf numFmtId="0" fontId="68" fillId="0" borderId="0" xfId="158" applyFont="1" applyAlignment="1">
      <alignment horizontal="center" vertical="center"/>
    </xf>
    <xf numFmtId="2" fontId="68" fillId="0" borderId="0" xfId="158" applyNumberFormat="1" applyFont="1"/>
    <xf numFmtId="0" fontId="68" fillId="3" borderId="133" xfId="158" applyFont="1" applyFill="1" applyBorder="1" applyAlignment="1">
      <alignment horizontal="center" vertical="center" wrapText="1"/>
    </xf>
    <xf numFmtId="0" fontId="68" fillId="13" borderId="122" xfId="158" applyFont="1" applyFill="1" applyBorder="1" applyAlignment="1">
      <alignment horizontal="center" vertical="center"/>
    </xf>
    <xf numFmtId="0" fontId="68" fillId="19" borderId="0" xfId="158" applyFont="1" applyFill="1"/>
    <xf numFmtId="38" fontId="68" fillId="0" borderId="0" xfId="158" applyNumberFormat="1" applyFont="1"/>
    <xf numFmtId="166" fontId="76" fillId="19" borderId="0" xfId="76" applyFont="1" applyFill="1"/>
    <xf numFmtId="0" fontId="68" fillId="16" borderId="95" xfId="158" applyFont="1" applyFill="1" applyBorder="1" applyAlignment="1">
      <alignment horizontal="center" vertical="center"/>
    </xf>
    <xf numFmtId="0" fontId="68" fillId="17" borderId="96" xfId="158" applyFont="1" applyFill="1" applyBorder="1" applyAlignment="1">
      <alignment horizontal="center" vertical="center"/>
    </xf>
    <xf numFmtId="0" fontId="68" fillId="17" borderId="96" xfId="158" applyFont="1" applyFill="1" applyBorder="1" applyAlignment="1">
      <alignment vertical="center"/>
    </xf>
    <xf numFmtId="0" fontId="68" fillId="3" borderId="96" xfId="0" applyFont="1" applyFill="1" applyBorder="1" applyAlignment="1">
      <alignment horizontal="center" vertical="center"/>
    </xf>
    <xf numFmtId="0" fontId="68" fillId="18" borderId="96" xfId="158" applyFont="1" applyFill="1" applyBorder="1" applyAlignment="1">
      <alignment horizontal="center" vertical="center" wrapText="1"/>
    </xf>
    <xf numFmtId="180" fontId="76" fillId="0" borderId="41" xfId="158" applyNumberFormat="1" applyFont="1" applyBorder="1"/>
    <xf numFmtId="3" fontId="76" fillId="0" borderId="41" xfId="158" applyNumberFormat="1" applyFont="1" applyBorder="1" applyAlignment="1">
      <alignment horizontal="center"/>
    </xf>
    <xf numFmtId="3" fontId="68" fillId="0" borderId="102" xfId="158" applyNumberFormat="1" applyFont="1" applyBorder="1" applyAlignment="1">
      <alignment horizontal="center"/>
    </xf>
    <xf numFmtId="180" fontId="76" fillId="0" borderId="134" xfId="158" applyNumberFormat="1" applyFont="1" applyBorder="1"/>
    <xf numFmtId="3" fontId="76" fillId="0" borderId="134" xfId="0" applyNumberFormat="1" applyFont="1" applyBorder="1" applyAlignment="1">
      <alignment horizontal="center"/>
    </xf>
    <xf numFmtId="3" fontId="76" fillId="0" borderId="134" xfId="158" applyNumberFormat="1" applyFont="1" applyBorder="1" applyAlignment="1">
      <alignment horizontal="center"/>
    </xf>
    <xf numFmtId="0" fontId="88" fillId="0" borderId="0" xfId="158" applyFont="1"/>
    <xf numFmtId="204" fontId="68" fillId="0" borderId="135" xfId="158" applyNumberFormat="1" applyFont="1" applyBorder="1"/>
    <xf numFmtId="180" fontId="68" fillId="0" borderId="76" xfId="158" applyNumberFormat="1" applyFont="1" applyBorder="1"/>
    <xf numFmtId="3" fontId="68" fillId="0" borderId="34" xfId="158" applyNumberFormat="1" applyFont="1" applyBorder="1" applyAlignment="1">
      <alignment horizontal="center"/>
    </xf>
    <xf numFmtId="0" fontId="68" fillId="5" borderId="96" xfId="158" applyFont="1" applyFill="1" applyBorder="1" applyAlignment="1">
      <alignment horizontal="center" vertical="center" wrapText="1"/>
    </xf>
    <xf numFmtId="0" fontId="68" fillId="5" borderId="136" xfId="158" applyFont="1" applyFill="1" applyBorder="1" applyAlignment="1">
      <alignment horizontal="center" vertical="center" wrapText="1"/>
    </xf>
    <xf numFmtId="3" fontId="76" fillId="0" borderId="137" xfId="158" applyNumberFormat="1" applyFont="1" applyBorder="1" applyAlignment="1">
      <alignment horizontal="center"/>
    </xf>
    <xf numFmtId="0" fontId="49" fillId="0" borderId="18" xfId="0" applyFont="1" applyBorder="1" applyAlignment="1">
      <alignment vertical="center"/>
    </xf>
    <xf numFmtId="0" fontId="49" fillId="0" borderId="45" xfId="0" applyFont="1" applyBorder="1" applyAlignment="1">
      <alignment horizontal="left" vertical="center"/>
    </xf>
    <xf numFmtId="3" fontId="78" fillId="0" borderId="41" xfId="158" applyNumberFormat="1" applyFont="1" applyBorder="1" applyAlignment="1">
      <alignment horizontal="center"/>
    </xf>
    <xf numFmtId="3" fontId="78" fillId="0" borderId="137" xfId="158" applyNumberFormat="1" applyFont="1" applyBorder="1" applyAlignment="1">
      <alignment horizontal="center"/>
    </xf>
    <xf numFmtId="180" fontId="78" fillId="0" borderId="124" xfId="158" applyNumberFormat="1" applyFont="1" applyBorder="1"/>
    <xf numFmtId="164" fontId="78" fillId="0" borderId="0" xfId="158" applyNumberFormat="1" applyFont="1"/>
    <xf numFmtId="0" fontId="48" fillId="0" borderId="21" xfId="0" applyFont="1" applyBorder="1" applyAlignment="1">
      <alignment vertical="center"/>
    </xf>
    <xf numFmtId="0" fontId="48" fillId="0" borderId="18" xfId="0" applyFont="1" applyBorder="1" applyAlignment="1">
      <alignment vertical="center"/>
    </xf>
    <xf numFmtId="0" fontId="47" fillId="0" borderId="21" xfId="0" applyFont="1" applyBorder="1" applyAlignment="1">
      <alignment vertical="center"/>
    </xf>
    <xf numFmtId="0" fontId="47" fillId="0" borderId="18" xfId="0" applyFont="1" applyBorder="1" applyAlignment="1">
      <alignment vertical="center"/>
    </xf>
    <xf numFmtId="0" fontId="46" fillId="0" borderId="18" xfId="0" applyFont="1" applyBorder="1" applyAlignment="1">
      <alignment vertical="center"/>
    </xf>
    <xf numFmtId="0" fontId="45" fillId="0" borderId="70" xfId="0" applyFont="1" applyBorder="1" applyAlignment="1">
      <alignment vertical="center"/>
    </xf>
    <xf numFmtId="0" fontId="45" fillId="0" borderId="18" xfId="0" applyFont="1" applyBorder="1" applyAlignment="1">
      <alignment vertical="center"/>
    </xf>
    <xf numFmtId="9" fontId="68" fillId="9" borderId="3" xfId="158" applyNumberFormat="1" applyFont="1" applyFill="1" applyBorder="1" applyAlignment="1">
      <alignment horizontal="center"/>
    </xf>
    <xf numFmtId="9" fontId="68" fillId="9" borderId="5" xfId="158" applyNumberFormat="1" applyFont="1" applyFill="1" applyBorder="1" applyAlignment="1">
      <alignment horizontal="center"/>
    </xf>
    <xf numFmtId="0" fontId="44" fillId="0" borderId="18" xfId="0" applyFont="1" applyBorder="1" applyAlignment="1">
      <alignment vertical="center"/>
    </xf>
    <xf numFmtId="0" fontId="43" fillId="0" borderId="18" xfId="0" applyFont="1" applyBorder="1" applyAlignment="1">
      <alignment vertical="center"/>
    </xf>
    <xf numFmtId="0" fontId="42" fillId="0" borderId="18" xfId="0" applyFont="1" applyBorder="1" applyAlignment="1">
      <alignment vertical="center"/>
    </xf>
    <xf numFmtId="0" fontId="0" fillId="0" borderId="0" xfId="0" applyAlignment="1">
      <alignment horizontal="center"/>
    </xf>
    <xf numFmtId="0" fontId="141" fillId="0" borderId="0" xfId="0" applyFont="1"/>
    <xf numFmtId="0" fontId="68" fillId="16" borderId="161" xfId="158" applyFont="1" applyFill="1" applyBorder="1" applyAlignment="1">
      <alignment horizontal="center" vertical="center"/>
    </xf>
    <xf numFmtId="4" fontId="142" fillId="2" borderId="162" xfId="158" applyNumberFormat="1" applyFont="1" applyFill="1" applyBorder="1" applyAlignment="1">
      <alignment horizontal="center" vertical="center"/>
    </xf>
    <xf numFmtId="0" fontId="143" fillId="74" borderId="162" xfId="0" applyFont="1" applyFill="1" applyBorder="1" applyAlignment="1">
      <alignment horizontal="center"/>
    </xf>
    <xf numFmtId="0" fontId="143" fillId="2" borderId="162" xfId="0" applyFont="1" applyFill="1" applyBorder="1" applyAlignment="1">
      <alignment horizontal="center"/>
    </xf>
    <xf numFmtId="0" fontId="143" fillId="75" borderId="162" xfId="0" applyFont="1" applyFill="1" applyBorder="1" applyAlignment="1">
      <alignment horizontal="center"/>
    </xf>
    <xf numFmtId="0" fontId="143" fillId="2" borderId="163" xfId="0" applyFont="1" applyFill="1" applyBorder="1" applyAlignment="1">
      <alignment horizontal="center"/>
    </xf>
    <xf numFmtId="3" fontId="76" fillId="0" borderId="167" xfId="0" applyNumberFormat="1" applyFont="1" applyBorder="1" applyAlignment="1">
      <alignment horizontal="center"/>
    </xf>
    <xf numFmtId="164" fontId="0" fillId="74" borderId="167" xfId="1" applyFont="1" applyFill="1" applyBorder="1"/>
    <xf numFmtId="164" fontId="0" fillId="2" borderId="167" xfId="1" applyFont="1" applyFill="1" applyBorder="1"/>
    <xf numFmtId="164" fontId="0" fillId="75" borderId="167" xfId="1" applyFont="1" applyFill="1" applyBorder="1"/>
    <xf numFmtId="164" fontId="0" fillId="2" borderId="168" xfId="1" applyFont="1" applyFill="1" applyBorder="1"/>
    <xf numFmtId="3" fontId="78" fillId="0" borderId="167" xfId="0" applyNumberFormat="1" applyFont="1" applyBorder="1" applyAlignment="1">
      <alignment horizontal="center"/>
    </xf>
    <xf numFmtId="3" fontId="68" fillId="0" borderId="167" xfId="158" applyNumberFormat="1" applyFont="1" applyBorder="1" applyAlignment="1">
      <alignment horizontal="center"/>
    </xf>
    <xf numFmtId="3" fontId="82" fillId="0" borderId="167" xfId="0" applyNumberFormat="1" applyFont="1" applyBorder="1" applyAlignment="1">
      <alignment horizontal="center"/>
    </xf>
    <xf numFmtId="180" fontId="68" fillId="0" borderId="169" xfId="158" applyNumberFormat="1" applyFont="1" applyBorder="1"/>
    <xf numFmtId="180" fontId="76" fillId="0" borderId="170" xfId="158" applyNumberFormat="1" applyFont="1" applyBorder="1"/>
    <xf numFmtId="0" fontId="0" fillId="74" borderId="170" xfId="0" applyFill="1" applyBorder="1"/>
    <xf numFmtId="0" fontId="0" fillId="2" borderId="170" xfId="0" applyFill="1" applyBorder="1"/>
    <xf numFmtId="0" fontId="0" fillId="75" borderId="170" xfId="0" applyFill="1" applyBorder="1"/>
    <xf numFmtId="0" fontId="0" fillId="2" borderId="171" xfId="0" applyFill="1" applyBorder="1"/>
    <xf numFmtId="180" fontId="68" fillId="0" borderId="164" xfId="158" applyNumberFormat="1" applyFont="1" applyBorder="1"/>
    <xf numFmtId="180" fontId="76" fillId="0" borderId="165" xfId="158" applyNumberFormat="1" applyFont="1" applyBorder="1"/>
    <xf numFmtId="3" fontId="68" fillId="5" borderId="165" xfId="158" applyNumberFormat="1" applyFont="1" applyFill="1" applyBorder="1" applyAlignment="1">
      <alignment horizontal="center"/>
    </xf>
    <xf numFmtId="204" fontId="68" fillId="0" borderId="169" xfId="158" applyNumberFormat="1" applyFont="1" applyBorder="1"/>
    <xf numFmtId="180" fontId="68" fillId="0" borderId="170" xfId="158" applyNumberFormat="1" applyFont="1" applyBorder="1"/>
    <xf numFmtId="3" fontId="68" fillId="5" borderId="170" xfId="158" applyNumberFormat="1" applyFont="1" applyFill="1" applyBorder="1" applyAlignment="1">
      <alignment horizontal="center"/>
    </xf>
    <xf numFmtId="0" fontId="41" fillId="0" borderId="18" xfId="0" applyFont="1" applyBorder="1" applyAlignment="1">
      <alignment vertical="center"/>
    </xf>
    <xf numFmtId="4" fontId="40" fillId="0" borderId="8" xfId="0" applyNumberFormat="1" applyFont="1" applyBorder="1" applyAlignment="1">
      <alignment vertical="center"/>
    </xf>
    <xf numFmtId="0" fontId="39" fillId="0" borderId="18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37" fillId="0" borderId="18" xfId="0" applyFont="1" applyBorder="1" applyAlignment="1">
      <alignment vertical="center"/>
    </xf>
    <xf numFmtId="4" fontId="37" fillId="0" borderId="18" xfId="0" applyNumberFormat="1" applyFont="1" applyBorder="1" applyAlignment="1">
      <alignment vertical="center"/>
    </xf>
    <xf numFmtId="0" fontId="36" fillId="0" borderId="18" xfId="0" applyFont="1" applyBorder="1" applyAlignment="1">
      <alignment vertical="center"/>
    </xf>
    <xf numFmtId="9" fontId="76" fillId="0" borderId="41" xfId="158" applyNumberFormat="1" applyFont="1" applyBorder="1" applyAlignment="1">
      <alignment horizontal="right" vertical="center"/>
    </xf>
    <xf numFmtId="9" fontId="76" fillId="0" borderId="56" xfId="158" applyNumberFormat="1" applyFont="1" applyBorder="1" applyAlignment="1">
      <alignment horizontal="right" vertical="center"/>
    </xf>
    <xf numFmtId="4" fontId="68" fillId="10" borderId="41" xfId="158" applyNumberFormat="1" applyFont="1" applyFill="1" applyBorder="1" applyAlignment="1">
      <alignment horizontal="right" vertical="center"/>
    </xf>
    <xf numFmtId="9" fontId="68" fillId="10" borderId="41" xfId="158" applyNumberFormat="1" applyFont="1" applyFill="1" applyBorder="1" applyAlignment="1">
      <alignment horizontal="right" vertical="center"/>
    </xf>
    <xf numFmtId="4" fontId="35" fillId="0" borderId="8" xfId="0" applyNumberFormat="1" applyFont="1" applyBorder="1" applyAlignment="1">
      <alignment vertical="center"/>
    </xf>
    <xf numFmtId="0" fontId="34" fillId="0" borderId="18" xfId="0" applyFont="1" applyBorder="1" applyAlignment="1">
      <alignment vertical="center"/>
    </xf>
    <xf numFmtId="0" fontId="33" fillId="0" borderId="18" xfId="0" applyFont="1" applyBorder="1" applyAlignment="1">
      <alignment vertical="center"/>
    </xf>
    <xf numFmtId="0" fontId="33" fillId="0" borderId="21" xfId="0" applyFont="1" applyBorder="1" applyAlignment="1">
      <alignment vertical="center"/>
    </xf>
    <xf numFmtId="4" fontId="33" fillId="0" borderId="18" xfId="0" applyNumberFormat="1" applyFont="1" applyBorder="1" applyAlignment="1">
      <alignment vertical="center"/>
    </xf>
    <xf numFmtId="0" fontId="32" fillId="0" borderId="18" xfId="0" applyFont="1" applyBorder="1" applyAlignment="1">
      <alignment vertical="center"/>
    </xf>
    <xf numFmtId="0" fontId="32" fillId="0" borderId="21" xfId="0" applyFont="1" applyBorder="1" applyAlignment="1">
      <alignment vertical="center"/>
    </xf>
    <xf numFmtId="0" fontId="31" fillId="0" borderId="18" xfId="0" applyFont="1" applyBorder="1" applyAlignment="1">
      <alignment vertical="center"/>
    </xf>
    <xf numFmtId="0" fontId="51" fillId="0" borderId="36" xfId="0" applyFont="1" applyBorder="1" applyAlignment="1">
      <alignment horizontal="center" vertical="center"/>
    </xf>
    <xf numFmtId="198" fontId="31" fillId="0" borderId="8" xfId="0" applyNumberFormat="1" applyFont="1" applyBorder="1" applyAlignment="1">
      <alignment vertical="center"/>
    </xf>
    <xf numFmtId="3" fontId="68" fillId="0" borderId="126" xfId="0" applyNumberFormat="1" applyFont="1" applyBorder="1" applyAlignment="1">
      <alignment horizontal="center"/>
    </xf>
    <xf numFmtId="0" fontId="68" fillId="16" borderId="125" xfId="158" applyFont="1" applyFill="1" applyBorder="1" applyAlignment="1">
      <alignment vertical="center"/>
    </xf>
    <xf numFmtId="4" fontId="68" fillId="0" borderId="126" xfId="0" applyNumberFormat="1" applyFont="1" applyBorder="1" applyAlignment="1">
      <alignment horizontal="center" vertical="center"/>
    </xf>
    <xf numFmtId="4" fontId="78" fillId="0" borderId="126" xfId="0" applyNumberFormat="1" applyFont="1" applyBorder="1" applyAlignment="1">
      <alignment horizontal="center" vertical="center"/>
    </xf>
    <xf numFmtId="4" fontId="76" fillId="0" borderId="126" xfId="0" applyNumberFormat="1" applyFont="1" applyBorder="1" applyAlignment="1">
      <alignment horizontal="center" vertical="center"/>
    </xf>
    <xf numFmtId="4" fontId="76" fillId="0" borderId="126" xfId="158" applyNumberFormat="1" applyFont="1" applyBorder="1" applyAlignment="1">
      <alignment horizontal="center" vertical="center"/>
    </xf>
    <xf numFmtId="4" fontId="68" fillId="0" borderId="126" xfId="158" applyNumberFormat="1" applyFont="1" applyBorder="1" applyAlignment="1">
      <alignment horizontal="center" vertical="center"/>
    </xf>
    <xf numFmtId="4" fontId="78" fillId="0" borderId="126" xfId="158" applyNumberFormat="1" applyFont="1" applyBorder="1" applyAlignment="1">
      <alignment horizontal="center" vertical="center"/>
    </xf>
    <xf numFmtId="0" fontId="83" fillId="16" borderId="26" xfId="158" applyFont="1" applyFill="1" applyBorder="1" applyAlignment="1">
      <alignment vertical="center"/>
    </xf>
    <xf numFmtId="4" fontId="85" fillId="74" borderId="5" xfId="158" applyNumberFormat="1" applyFont="1" applyFill="1" applyBorder="1" applyAlignment="1">
      <alignment horizontal="center" vertical="center"/>
    </xf>
    <xf numFmtId="4" fontId="85" fillId="11" borderId="172" xfId="158" applyNumberFormat="1" applyFont="1" applyFill="1" applyBorder="1" applyAlignment="1">
      <alignment horizontal="center" vertical="center"/>
    </xf>
    <xf numFmtId="0" fontId="82" fillId="77" borderId="2" xfId="158" applyFont="1" applyFill="1" applyBorder="1"/>
    <xf numFmtId="0" fontId="82" fillId="77" borderId="40" xfId="158" applyFont="1" applyFill="1" applyBorder="1"/>
    <xf numFmtId="0" fontId="82" fillId="77" borderId="4" xfId="158" applyFont="1" applyFill="1" applyBorder="1"/>
    <xf numFmtId="0" fontId="30" fillId="0" borderId="21" xfId="0" applyFont="1" applyBorder="1" applyAlignment="1">
      <alignment vertical="center"/>
    </xf>
    <xf numFmtId="0" fontId="30" fillId="0" borderId="18" xfId="0" applyFont="1" applyBorder="1" applyAlignment="1">
      <alignment vertical="center"/>
    </xf>
    <xf numFmtId="4" fontId="30" fillId="0" borderId="8" xfId="0" applyNumberFormat="1" applyFont="1" applyBorder="1" applyAlignment="1">
      <alignment vertical="center"/>
    </xf>
    <xf numFmtId="4" fontId="52" fillId="74" borderId="165" xfId="0" applyNumberFormat="1" applyFont="1" applyFill="1" applyBorder="1"/>
    <xf numFmtId="4" fontId="52" fillId="2" borderId="165" xfId="0" applyNumberFormat="1" applyFont="1" applyFill="1" applyBorder="1"/>
    <xf numFmtId="4" fontId="52" fillId="75" borderId="165" xfId="0" applyNumberFormat="1" applyFont="1" applyFill="1" applyBorder="1"/>
    <xf numFmtId="4" fontId="52" fillId="2" borderId="166" xfId="0" applyNumberFormat="1" applyFont="1" applyFill="1" applyBorder="1"/>
    <xf numFmtId="4" fontId="52" fillId="74" borderId="170" xfId="0" applyNumberFormat="1" applyFont="1" applyFill="1" applyBorder="1"/>
    <xf numFmtId="4" fontId="52" fillId="2" borderId="170" xfId="0" applyNumberFormat="1" applyFont="1" applyFill="1" applyBorder="1"/>
    <xf numFmtId="4" fontId="52" fillId="75" borderId="170" xfId="0" applyNumberFormat="1" applyFont="1" applyFill="1" applyBorder="1"/>
    <xf numFmtId="4" fontId="52" fillId="2" borderId="171" xfId="0" applyNumberFormat="1" applyFont="1" applyFill="1" applyBorder="1"/>
    <xf numFmtId="164" fontId="52" fillId="74" borderId="167" xfId="1" applyFont="1" applyFill="1" applyBorder="1"/>
    <xf numFmtId="164" fontId="52" fillId="2" borderId="167" xfId="1" applyFont="1" applyFill="1" applyBorder="1"/>
    <xf numFmtId="164" fontId="52" fillId="75" borderId="167" xfId="1" applyFont="1" applyFill="1" applyBorder="1"/>
    <xf numFmtId="164" fontId="52" fillId="2" borderId="168" xfId="1" applyFont="1" applyFill="1" applyBorder="1"/>
    <xf numFmtId="0" fontId="83" fillId="16" borderId="54" xfId="158" applyFont="1" applyFill="1" applyBorder="1" applyAlignment="1">
      <alignment horizontal="center" vertical="center"/>
    </xf>
    <xf numFmtId="3" fontId="78" fillId="0" borderId="28" xfId="158" applyNumberFormat="1" applyFont="1" applyBorder="1" applyAlignment="1">
      <alignment horizontal="center"/>
    </xf>
    <xf numFmtId="180" fontId="78" fillId="0" borderId="86" xfId="158" applyNumberFormat="1" applyFont="1" applyBorder="1"/>
    <xf numFmtId="180" fontId="78" fillId="0" borderId="134" xfId="158" applyNumberFormat="1" applyFont="1" applyBorder="1"/>
    <xf numFmtId="0" fontId="68" fillId="16" borderId="173" xfId="158" applyFont="1" applyFill="1" applyBorder="1" applyAlignment="1">
      <alignment horizontal="center" vertical="center"/>
    </xf>
    <xf numFmtId="3" fontId="68" fillId="0" borderId="56" xfId="158" applyNumberFormat="1" applyFont="1" applyBorder="1" applyAlignment="1">
      <alignment horizontal="center"/>
    </xf>
    <xf numFmtId="0" fontId="68" fillId="16" borderId="38" xfId="158" applyFont="1" applyFill="1" applyBorder="1" applyAlignment="1">
      <alignment vertical="center"/>
    </xf>
    <xf numFmtId="4" fontId="76" fillId="0" borderId="56" xfId="158" applyNumberFormat="1" applyFont="1" applyBorder="1"/>
    <xf numFmtId="4" fontId="78" fillId="0" borderId="56" xfId="158" applyNumberFormat="1" applyFont="1" applyBorder="1"/>
    <xf numFmtId="0" fontId="78" fillId="3" borderId="38" xfId="158" applyFont="1" applyFill="1" applyBorder="1"/>
    <xf numFmtId="4" fontId="68" fillId="0" borderId="56" xfId="158" applyNumberFormat="1" applyFont="1" applyBorder="1"/>
    <xf numFmtId="3" fontId="68" fillId="5" borderId="175" xfId="158" applyNumberFormat="1" applyFont="1" applyFill="1" applyBorder="1" applyAlignment="1">
      <alignment horizontal="center"/>
    </xf>
    <xf numFmtId="0" fontId="78" fillId="3" borderId="176" xfId="158" applyFont="1" applyFill="1" applyBorder="1"/>
    <xf numFmtId="204" fontId="68" fillId="0" borderId="177" xfId="158" applyNumberFormat="1" applyFont="1" applyBorder="1"/>
    <xf numFmtId="180" fontId="68" fillId="0" borderId="178" xfId="158" applyNumberFormat="1" applyFont="1" applyBorder="1"/>
    <xf numFmtId="3" fontId="68" fillId="5" borderId="5" xfId="158" applyNumberFormat="1" applyFont="1" applyFill="1" applyBorder="1" applyAlignment="1">
      <alignment horizontal="center"/>
    </xf>
    <xf numFmtId="3" fontId="68" fillId="5" borderId="16" xfId="158" applyNumberFormat="1" applyFont="1" applyFill="1" applyBorder="1" applyAlignment="1">
      <alignment horizontal="center"/>
    </xf>
    <xf numFmtId="3" fontId="82" fillId="3" borderId="26" xfId="158" applyNumberFormat="1" applyFont="1" applyFill="1" applyBorder="1"/>
    <xf numFmtId="0" fontId="79" fillId="16" borderId="113" xfId="158" applyFont="1" applyFill="1" applyBorder="1" applyAlignment="1">
      <alignment horizontal="center" vertical="center"/>
    </xf>
    <xf numFmtId="204" fontId="68" fillId="0" borderId="180" xfId="158" applyNumberFormat="1" applyFont="1" applyBorder="1"/>
    <xf numFmtId="180" fontId="68" fillId="0" borderId="181" xfId="158" applyNumberFormat="1" applyFont="1" applyBorder="1"/>
    <xf numFmtId="4" fontId="68" fillId="10" borderId="182" xfId="158" applyNumberFormat="1" applyFont="1" applyFill="1" applyBorder="1" applyAlignment="1">
      <alignment horizontal="right" vertical="center"/>
    </xf>
    <xf numFmtId="0" fontId="68" fillId="12" borderId="96" xfId="158" applyFont="1" applyFill="1" applyBorder="1" applyAlignment="1">
      <alignment horizontal="center" vertical="center" wrapText="1"/>
    </xf>
    <xf numFmtId="0" fontId="68" fillId="13" borderId="183" xfId="158" applyFont="1" applyFill="1" applyBorder="1" applyAlignment="1">
      <alignment horizontal="center" vertical="center" wrapText="1"/>
    </xf>
    <xf numFmtId="9" fontId="76" fillId="0" borderId="28" xfId="158" applyNumberFormat="1" applyFont="1" applyBorder="1" applyAlignment="1">
      <alignment horizontal="right" vertical="center"/>
    </xf>
    <xf numFmtId="0" fontId="82" fillId="3" borderId="26" xfId="158" applyFont="1" applyFill="1" applyBorder="1"/>
    <xf numFmtId="180" fontId="83" fillId="0" borderId="27" xfId="158" applyNumberFormat="1" applyFont="1" applyBorder="1"/>
    <xf numFmtId="180" fontId="82" fillId="0" borderId="27" xfId="158" applyNumberFormat="1" applyFont="1" applyBorder="1"/>
    <xf numFmtId="4" fontId="76" fillId="0" borderId="27" xfId="158" applyNumberFormat="1" applyFont="1" applyBorder="1" applyAlignment="1">
      <alignment horizontal="right" vertical="center"/>
    </xf>
    <xf numFmtId="9" fontId="76" fillId="0" borderId="27" xfId="158" applyNumberFormat="1" applyFont="1" applyBorder="1" applyAlignment="1">
      <alignment horizontal="right" vertical="center"/>
    </xf>
    <xf numFmtId="9" fontId="76" fillId="0" borderId="34" xfId="158" applyNumberFormat="1" applyFont="1" applyBorder="1" applyAlignment="1">
      <alignment horizontal="right" vertical="center"/>
    </xf>
    <xf numFmtId="0" fontId="68" fillId="16" borderId="27" xfId="158" applyFont="1" applyFill="1" applyBorder="1" applyAlignment="1">
      <alignment vertical="center"/>
    </xf>
    <xf numFmtId="0" fontId="78" fillId="3" borderId="184" xfId="158" applyFont="1" applyFill="1" applyBorder="1"/>
    <xf numFmtId="180" fontId="68" fillId="0" borderId="185" xfId="158" applyNumberFormat="1" applyFont="1" applyBorder="1"/>
    <xf numFmtId="180" fontId="76" fillId="0" borderId="185" xfId="158" applyNumberFormat="1" applyFont="1" applyBorder="1"/>
    <xf numFmtId="3" fontId="68" fillId="0" borderId="185" xfId="158" applyNumberFormat="1" applyFont="1" applyBorder="1" applyAlignment="1">
      <alignment horizontal="center"/>
    </xf>
    <xf numFmtId="3" fontId="68" fillId="0" borderId="186" xfId="158" applyNumberFormat="1" applyFont="1" applyBorder="1" applyAlignment="1">
      <alignment horizontal="center"/>
    </xf>
    <xf numFmtId="0" fontId="78" fillId="3" borderId="187" xfId="158" applyFont="1" applyFill="1" applyBorder="1"/>
    <xf numFmtId="204" fontId="68" fillId="0" borderId="188" xfId="158" applyNumberFormat="1" applyFont="1" applyBorder="1"/>
    <xf numFmtId="180" fontId="68" fillId="0" borderId="188" xfId="158" applyNumberFormat="1" applyFont="1" applyBorder="1"/>
    <xf numFmtId="3" fontId="68" fillId="0" borderId="189" xfId="158" applyNumberFormat="1" applyFont="1" applyBorder="1" applyAlignment="1">
      <alignment horizontal="center"/>
    </xf>
    <xf numFmtId="3" fontId="68" fillId="0" borderId="190" xfId="158" applyNumberFormat="1" applyFont="1" applyBorder="1" applyAlignment="1">
      <alignment horizontal="center"/>
    </xf>
    <xf numFmtId="0" fontId="83" fillId="16" borderId="76" xfId="158" applyFont="1" applyFill="1" applyBorder="1" applyAlignment="1">
      <alignment horizontal="center" vertical="center"/>
    </xf>
    <xf numFmtId="0" fontId="29" fillId="0" borderId="0" xfId="207" applyAlignment="1">
      <alignment vertical="center"/>
    </xf>
    <xf numFmtId="0" fontId="50" fillId="0" borderId="0" xfId="207" applyFont="1" applyAlignment="1">
      <alignment vertical="center"/>
    </xf>
    <xf numFmtId="0" fontId="51" fillId="0" borderId="0" xfId="207" applyFont="1" applyAlignment="1">
      <alignment vertical="center"/>
    </xf>
    <xf numFmtId="1" fontId="50" fillId="0" borderId="0" xfId="207" applyNumberFormat="1" applyFont="1" applyAlignment="1">
      <alignment vertical="center"/>
    </xf>
    <xf numFmtId="4" fontId="50" fillId="0" borderId="0" xfId="207" applyNumberFormat="1" applyFont="1" applyAlignment="1">
      <alignment vertical="center"/>
    </xf>
    <xf numFmtId="4" fontId="57" fillId="3" borderId="14" xfId="4" applyNumberFormat="1" applyFont="1" applyFill="1" applyBorder="1" applyAlignment="1">
      <alignment horizontal="center" vertical="center"/>
    </xf>
    <xf numFmtId="16" fontId="50" fillId="0" borderId="1" xfId="207" applyNumberFormat="1" applyFont="1" applyBorder="1" applyAlignment="1">
      <alignment vertical="center"/>
    </xf>
    <xf numFmtId="0" fontId="50" fillId="0" borderId="0" xfId="207" applyFont="1" applyAlignment="1">
      <alignment horizontal="center" vertical="center"/>
    </xf>
    <xf numFmtId="16" fontId="50" fillId="0" borderId="0" xfId="207" applyNumberFormat="1" applyFont="1" applyAlignment="1">
      <alignment horizontal="center" vertical="center"/>
    </xf>
    <xf numFmtId="0" fontId="51" fillId="0" borderId="5" xfId="207" applyFont="1" applyBorder="1" applyAlignment="1">
      <alignment horizontal="center" vertical="center"/>
    </xf>
    <xf numFmtId="1" fontId="51" fillId="0" borderId="5" xfId="207" applyNumberFormat="1" applyFont="1" applyBorder="1" applyAlignment="1">
      <alignment horizontal="center" vertical="center"/>
    </xf>
    <xf numFmtId="0" fontId="29" fillId="0" borderId="9" xfId="207" applyBorder="1" applyAlignment="1">
      <alignment horizontal="center" vertical="center"/>
    </xf>
    <xf numFmtId="16" fontId="29" fillId="0" borderId="8" xfId="207" applyNumberFormat="1" applyBorder="1" applyAlignment="1">
      <alignment horizontal="center" vertical="center"/>
    </xf>
    <xf numFmtId="0" fontId="29" fillId="0" borderId="11" xfId="207" applyBorder="1" applyAlignment="1">
      <alignment horizontal="center" vertical="center"/>
    </xf>
    <xf numFmtId="16" fontId="29" fillId="0" borderId="11" xfId="207" applyNumberFormat="1" applyBorder="1" applyAlignment="1">
      <alignment horizontal="center" vertical="center"/>
    </xf>
    <xf numFmtId="199" fontId="29" fillId="0" borderId="11" xfId="207" applyNumberFormat="1" applyBorder="1" applyAlignment="1">
      <alignment horizontal="center" vertical="center"/>
    </xf>
    <xf numFmtId="20" fontId="29" fillId="0" borderId="19" xfId="207" applyNumberFormat="1" applyBorder="1" applyAlignment="1">
      <alignment vertical="center"/>
    </xf>
    <xf numFmtId="0" fontId="29" fillId="0" borderId="19" xfId="207" applyBorder="1" applyAlignment="1">
      <alignment vertical="center"/>
    </xf>
    <xf numFmtId="4" fontId="29" fillId="0" borderId="19" xfId="207" applyNumberFormat="1" applyBorder="1" applyAlignment="1">
      <alignment vertical="center"/>
    </xf>
    <xf numFmtId="0" fontId="29" fillId="0" borderId="61" xfId="207" applyBorder="1" applyAlignment="1">
      <alignment vertical="center"/>
    </xf>
    <xf numFmtId="1" fontId="29" fillId="0" borderId="11" xfId="207" applyNumberFormat="1" applyBorder="1" applyAlignment="1">
      <alignment horizontal="center" vertical="center"/>
    </xf>
    <xf numFmtId="0" fontId="29" fillId="0" borderId="8" xfId="207" applyBorder="1" applyAlignment="1">
      <alignment horizontal="center" vertical="center"/>
    </xf>
    <xf numFmtId="0" fontId="29" fillId="0" borderId="19" xfId="207" applyBorder="1" applyAlignment="1">
      <alignment horizontal="center" vertical="center"/>
    </xf>
    <xf numFmtId="0" fontId="29" fillId="0" borderId="62" xfId="207" applyBorder="1" applyAlignment="1">
      <alignment vertical="center"/>
    </xf>
    <xf numFmtId="2" fontId="29" fillId="0" borderId="0" xfId="207" applyNumberFormat="1" applyAlignment="1">
      <alignment vertical="center"/>
    </xf>
    <xf numFmtId="4" fontId="29" fillId="0" borderId="0" xfId="207" applyNumberFormat="1" applyAlignment="1">
      <alignment vertical="center"/>
    </xf>
    <xf numFmtId="0" fontId="52" fillId="2" borderId="31" xfId="207" applyFont="1" applyFill="1" applyBorder="1" applyAlignment="1">
      <alignment vertical="center"/>
    </xf>
    <xf numFmtId="0" fontId="29" fillId="2" borderId="32" xfId="207" applyFill="1" applyBorder="1" applyAlignment="1">
      <alignment vertical="center"/>
    </xf>
    <xf numFmtId="20" fontId="29" fillId="2" borderId="33" xfId="207" applyNumberFormat="1" applyFill="1" applyBorder="1" applyAlignment="1">
      <alignment vertical="center"/>
    </xf>
    <xf numFmtId="1" fontId="29" fillId="2" borderId="33" xfId="207" applyNumberFormat="1" applyFill="1" applyBorder="1" applyAlignment="1">
      <alignment vertical="center"/>
    </xf>
    <xf numFmtId="4" fontId="52" fillId="2" borderId="33" xfId="208" applyNumberFormat="1" applyFont="1" applyFill="1" applyBorder="1" applyAlignment="1">
      <alignment horizontal="right" vertical="center"/>
    </xf>
    <xf numFmtId="0" fontId="29" fillId="2" borderId="63" xfId="207" applyFill="1" applyBorder="1" applyAlignment="1">
      <alignment vertical="center"/>
    </xf>
    <xf numFmtId="1" fontId="29" fillId="0" borderId="0" xfId="207" applyNumberFormat="1" applyAlignment="1">
      <alignment vertical="center"/>
    </xf>
    <xf numFmtId="16" fontId="50" fillId="0" borderId="0" xfId="207" applyNumberFormat="1" applyFont="1" applyAlignment="1">
      <alignment vertical="center"/>
    </xf>
    <xf numFmtId="0" fontId="51" fillId="78" borderId="5" xfId="207" applyFont="1" applyFill="1" applyBorder="1" applyAlignment="1">
      <alignment horizontal="center" vertical="center"/>
    </xf>
    <xf numFmtId="0" fontId="29" fillId="0" borderId="6" xfId="207" applyBorder="1" applyAlignment="1">
      <alignment horizontal="center" vertical="center"/>
    </xf>
    <xf numFmtId="16" fontId="29" fillId="0" borderId="7" xfId="207" applyNumberFormat="1" applyBorder="1" applyAlignment="1">
      <alignment horizontal="center" vertical="center"/>
    </xf>
    <xf numFmtId="20" fontId="29" fillId="0" borderId="8" xfId="207" applyNumberFormat="1" applyBorder="1" applyAlignment="1">
      <alignment vertical="center"/>
    </xf>
    <xf numFmtId="197" fontId="29" fillId="0" borderId="8" xfId="207" applyNumberFormat="1" applyBorder="1" applyAlignment="1">
      <alignment horizontal="center" vertical="center"/>
    </xf>
    <xf numFmtId="4" fontId="29" fillId="78" borderId="8" xfId="207" applyNumberFormat="1" applyFill="1" applyBorder="1" applyAlignment="1">
      <alignment vertical="center"/>
    </xf>
    <xf numFmtId="4" fontId="29" fillId="0" borderId="17" xfId="207" applyNumberFormat="1" applyBorder="1" applyAlignment="1">
      <alignment vertical="center"/>
    </xf>
    <xf numFmtId="0" fontId="29" fillId="0" borderId="21" xfId="207" applyBorder="1" applyAlignment="1">
      <alignment vertical="center"/>
    </xf>
    <xf numFmtId="0" fontId="29" fillId="0" borderId="18" xfId="207" applyBorder="1" applyAlignment="1">
      <alignment vertical="center"/>
    </xf>
    <xf numFmtId="4" fontId="29" fillId="0" borderId="8" xfId="207" applyNumberFormat="1" applyBorder="1" applyAlignment="1">
      <alignment vertical="center"/>
    </xf>
    <xf numFmtId="0" fontId="52" fillId="2" borderId="6" xfId="207" applyFont="1" applyFill="1" applyBorder="1" applyAlignment="1">
      <alignment vertical="center"/>
    </xf>
    <xf numFmtId="0" fontId="52" fillId="2" borderId="7" xfId="207" applyFont="1" applyFill="1" applyBorder="1" applyAlignment="1">
      <alignment horizontal="center" vertical="center"/>
    </xf>
    <xf numFmtId="197" fontId="52" fillId="2" borderId="7" xfId="207" applyNumberFormat="1" applyFont="1" applyFill="1" applyBorder="1" applyAlignment="1">
      <alignment horizontal="center" vertical="center"/>
    </xf>
    <xf numFmtId="4" fontId="52" fillId="2" borderId="7" xfId="207" applyNumberFormat="1" applyFont="1" applyFill="1" applyBorder="1" applyAlignment="1">
      <alignment horizontal="right" vertical="center"/>
    </xf>
    <xf numFmtId="4" fontId="52" fillId="2" borderId="7" xfId="208" applyNumberFormat="1" applyFont="1" applyFill="1" applyBorder="1" applyAlignment="1">
      <alignment horizontal="right" vertical="center"/>
    </xf>
    <xf numFmtId="0" fontId="52" fillId="2" borderId="21" xfId="207" applyFont="1" applyFill="1" applyBorder="1" applyAlignment="1">
      <alignment horizontal="center" vertical="center"/>
    </xf>
    <xf numFmtId="0" fontId="52" fillId="2" borderId="12" xfId="207" applyFont="1" applyFill="1" applyBorder="1" applyAlignment="1">
      <alignment vertical="center"/>
    </xf>
    <xf numFmtId="0" fontId="52" fillId="2" borderId="13" xfId="207" applyFont="1" applyFill="1" applyBorder="1" applyAlignment="1">
      <alignment horizontal="center" vertical="center"/>
    </xf>
    <xf numFmtId="197" fontId="52" fillId="2" borderId="13" xfId="207" applyNumberFormat="1" applyFont="1" applyFill="1" applyBorder="1" applyAlignment="1">
      <alignment horizontal="center" vertical="center"/>
    </xf>
    <xf numFmtId="4" fontId="52" fillId="2" borderId="13" xfId="207" applyNumberFormat="1" applyFont="1" applyFill="1" applyBorder="1" applyAlignment="1">
      <alignment horizontal="right" vertical="center"/>
    </xf>
    <xf numFmtId="0" fontId="29" fillId="2" borderId="22" xfId="207" applyFill="1" applyBorder="1" applyAlignment="1">
      <alignment horizontal="center" vertical="center"/>
    </xf>
    <xf numFmtId="180" fontId="76" fillId="0" borderId="124" xfId="158" applyNumberFormat="1" applyFont="1" applyBorder="1"/>
    <xf numFmtId="4" fontId="68" fillId="14" borderId="41" xfId="3" applyNumberFormat="1" applyFont="1" applyFill="1" applyBorder="1"/>
    <xf numFmtId="10" fontId="68" fillId="14" borderId="56" xfId="158" applyNumberFormat="1" applyFont="1" applyFill="1" applyBorder="1"/>
    <xf numFmtId="4" fontId="28" fillId="0" borderId="8" xfId="0" applyNumberFormat="1" applyFont="1" applyBorder="1" applyAlignment="1">
      <alignment vertical="center"/>
    </xf>
    <xf numFmtId="0" fontId="27" fillId="0" borderId="8" xfId="207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16" fontId="54" fillId="0" borderId="46" xfId="0" applyNumberFormat="1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4" fontId="26" fillId="0" borderId="8" xfId="0" applyNumberFormat="1" applyFont="1" applyBorder="1" applyAlignment="1">
      <alignment vertical="center"/>
    </xf>
    <xf numFmtId="1" fontId="26" fillId="0" borderId="11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24" fillId="0" borderId="45" xfId="0" applyFont="1" applyBorder="1" applyAlignment="1">
      <alignment horizontal="left" vertical="center"/>
    </xf>
    <xf numFmtId="0" fontId="23" fillId="0" borderId="18" xfId="0" applyFont="1" applyBorder="1" applyAlignment="1">
      <alignment vertical="center"/>
    </xf>
    <xf numFmtId="0" fontId="23" fillId="0" borderId="11" xfId="0" applyFont="1" applyBorder="1" applyAlignment="1">
      <alignment horizontal="center" vertical="center"/>
    </xf>
    <xf numFmtId="0" fontId="22" fillId="0" borderId="18" xfId="0" applyFont="1" applyBorder="1" applyAlignment="1">
      <alignment vertical="center"/>
    </xf>
    <xf numFmtId="2" fontId="22" fillId="0" borderId="45" xfId="0" applyNumberFormat="1" applyFont="1" applyBorder="1" applyAlignment="1">
      <alignment horizontal="left" vertical="center"/>
    </xf>
    <xf numFmtId="2" fontId="54" fillId="0" borderId="45" xfId="0" applyNumberFormat="1" applyFont="1" applyBorder="1" applyAlignment="1">
      <alignment horizontal="left" vertical="center"/>
    </xf>
    <xf numFmtId="201" fontId="29" fillId="0" borderId="19" xfId="207" applyNumberFormat="1" applyBorder="1" applyAlignment="1">
      <alignment vertical="center"/>
    </xf>
    <xf numFmtId="1" fontId="29" fillId="0" borderId="19" xfId="207" applyNumberFormat="1" applyBorder="1" applyAlignment="1">
      <alignment horizontal="center" vertical="center"/>
    </xf>
    <xf numFmtId="2" fontId="55" fillId="4" borderId="74" xfId="0" applyNumberFormat="1" applyFont="1" applyFill="1" applyBorder="1" applyAlignment="1">
      <alignment horizontal="center" vertical="center"/>
    </xf>
    <xf numFmtId="2" fontId="55" fillId="4" borderId="11" xfId="0" applyNumberFormat="1" applyFont="1" applyFill="1" applyBorder="1" applyAlignment="1">
      <alignment horizontal="center" vertical="center"/>
    </xf>
    <xf numFmtId="201" fontId="55" fillId="4" borderId="75" xfId="0" applyNumberFormat="1" applyFont="1" applyFill="1" applyBorder="1" applyAlignment="1">
      <alignment horizontal="center" vertical="center"/>
    </xf>
    <xf numFmtId="1" fontId="55" fillId="4" borderId="75" xfId="0" applyNumberFormat="1" applyFont="1" applyFill="1" applyBorder="1" applyAlignment="1">
      <alignment horizontal="center" vertical="center"/>
    </xf>
    <xf numFmtId="201" fontId="55" fillId="4" borderId="19" xfId="0" applyNumberFormat="1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2" fontId="29" fillId="0" borderId="11" xfId="207" applyNumberFormat="1" applyBorder="1" applyAlignment="1">
      <alignment horizontal="center" vertical="center"/>
    </xf>
    <xf numFmtId="201" fontId="0" fillId="0" borderId="11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16" fontId="20" fillId="0" borderId="46" xfId="0" applyNumberFormat="1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4" fontId="17" fillId="0" borderId="8" xfId="0" applyNumberFormat="1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2" fontId="16" fillId="0" borderId="45" xfId="0" applyNumberFormat="1" applyFont="1" applyBorder="1" applyAlignment="1">
      <alignment horizontal="left" vertical="center"/>
    </xf>
    <xf numFmtId="180" fontId="55" fillId="4" borderId="92" xfId="0" applyNumberFormat="1" applyFont="1" applyFill="1" applyBorder="1" applyAlignment="1">
      <alignment horizontal="center" vertical="center"/>
    </xf>
    <xf numFmtId="201" fontId="55" fillId="4" borderId="92" xfId="0" applyNumberFormat="1" applyFont="1" applyFill="1" applyBorder="1" applyAlignment="1">
      <alignment horizontal="center" vertical="center"/>
    </xf>
    <xf numFmtId="180" fontId="55" fillId="4" borderId="8" xfId="0" applyNumberFormat="1" applyFont="1" applyFill="1" applyBorder="1" applyAlignment="1">
      <alignment horizontal="center" vertical="center"/>
    </xf>
    <xf numFmtId="201" fontId="55" fillId="4" borderId="8" xfId="0" applyNumberFormat="1" applyFont="1" applyFill="1" applyBorder="1" applyAlignment="1">
      <alignment horizontal="center" vertical="center"/>
    </xf>
    <xf numFmtId="20" fontId="55" fillId="4" borderId="8" xfId="0" applyNumberFormat="1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right" vertical="center"/>
    </xf>
    <xf numFmtId="0" fontId="15" fillId="0" borderId="18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4" fontId="0" fillId="4" borderId="17" xfId="0" applyNumberFormat="1" applyFill="1" applyBorder="1" applyAlignment="1">
      <alignment vertical="center"/>
    </xf>
    <xf numFmtId="0" fontId="0" fillId="4" borderId="0" xfId="0" applyFill="1" applyAlignment="1">
      <alignment vertical="center"/>
    </xf>
    <xf numFmtId="0" fontId="13" fillId="4" borderId="18" xfId="0" applyFont="1" applyFill="1" applyBorder="1" applyAlignment="1">
      <alignment vertical="center"/>
    </xf>
    <xf numFmtId="0" fontId="13" fillId="0" borderId="45" xfId="0" applyFont="1" applyBorder="1" applyAlignment="1">
      <alignment horizontal="left" vertical="center"/>
    </xf>
    <xf numFmtId="0" fontId="12" fillId="0" borderId="18" xfId="0" applyFont="1" applyBorder="1" applyAlignment="1">
      <alignment vertical="center"/>
    </xf>
    <xf numFmtId="16" fontId="12" fillId="0" borderId="11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9" fillId="4" borderId="18" xfId="0" applyFont="1" applyFill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45" xfId="0" applyFont="1" applyBorder="1" applyAlignment="1">
      <alignment horizontal="left" vertical="center"/>
    </xf>
    <xf numFmtId="0" fontId="8" fillId="0" borderId="18" xfId="0" applyFont="1" applyBorder="1" applyAlignment="1">
      <alignment vertical="center"/>
    </xf>
    <xf numFmtId="3" fontId="76" fillId="0" borderId="126" xfId="158" applyNumberFormat="1" applyFont="1" applyBorder="1" applyAlignment="1">
      <alignment horizontal="center" vertical="center"/>
    </xf>
    <xf numFmtId="3" fontId="78" fillId="0" borderId="126" xfId="158" applyNumberFormat="1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7" fillId="0" borderId="62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4" fontId="6" fillId="0" borderId="8" xfId="0" applyNumberFormat="1" applyFont="1" applyBorder="1" applyAlignment="1">
      <alignment vertical="center"/>
    </xf>
    <xf numFmtId="0" fontId="5" fillId="0" borderId="45" xfId="0" applyFont="1" applyBorder="1" applyAlignment="1">
      <alignment horizontal="left" vertical="center"/>
    </xf>
    <xf numFmtId="4" fontId="68" fillId="79" borderId="5" xfId="3" applyNumberFormat="1" applyFont="1" applyFill="1" applyBorder="1"/>
    <xf numFmtId="10" fontId="68" fillId="79" borderId="172" xfId="158" applyNumberFormat="1" applyFont="1" applyFill="1" applyBorder="1"/>
    <xf numFmtId="0" fontId="4" fillId="4" borderId="18" xfId="0" applyFont="1" applyFill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4" fontId="54" fillId="0" borderId="11" xfId="0" applyNumberFormat="1" applyFont="1" applyBorder="1" applyAlignment="1">
      <alignment vertical="center"/>
    </xf>
    <xf numFmtId="207" fontId="55" fillId="4" borderId="19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4" fontId="55" fillId="80" borderId="8" xfId="207" applyNumberFormat="1" applyFont="1" applyFill="1" applyBorder="1" applyAlignment="1">
      <alignment vertical="center"/>
    </xf>
    <xf numFmtId="0" fontId="51" fillId="78" borderId="5" xfId="0" applyFont="1" applyFill="1" applyBorder="1" applyAlignment="1">
      <alignment horizontal="center" vertical="center"/>
    </xf>
    <xf numFmtId="4" fontId="0" fillId="78" borderId="8" xfId="0" applyNumberFormat="1" applyFill="1" applyBorder="1" applyAlignment="1">
      <alignment vertical="center"/>
    </xf>
    <xf numFmtId="4" fontId="54" fillId="78" borderId="8" xfId="0" applyNumberFormat="1" applyFont="1" applyFill="1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4" fontId="1" fillId="9" borderId="8" xfId="3" applyNumberFormat="1" applyFont="1" applyFill="1" applyBorder="1" applyAlignment="1">
      <alignment horizontal="right" vertical="center"/>
    </xf>
    <xf numFmtId="0" fontId="1" fillId="0" borderId="62" xfId="0" applyFont="1" applyBorder="1" applyAlignment="1">
      <alignment vertical="center"/>
    </xf>
    <xf numFmtId="203" fontId="85" fillId="0" borderId="1" xfId="158" applyNumberFormat="1" applyFont="1" applyBorder="1" applyAlignment="1">
      <alignment horizontal="left"/>
    </xf>
    <xf numFmtId="4" fontId="85" fillId="2" borderId="24" xfId="158" applyNumberFormat="1" applyFont="1" applyFill="1" applyBorder="1" applyAlignment="1">
      <alignment horizontal="center" vertical="center" wrapText="1"/>
    </xf>
    <xf numFmtId="4" fontId="85" fillId="2" borderId="25" xfId="158" applyNumberFormat="1" applyFont="1" applyFill="1" applyBorder="1" applyAlignment="1">
      <alignment horizontal="center" vertical="center" wrapText="1"/>
    </xf>
    <xf numFmtId="4" fontId="85" fillId="2" borderId="84" xfId="158" applyNumberFormat="1" applyFont="1" applyFill="1" applyBorder="1" applyAlignment="1">
      <alignment horizontal="center" vertical="center" wrapText="1"/>
    </xf>
    <xf numFmtId="4" fontId="85" fillId="11" borderId="3" xfId="158" applyNumberFormat="1" applyFont="1" applyFill="1" applyBorder="1" applyAlignment="1">
      <alignment horizontal="center" vertical="center"/>
    </xf>
    <xf numFmtId="0" fontId="83" fillId="16" borderId="111" xfId="158" applyFont="1" applyFill="1" applyBorder="1" applyAlignment="1">
      <alignment horizontal="center" vertical="center"/>
    </xf>
    <xf numFmtId="0" fontId="83" fillId="16" borderId="26" xfId="158" applyFont="1" applyFill="1" applyBorder="1" applyAlignment="1">
      <alignment horizontal="center" vertical="center"/>
    </xf>
    <xf numFmtId="0" fontId="83" fillId="16" borderId="112" xfId="158" applyFont="1" applyFill="1" applyBorder="1" applyAlignment="1">
      <alignment horizontal="center" vertical="center"/>
    </xf>
    <xf numFmtId="0" fontId="83" fillId="16" borderId="103" xfId="158" applyFont="1" applyFill="1" applyBorder="1" applyAlignment="1">
      <alignment horizontal="center" vertical="center"/>
    </xf>
    <xf numFmtId="0" fontId="83" fillId="17" borderId="3" xfId="158" applyFont="1" applyFill="1" applyBorder="1" applyAlignment="1">
      <alignment horizontal="center" vertical="center"/>
    </xf>
    <xf numFmtId="0" fontId="83" fillId="17" borderId="5" xfId="158" applyFont="1" applyFill="1" applyBorder="1" applyAlignment="1">
      <alignment horizontal="center" vertical="center"/>
    </xf>
    <xf numFmtId="0" fontId="83" fillId="16" borderId="2" xfId="158" applyFont="1" applyFill="1" applyBorder="1" applyAlignment="1">
      <alignment horizontal="center" vertical="center"/>
    </xf>
    <xf numFmtId="0" fontId="83" fillId="16" borderId="4" xfId="158" applyFont="1" applyFill="1" applyBorder="1" applyAlignment="1">
      <alignment horizontal="center" vertical="center"/>
    </xf>
    <xf numFmtId="0" fontId="85" fillId="76" borderId="111" xfId="158" applyFont="1" applyFill="1" applyBorder="1" applyAlignment="1">
      <alignment horizontal="center" vertical="center"/>
    </xf>
    <xf numFmtId="0" fontId="85" fillId="76" borderId="113" xfId="158" applyFont="1" applyFill="1" applyBorder="1" applyAlignment="1">
      <alignment horizontal="center" vertical="center"/>
    </xf>
    <xf numFmtId="4" fontId="85" fillId="74" borderId="24" xfId="158" applyNumberFormat="1" applyFont="1" applyFill="1" applyBorder="1" applyAlignment="1">
      <alignment horizontal="center" vertical="center"/>
    </xf>
    <xf numFmtId="4" fontId="85" fillId="74" borderId="25" xfId="158" applyNumberFormat="1" applyFont="1" applyFill="1" applyBorder="1" applyAlignment="1">
      <alignment horizontal="center" vertical="center"/>
    </xf>
    <xf numFmtId="4" fontId="85" fillId="11" borderId="3" xfId="158" applyNumberFormat="1" applyFont="1" applyFill="1" applyBorder="1" applyAlignment="1">
      <alignment horizontal="center" vertical="center" wrapText="1"/>
    </xf>
    <xf numFmtId="4" fontId="85" fillId="11" borderId="15" xfId="158" applyNumberFormat="1" applyFont="1" applyFill="1" applyBorder="1" applyAlignment="1">
      <alignment horizontal="center" vertical="center"/>
    </xf>
    <xf numFmtId="4" fontId="85" fillId="11" borderId="25" xfId="158" applyNumberFormat="1" applyFont="1" applyFill="1" applyBorder="1" applyAlignment="1">
      <alignment horizontal="center" vertical="center"/>
    </xf>
    <xf numFmtId="4" fontId="85" fillId="11" borderId="81" xfId="158" applyNumberFormat="1" applyFont="1" applyFill="1" applyBorder="1" applyAlignment="1">
      <alignment horizontal="center" vertical="center"/>
    </xf>
    <xf numFmtId="0" fontId="83" fillId="16" borderId="102" xfId="158" applyFont="1" applyFill="1" applyBorder="1" applyAlignment="1">
      <alignment horizontal="center" vertical="center"/>
    </xf>
    <xf numFmtId="0" fontId="83" fillId="16" borderId="134" xfId="158" applyFont="1" applyFill="1" applyBorder="1" applyAlignment="1">
      <alignment horizontal="center" vertical="center"/>
    </xf>
    <xf numFmtId="206" fontId="70" fillId="0" borderId="118" xfId="158" applyNumberFormat="1" applyFont="1" applyBorder="1" applyAlignment="1">
      <alignment horizontal="left"/>
    </xf>
    <xf numFmtId="0" fontId="68" fillId="16" borderId="125" xfId="158" applyFont="1" applyFill="1" applyBorder="1" applyAlignment="1">
      <alignment horizontal="center" vertical="center"/>
    </xf>
    <xf numFmtId="0" fontId="68" fillId="16" borderId="195" xfId="158" applyFont="1" applyFill="1" applyBorder="1" applyAlignment="1">
      <alignment horizontal="center" vertical="center"/>
    </xf>
    <xf numFmtId="0" fontId="68" fillId="17" borderId="120" xfId="158" applyFont="1" applyFill="1" applyBorder="1" applyAlignment="1">
      <alignment horizontal="center" vertical="center"/>
    </xf>
    <xf numFmtId="0" fontId="68" fillId="17" borderId="121" xfId="158" applyFont="1" applyFill="1" applyBorder="1" applyAlignment="1">
      <alignment horizontal="center" vertical="center"/>
    </xf>
    <xf numFmtId="0" fontId="68" fillId="16" borderId="123" xfId="158" applyFont="1" applyFill="1" applyBorder="1" applyAlignment="1">
      <alignment horizontal="center" vertical="center"/>
    </xf>
    <xf numFmtId="0" fontId="144" fillId="75" borderId="159" xfId="0" applyFont="1" applyFill="1" applyBorder="1" applyAlignment="1">
      <alignment horizontal="center"/>
    </xf>
    <xf numFmtId="0" fontId="144" fillId="75" borderId="160" xfId="0" applyFont="1" applyFill="1" applyBorder="1" applyAlignment="1">
      <alignment horizontal="center"/>
    </xf>
    <xf numFmtId="205" fontId="70" fillId="0" borderId="0" xfId="158" applyNumberFormat="1" applyFont="1" applyAlignment="1">
      <alignment horizontal="left" vertical="center"/>
    </xf>
    <xf numFmtId="0" fontId="142" fillId="17" borderId="162" xfId="158" applyFont="1" applyFill="1" applyBorder="1" applyAlignment="1">
      <alignment horizontal="center" vertical="center"/>
    </xf>
    <xf numFmtId="0" fontId="83" fillId="16" borderId="194" xfId="158" applyFont="1" applyFill="1" applyBorder="1" applyAlignment="1">
      <alignment horizontal="center" vertical="center"/>
    </xf>
    <xf numFmtId="0" fontId="144" fillId="74" borderId="158" xfId="0" applyFont="1" applyFill="1" applyBorder="1" applyAlignment="1">
      <alignment horizontal="center"/>
    </xf>
    <xf numFmtId="0" fontId="144" fillId="74" borderId="159" xfId="0" applyFont="1" applyFill="1" applyBorder="1" applyAlignment="1">
      <alignment horizontal="center"/>
    </xf>
    <xf numFmtId="0" fontId="68" fillId="17" borderId="174" xfId="158" applyFont="1" applyFill="1" applyBorder="1" applyAlignment="1">
      <alignment horizontal="center" vertical="center"/>
    </xf>
    <xf numFmtId="0" fontId="68" fillId="17" borderId="49" xfId="158" applyFont="1" applyFill="1" applyBorder="1" applyAlignment="1">
      <alignment horizontal="center" vertical="center"/>
    </xf>
    <xf numFmtId="0" fontId="75" fillId="3" borderId="3" xfId="158" applyFont="1" applyFill="1" applyBorder="1" applyAlignment="1">
      <alignment horizontal="center"/>
    </xf>
    <xf numFmtId="0" fontId="75" fillId="3" borderId="15" xfId="158" applyFont="1" applyFill="1" applyBorder="1" applyAlignment="1">
      <alignment horizontal="center"/>
    </xf>
    <xf numFmtId="0" fontId="70" fillId="2" borderId="41" xfId="158" applyFont="1" applyFill="1" applyBorder="1" applyAlignment="1">
      <alignment horizontal="center" vertical="center" wrapText="1"/>
    </xf>
    <xf numFmtId="0" fontId="70" fillId="9" borderId="41" xfId="158" applyFont="1" applyFill="1" applyBorder="1" applyAlignment="1">
      <alignment horizontal="center" vertical="center"/>
    </xf>
    <xf numFmtId="0" fontId="70" fillId="3" borderId="41" xfId="158" applyFont="1" applyFill="1" applyBorder="1" applyAlignment="1">
      <alignment horizontal="center" vertical="center"/>
    </xf>
    <xf numFmtId="0" fontId="70" fillId="3" borderId="56" xfId="158" applyFont="1" applyFill="1" applyBorder="1" applyAlignment="1">
      <alignment horizontal="center" vertical="center"/>
    </xf>
    <xf numFmtId="0" fontId="68" fillId="17" borderId="3" xfId="158" applyFont="1" applyFill="1" applyBorder="1" applyAlignment="1">
      <alignment horizontal="center" vertical="center"/>
    </xf>
    <xf numFmtId="0" fontId="68" fillId="17" borderId="5" xfId="158" applyFont="1" applyFill="1" applyBorder="1" applyAlignment="1">
      <alignment horizontal="center" vertical="center"/>
    </xf>
    <xf numFmtId="0" fontId="75" fillId="0" borderId="0" xfId="158" applyFont="1" applyAlignment="1">
      <alignment horizontal="center" vertical="center"/>
    </xf>
    <xf numFmtId="203" fontId="70" fillId="0" borderId="0" xfId="158" applyNumberFormat="1" applyFont="1" applyAlignment="1">
      <alignment horizontal="center" vertical="center"/>
    </xf>
    <xf numFmtId="0" fontId="68" fillId="16" borderId="107" xfId="158" applyFont="1" applyFill="1" applyBorder="1" applyAlignment="1">
      <alignment horizontal="center" vertical="center"/>
    </xf>
    <xf numFmtId="0" fontId="68" fillId="16" borderId="108" xfId="158" applyFont="1" applyFill="1" applyBorder="1" applyAlignment="1">
      <alignment horizontal="center" vertical="center"/>
    </xf>
    <xf numFmtId="0" fontId="75" fillId="9" borderId="179" xfId="158" applyFont="1" applyFill="1" applyBorder="1" applyAlignment="1">
      <alignment horizontal="center" vertical="center"/>
    </xf>
    <xf numFmtId="0" fontId="75" fillId="9" borderId="49" xfId="158" applyFont="1" applyFill="1" applyBorder="1" applyAlignment="1">
      <alignment horizontal="center" vertical="center"/>
    </xf>
    <xf numFmtId="0" fontId="75" fillId="9" borderId="50" xfId="158" applyFont="1" applyFill="1" applyBorder="1" applyAlignment="1">
      <alignment horizontal="center" vertical="center"/>
    </xf>
    <xf numFmtId="0" fontId="71" fillId="0" borderId="3" xfId="0" applyFont="1" applyBorder="1" applyAlignment="1">
      <alignment horizontal="center" vertical="center" wrapText="1"/>
    </xf>
    <xf numFmtId="0" fontId="71" fillId="3" borderId="3" xfId="0" applyFont="1" applyFill="1" applyBorder="1" applyAlignment="1">
      <alignment horizontal="center" vertical="center" wrapText="1"/>
    </xf>
    <xf numFmtId="0" fontId="71" fillId="14" borderId="3" xfId="0" applyFont="1" applyFill="1" applyBorder="1" applyAlignment="1">
      <alignment horizontal="center" vertical="center" wrapText="1"/>
    </xf>
    <xf numFmtId="0" fontId="71" fillId="15" borderId="3" xfId="0" applyFont="1" applyFill="1" applyBorder="1" applyAlignment="1">
      <alignment horizontal="center" vertical="center" wrapText="1"/>
    </xf>
    <xf numFmtId="0" fontId="71" fillId="15" borderId="24" xfId="0" applyFont="1" applyFill="1" applyBorder="1" applyAlignment="1">
      <alignment horizontal="center" vertical="center" wrapText="1"/>
    </xf>
    <xf numFmtId="0" fontId="51" fillId="0" borderId="98" xfId="0" applyFont="1" applyBorder="1" applyAlignment="1">
      <alignment horizontal="center" vertical="center"/>
    </xf>
    <xf numFmtId="0" fontId="51" fillId="0" borderId="99" xfId="0" applyFont="1" applyBorder="1" applyAlignment="1">
      <alignment horizontal="center" vertical="center"/>
    </xf>
    <xf numFmtId="0" fontId="51" fillId="3" borderId="86" xfId="0" applyFont="1" applyFill="1" applyBorder="1" applyAlignment="1">
      <alignment horizontal="center" vertical="center"/>
    </xf>
    <xf numFmtId="0" fontId="51" fillId="3" borderId="85" xfId="0" applyFont="1" applyFill="1" applyBorder="1" applyAlignment="1">
      <alignment horizontal="center" vertical="center"/>
    </xf>
    <xf numFmtId="0" fontId="51" fillId="5" borderId="86" xfId="0" applyFont="1" applyFill="1" applyBorder="1" applyAlignment="1">
      <alignment horizontal="center" vertical="center"/>
    </xf>
    <xf numFmtId="0" fontId="71" fillId="0" borderId="2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vertical="center"/>
    </xf>
    <xf numFmtId="0" fontId="71" fillId="0" borderId="103" xfId="0" applyFont="1" applyBorder="1" applyAlignment="1">
      <alignment horizontal="center" vertical="center"/>
    </xf>
    <xf numFmtId="0" fontId="71" fillId="0" borderId="3" xfId="0" applyFont="1" applyBorder="1" applyAlignment="1">
      <alignment horizontal="center" vertical="center"/>
    </xf>
    <xf numFmtId="0" fontId="71" fillId="0" borderId="41" xfId="0" applyFont="1" applyBorder="1" applyAlignment="1">
      <alignment horizontal="center" vertical="center"/>
    </xf>
    <xf numFmtId="0" fontId="71" fillId="0" borderId="102" xfId="0" applyFont="1" applyBorder="1" applyAlignment="1">
      <alignment horizontal="center" vertical="center"/>
    </xf>
    <xf numFmtId="0" fontId="71" fillId="0" borderId="41" xfId="0" applyFont="1" applyBorder="1" applyAlignment="1">
      <alignment horizontal="center" vertical="center" wrapText="1"/>
    </xf>
    <xf numFmtId="0" fontId="71" fillId="0" borderId="102" xfId="0" applyFont="1" applyBorder="1" applyAlignment="1">
      <alignment horizontal="center" vertical="center" wrapText="1"/>
    </xf>
    <xf numFmtId="0" fontId="71" fillId="3" borderId="41" xfId="0" applyFont="1" applyFill="1" applyBorder="1" applyAlignment="1">
      <alignment horizontal="center" vertical="center" wrapText="1"/>
    </xf>
    <xf numFmtId="0" fontId="71" fillId="3" borderId="102" xfId="0" applyFont="1" applyFill="1" applyBorder="1" applyAlignment="1">
      <alignment horizontal="center" vertical="center" wrapText="1"/>
    </xf>
    <xf numFmtId="0" fontId="71" fillId="14" borderId="41" xfId="0" applyFont="1" applyFill="1" applyBorder="1" applyAlignment="1">
      <alignment horizontal="center" vertical="center" wrapText="1"/>
    </xf>
    <xf numFmtId="0" fontId="71" fillId="14" borderId="102" xfId="0" applyFont="1" applyFill="1" applyBorder="1" applyAlignment="1">
      <alignment horizontal="center" vertical="center" wrapText="1"/>
    </xf>
    <xf numFmtId="0" fontId="71" fillId="15" borderId="41" xfId="0" applyFont="1" applyFill="1" applyBorder="1" applyAlignment="1">
      <alignment horizontal="center" vertical="center" wrapText="1"/>
    </xf>
    <xf numFmtId="0" fontId="71" fillId="15" borderId="102" xfId="0" applyFont="1" applyFill="1" applyBorder="1" applyAlignment="1">
      <alignment horizontal="center" vertical="center" wrapText="1"/>
    </xf>
    <xf numFmtId="0" fontId="71" fillId="15" borderId="28" xfId="0" applyFont="1" applyFill="1" applyBorder="1" applyAlignment="1">
      <alignment horizontal="center" vertical="center" wrapText="1"/>
    </xf>
    <xf numFmtId="0" fontId="71" fillId="15" borderId="106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left" vertical="center"/>
    </xf>
    <xf numFmtId="16" fontId="64" fillId="0" borderId="1" xfId="0" applyNumberFormat="1" applyFont="1" applyBorder="1" applyAlignment="1">
      <alignment horizontal="left" vertical="center"/>
    </xf>
    <xf numFmtId="0" fontId="51" fillId="8" borderId="86" xfId="0" applyFont="1" applyFill="1" applyBorder="1" applyAlignment="1">
      <alignment horizontal="center" vertical="center"/>
    </xf>
    <xf numFmtId="0" fontId="51" fillId="8" borderId="97" xfId="0" applyFont="1" applyFill="1" applyBorder="1" applyAlignment="1">
      <alignment horizontal="center" vertical="center"/>
    </xf>
    <xf numFmtId="0" fontId="67" fillId="11" borderId="98" xfId="0" applyFont="1" applyFill="1" applyBorder="1" applyAlignment="1">
      <alignment horizontal="center" vertical="center"/>
    </xf>
    <xf numFmtId="0" fontId="67" fillId="11" borderId="99" xfId="0" applyFont="1" applyFill="1" applyBorder="1" applyAlignment="1">
      <alignment horizontal="center" vertical="center"/>
    </xf>
    <xf numFmtId="0" fontId="51" fillId="8" borderId="85" xfId="0" applyFont="1" applyFill="1" applyBorder="1" applyAlignment="1">
      <alignment horizontal="center" vertical="center"/>
    </xf>
    <xf numFmtId="0" fontId="51" fillId="8" borderId="87" xfId="0" applyFont="1" applyFill="1" applyBorder="1" applyAlignment="1">
      <alignment horizontal="center" vertical="center"/>
    </xf>
    <xf numFmtId="9" fontId="51" fillId="8" borderId="86" xfId="2" applyFont="1" applyFill="1" applyBorder="1" applyAlignment="1">
      <alignment horizontal="center" vertical="center" wrapText="1"/>
    </xf>
    <xf numFmtId="9" fontId="51" fillId="8" borderId="72" xfId="2" applyFont="1" applyFill="1" applyBorder="1" applyAlignment="1">
      <alignment horizontal="center" vertical="center" wrapText="1"/>
    </xf>
    <xf numFmtId="0" fontId="51" fillId="0" borderId="15" xfId="0" applyFont="1" applyBorder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51" xfId="207" applyFont="1" applyBorder="1" applyAlignment="1">
      <alignment horizontal="center" vertical="center"/>
    </xf>
    <xf numFmtId="0" fontId="51" fillId="0" borderId="27" xfId="207" applyFont="1" applyBorder="1" applyAlignment="1">
      <alignment horizontal="center" vertical="center"/>
    </xf>
    <xf numFmtId="0" fontId="51" fillId="0" borderId="55" xfId="207" applyFont="1" applyBorder="1" applyAlignment="1">
      <alignment horizontal="center" vertical="center"/>
    </xf>
    <xf numFmtId="0" fontId="51" fillId="0" borderId="111" xfId="207" applyFont="1" applyBorder="1" applyAlignment="1">
      <alignment horizontal="center" vertical="center"/>
    </xf>
    <xf numFmtId="0" fontId="51" fillId="0" borderId="26" xfId="207" applyFont="1" applyBorder="1" applyAlignment="1">
      <alignment horizontal="center" vertical="center"/>
    </xf>
    <xf numFmtId="0" fontId="51" fillId="0" borderId="113" xfId="207" applyFont="1" applyBorder="1" applyAlignment="1">
      <alignment horizontal="center" vertical="center"/>
    </xf>
    <xf numFmtId="0" fontId="51" fillId="0" borderId="24" xfId="207" applyFont="1" applyBorder="1" applyAlignment="1">
      <alignment horizontal="center" vertical="center"/>
    </xf>
    <xf numFmtId="0" fontId="51" fillId="0" borderId="25" xfId="207" applyFont="1" applyBorder="1" applyAlignment="1">
      <alignment horizontal="center" vertical="center"/>
    </xf>
    <xf numFmtId="0" fontId="51" fillId="0" borderId="84" xfId="207" applyFont="1" applyBorder="1" applyAlignment="1">
      <alignment horizontal="center" vertical="center"/>
    </xf>
    <xf numFmtId="4" fontId="51" fillId="0" borderId="66" xfId="207" applyNumberFormat="1" applyFont="1" applyBorder="1" applyAlignment="1">
      <alignment horizontal="center" vertical="center"/>
    </xf>
    <xf numFmtId="4" fontId="51" fillId="0" borderId="35" xfId="207" applyNumberFormat="1" applyFont="1" applyBorder="1" applyAlignment="1">
      <alignment horizontal="center" vertical="center"/>
    </xf>
    <xf numFmtId="4" fontId="51" fillId="0" borderId="67" xfId="207" applyNumberFormat="1" applyFont="1" applyBorder="1" applyAlignment="1">
      <alignment horizontal="center" vertical="center"/>
    </xf>
    <xf numFmtId="0" fontId="51" fillId="0" borderId="191" xfId="207" applyFont="1" applyBorder="1" applyAlignment="1">
      <alignment horizontal="center" vertical="center"/>
    </xf>
    <xf numFmtId="0" fontId="51" fillId="0" borderId="192" xfId="207" applyFont="1" applyBorder="1" applyAlignment="1">
      <alignment horizontal="center" vertical="center"/>
    </xf>
    <xf numFmtId="0" fontId="51" fillId="0" borderId="193" xfId="207" applyFont="1" applyBorder="1" applyAlignment="1">
      <alignment horizontal="center" vertical="center"/>
    </xf>
    <xf numFmtId="0" fontId="51" fillId="0" borderId="28" xfId="207" applyFont="1" applyBorder="1" applyAlignment="1">
      <alignment horizontal="center" vertical="center"/>
    </xf>
    <xf numFmtId="0" fontId="51" fillId="0" borderId="29" xfId="207" applyFont="1" applyBorder="1" applyAlignment="1">
      <alignment horizontal="center" vertical="center"/>
    </xf>
    <xf numFmtId="0" fontId="51" fillId="0" borderId="50" xfId="0" applyFont="1" applyBorder="1" applyAlignment="1">
      <alignment horizontal="center" vertical="center" wrapText="1"/>
    </xf>
    <xf numFmtId="0" fontId="51" fillId="0" borderId="76" xfId="0" applyFont="1" applyBorder="1" applyAlignment="1">
      <alignment horizontal="center" vertical="center" wrapText="1"/>
    </xf>
    <xf numFmtId="0" fontId="51" fillId="0" borderId="78" xfId="0" applyFont="1" applyBorder="1" applyAlignment="1">
      <alignment horizontal="center" vertical="center" wrapText="1"/>
    </xf>
    <xf numFmtId="0" fontId="51" fillId="0" borderId="35" xfId="0" applyFont="1" applyBorder="1" applyAlignment="1">
      <alignment horizontal="center" vertical="center"/>
    </xf>
    <xf numFmtId="0" fontId="51" fillId="0" borderId="79" xfId="0" applyFont="1" applyBorder="1" applyAlignment="1">
      <alignment horizontal="center" vertical="center"/>
    </xf>
    <xf numFmtId="0" fontId="51" fillId="0" borderId="26" xfId="0" applyFont="1" applyBorder="1" applyAlignment="1">
      <alignment horizontal="center" vertical="center"/>
    </xf>
    <xf numFmtId="0" fontId="51" fillId="0" borderId="71" xfId="0" applyFont="1" applyBorder="1" applyAlignment="1">
      <alignment horizontal="center" vertical="center"/>
    </xf>
    <xf numFmtId="0" fontId="51" fillId="0" borderId="27" xfId="0" applyFont="1" applyBorder="1" applyAlignment="1">
      <alignment horizontal="center" vertical="center"/>
    </xf>
    <xf numFmtId="0" fontId="51" fillId="0" borderId="72" xfId="0" applyFont="1" applyBorder="1" applyAlignment="1">
      <alignment horizontal="center" vertical="center"/>
    </xf>
    <xf numFmtId="4" fontId="51" fillId="0" borderId="24" xfId="0" applyNumberFormat="1" applyFont="1" applyBorder="1" applyAlignment="1">
      <alignment horizontal="center" vertical="center"/>
    </xf>
    <xf numFmtId="4" fontId="51" fillId="0" borderId="34" xfId="0" applyNumberFormat="1" applyFont="1" applyBorder="1" applyAlignment="1">
      <alignment horizontal="center" vertical="center"/>
    </xf>
    <xf numFmtId="4" fontId="51" fillId="0" borderId="77" xfId="0" applyNumberFormat="1" applyFont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51" fillId="0" borderId="25" xfId="0" applyFont="1" applyBorder="1" applyAlignment="1">
      <alignment horizontal="center" vertical="center"/>
    </xf>
    <xf numFmtId="0" fontId="51" fillId="0" borderId="28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51" fillId="0" borderId="30" xfId="0" applyFont="1" applyBorder="1" applyAlignment="1">
      <alignment horizontal="center" vertical="center"/>
    </xf>
    <xf numFmtId="1" fontId="51" fillId="0" borderId="28" xfId="0" applyNumberFormat="1" applyFont="1" applyBorder="1" applyAlignment="1">
      <alignment horizontal="center" vertical="center"/>
    </xf>
    <xf numFmtId="1" fontId="51" fillId="0" borderId="29" xfId="0" applyNumberFormat="1" applyFont="1" applyBorder="1" applyAlignment="1">
      <alignment horizontal="center" vertical="center"/>
    </xf>
    <xf numFmtId="1" fontId="51" fillId="0" borderId="30" xfId="0" applyNumberFormat="1" applyFont="1" applyBorder="1" applyAlignment="1">
      <alignment horizontal="center" vertical="center"/>
    </xf>
    <xf numFmtId="198" fontId="51" fillId="0" borderId="3" xfId="0" applyNumberFormat="1" applyFont="1" applyBorder="1" applyAlignment="1">
      <alignment horizontal="center" vertical="center"/>
    </xf>
    <xf numFmtId="4" fontId="51" fillId="0" borderId="36" xfId="0" applyNumberFormat="1" applyFont="1" applyBorder="1" applyAlignment="1">
      <alignment horizontal="center" vertical="center"/>
    </xf>
    <xf numFmtId="0" fontId="51" fillId="0" borderId="84" xfId="0" applyFont="1" applyBorder="1" applyAlignment="1">
      <alignment horizontal="center" vertical="center"/>
    </xf>
    <xf numFmtId="4" fontId="51" fillId="0" borderId="3" xfId="0" applyNumberFormat="1" applyFont="1" applyBorder="1" applyAlignment="1">
      <alignment horizontal="center" vertical="center"/>
    </xf>
    <xf numFmtId="4" fontId="51" fillId="0" borderId="5" xfId="0" applyNumberFormat="1" applyFont="1" applyBorder="1" applyAlignment="1">
      <alignment horizontal="center" vertical="center"/>
    </xf>
    <xf numFmtId="4" fontId="51" fillId="0" borderId="3" xfId="0" applyNumberFormat="1" applyFont="1" applyBorder="1" applyAlignment="1">
      <alignment horizontal="center" vertical="center" wrapText="1"/>
    </xf>
    <xf numFmtId="4" fontId="51" fillId="0" borderId="5" xfId="0" applyNumberFormat="1" applyFont="1" applyBorder="1" applyAlignment="1">
      <alignment horizontal="center" vertical="center" wrapText="1"/>
    </xf>
    <xf numFmtId="0" fontId="71" fillId="80" borderId="3" xfId="207" applyFont="1" applyFill="1" applyBorder="1" applyAlignment="1">
      <alignment horizontal="center" vertical="center"/>
    </xf>
    <xf numFmtId="0" fontId="71" fillId="80" borderId="5" xfId="207" applyFont="1" applyFill="1" applyBorder="1" applyAlignment="1">
      <alignment horizontal="center" vertical="center"/>
    </xf>
    <xf numFmtId="0" fontId="51" fillId="0" borderId="3" xfId="207" applyFont="1" applyBorder="1" applyAlignment="1">
      <alignment horizontal="center" vertical="center" wrapText="1"/>
    </xf>
    <xf numFmtId="0" fontId="51" fillId="0" borderId="5" xfId="207" applyFont="1" applyBorder="1" applyAlignment="1">
      <alignment horizontal="center" vertical="center" wrapText="1"/>
    </xf>
    <xf numFmtId="0" fontId="51" fillId="0" borderId="15" xfId="207" applyFont="1" applyBorder="1" applyAlignment="1">
      <alignment horizontal="center" vertical="center"/>
    </xf>
    <xf numFmtId="0" fontId="51" fillId="0" borderId="16" xfId="207" applyFont="1" applyBorder="1" applyAlignment="1">
      <alignment horizontal="center" vertical="center"/>
    </xf>
    <xf numFmtId="0" fontId="51" fillId="0" borderId="2" xfId="207" applyFont="1" applyBorder="1" applyAlignment="1">
      <alignment horizontal="center" vertical="center"/>
    </xf>
    <xf numFmtId="0" fontId="51" fillId="0" borderId="4" xfId="207" applyFont="1" applyBorder="1" applyAlignment="1">
      <alignment horizontal="center" vertical="center"/>
    </xf>
    <xf numFmtId="0" fontId="51" fillId="0" borderId="3" xfId="207" applyFont="1" applyBorder="1" applyAlignment="1">
      <alignment horizontal="center" vertical="center"/>
    </xf>
    <xf numFmtId="0" fontId="51" fillId="0" borderId="5" xfId="207" applyFont="1" applyBorder="1" applyAlignment="1">
      <alignment horizontal="center" vertical="center"/>
    </xf>
    <xf numFmtId="0" fontId="51" fillId="78" borderId="3" xfId="207" applyFont="1" applyFill="1" applyBorder="1" applyAlignment="1">
      <alignment horizontal="center" vertical="center"/>
    </xf>
    <xf numFmtId="0" fontId="58" fillId="0" borderId="68" xfId="0" applyFont="1" applyBorder="1" applyAlignment="1">
      <alignment horizontal="center" vertical="center" wrapText="1"/>
    </xf>
    <xf numFmtId="0" fontId="58" fillId="0" borderId="69" xfId="0" applyFont="1" applyBorder="1" applyAlignment="1">
      <alignment horizontal="center" vertical="center"/>
    </xf>
    <xf numFmtId="0" fontId="51" fillId="0" borderId="66" xfId="0" applyFont="1" applyBorder="1" applyAlignment="1">
      <alignment horizontal="center" vertical="center"/>
    </xf>
    <xf numFmtId="0" fontId="51" fillId="0" borderId="67" xfId="0" applyFont="1" applyBorder="1" applyAlignment="1">
      <alignment horizontal="center" vertical="center"/>
    </xf>
    <xf numFmtId="198" fontId="51" fillId="7" borderId="3" xfId="0" applyNumberFormat="1" applyFont="1" applyFill="1" applyBorder="1" applyAlignment="1">
      <alignment horizontal="center" vertical="center"/>
    </xf>
    <xf numFmtId="0" fontId="51" fillId="7" borderId="3" xfId="0" applyFont="1" applyFill="1" applyBorder="1" applyAlignment="1">
      <alignment horizontal="center" vertical="center"/>
    </xf>
    <xf numFmtId="0" fontId="51" fillId="7" borderId="5" xfId="0" applyFont="1" applyFill="1" applyBorder="1" applyAlignment="1">
      <alignment horizontal="center" vertical="center"/>
    </xf>
    <xf numFmtId="0" fontId="51" fillId="0" borderId="24" xfId="0" applyFont="1" applyBorder="1" applyAlignment="1">
      <alignment horizontal="center" vertical="center" wrapText="1"/>
    </xf>
    <xf numFmtId="0" fontId="51" fillId="0" borderId="36" xfId="0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/>
    </xf>
    <xf numFmtId="4" fontId="51" fillId="0" borderId="35" xfId="0" applyNumberFormat="1" applyFont="1" applyBorder="1" applyAlignment="1">
      <alignment horizontal="center" vertical="center"/>
    </xf>
    <xf numFmtId="4" fontId="51" fillId="0" borderId="16" xfId="0" applyNumberFormat="1" applyFont="1" applyBorder="1" applyAlignment="1">
      <alignment horizontal="center" vertical="center"/>
    </xf>
    <xf numFmtId="0" fontId="51" fillId="6" borderId="3" xfId="0" applyFont="1" applyFill="1" applyBorder="1" applyAlignment="1">
      <alignment horizontal="center" vertical="center"/>
    </xf>
    <xf numFmtId="0" fontId="51" fillId="6" borderId="41" xfId="0" applyFont="1" applyFill="1" applyBorder="1" applyAlignment="1">
      <alignment horizontal="center" vertical="center"/>
    </xf>
    <xf numFmtId="0" fontId="51" fillId="6" borderId="2" xfId="0" applyFont="1" applyFill="1" applyBorder="1" applyAlignment="1">
      <alignment horizontal="center" vertical="center"/>
    </xf>
    <xf numFmtId="0" fontId="51" fillId="6" borderId="40" xfId="0" applyFont="1" applyFill="1" applyBorder="1" applyAlignment="1">
      <alignment horizontal="center" vertical="center"/>
    </xf>
    <xf numFmtId="0" fontId="51" fillId="6" borderId="4" xfId="0" applyFont="1" applyFill="1" applyBorder="1" applyAlignment="1">
      <alignment horizontal="center" vertical="center"/>
    </xf>
    <xf numFmtId="0" fontId="51" fillId="6" borderId="191" xfId="0" applyFont="1" applyFill="1" applyBorder="1" applyAlignment="1">
      <alignment horizontal="center" vertical="center"/>
    </xf>
    <xf numFmtId="0" fontId="51" fillId="6" borderId="192" xfId="0" applyFont="1" applyFill="1" applyBorder="1" applyAlignment="1">
      <alignment horizontal="center" vertical="center"/>
    </xf>
    <xf numFmtId="0" fontId="51" fillId="6" borderId="193" xfId="0" applyFont="1" applyFill="1" applyBorder="1" applyAlignment="1">
      <alignment horizontal="center" vertical="center"/>
    </xf>
    <xf numFmtId="4" fontId="51" fillId="6" borderId="3" xfId="0" applyNumberFormat="1" applyFont="1" applyFill="1" applyBorder="1" applyAlignment="1">
      <alignment horizontal="center" vertical="center"/>
    </xf>
    <xf numFmtId="4" fontId="51" fillId="6" borderId="41" xfId="0" applyNumberFormat="1" applyFont="1" applyFill="1" applyBorder="1" applyAlignment="1">
      <alignment horizontal="center" vertical="center"/>
    </xf>
    <xf numFmtId="4" fontId="51" fillId="6" borderId="5" xfId="0" applyNumberFormat="1" applyFont="1" applyFill="1" applyBorder="1" applyAlignment="1">
      <alignment horizontal="center" vertical="center"/>
    </xf>
    <xf numFmtId="0" fontId="51" fillId="6" borderId="3" xfId="0" applyFont="1" applyFill="1" applyBorder="1" applyAlignment="1">
      <alignment horizontal="center" vertical="center" wrapText="1"/>
    </xf>
    <xf numFmtId="0" fontId="51" fillId="6" borderId="41" xfId="0" applyFont="1" applyFill="1" applyBorder="1" applyAlignment="1">
      <alignment horizontal="center" vertical="center" wrapText="1"/>
    </xf>
    <xf numFmtId="0" fontId="51" fillId="6" borderId="5" xfId="0" applyFont="1" applyFill="1" applyBorder="1" applyAlignment="1">
      <alignment horizontal="center" vertical="center" wrapText="1"/>
    </xf>
    <xf numFmtId="0" fontId="51" fillId="6" borderId="15" xfId="0" applyFont="1" applyFill="1" applyBorder="1" applyAlignment="1">
      <alignment horizontal="center" vertical="center"/>
    </xf>
    <xf numFmtId="0" fontId="51" fillId="6" borderId="56" xfId="0" applyFont="1" applyFill="1" applyBorder="1" applyAlignment="1">
      <alignment horizontal="center" vertical="center"/>
    </xf>
    <xf numFmtId="0" fontId="51" fillId="6" borderId="16" xfId="0" applyFont="1" applyFill="1" applyBorder="1" applyAlignment="1">
      <alignment horizontal="center" vertical="center"/>
    </xf>
    <xf numFmtId="4" fontId="51" fillId="6" borderId="48" xfId="0" applyNumberFormat="1" applyFont="1" applyFill="1" applyBorder="1" applyAlignment="1">
      <alignment horizontal="center" vertical="center"/>
    </xf>
    <xf numFmtId="4" fontId="51" fillId="6" borderId="49" xfId="0" applyNumberFormat="1" applyFont="1" applyFill="1" applyBorder="1" applyAlignment="1">
      <alignment horizontal="center" vertical="center"/>
    </xf>
    <xf numFmtId="4" fontId="51" fillId="6" borderId="50" xfId="0" applyNumberFormat="1" applyFont="1" applyFill="1" applyBorder="1" applyAlignment="1">
      <alignment horizontal="center" vertical="center"/>
    </xf>
    <xf numFmtId="4" fontId="51" fillId="6" borderId="52" xfId="0" applyNumberFormat="1" applyFont="1" applyFill="1" applyBorder="1" applyAlignment="1">
      <alignment horizontal="center" vertical="center"/>
    </xf>
    <xf numFmtId="4" fontId="51" fillId="6" borderId="53" xfId="0" applyNumberFormat="1" applyFont="1" applyFill="1" applyBorder="1" applyAlignment="1">
      <alignment horizontal="center" vertical="center"/>
    </xf>
    <xf numFmtId="4" fontId="51" fillId="6" borderId="54" xfId="0" applyNumberFormat="1" applyFont="1" applyFill="1" applyBorder="1" applyAlignment="1">
      <alignment horizontal="center" vertical="center"/>
    </xf>
    <xf numFmtId="4" fontId="51" fillId="6" borderId="51" xfId="0" applyNumberFormat="1" applyFont="1" applyFill="1" applyBorder="1" applyAlignment="1">
      <alignment horizontal="center" vertical="center" wrapText="1"/>
    </xf>
    <xf numFmtId="4" fontId="51" fillId="6" borderId="27" xfId="0" applyNumberFormat="1" applyFont="1" applyFill="1" applyBorder="1" applyAlignment="1">
      <alignment horizontal="center" vertical="center" wrapText="1"/>
    </xf>
    <xf numFmtId="4" fontId="51" fillId="6" borderId="55" xfId="0" applyNumberFormat="1" applyFont="1" applyFill="1" applyBorder="1" applyAlignment="1">
      <alignment horizontal="center" vertical="center" wrapText="1"/>
    </xf>
    <xf numFmtId="0" fontId="51" fillId="6" borderId="51" xfId="0" applyFont="1" applyFill="1" applyBorder="1" applyAlignment="1">
      <alignment horizontal="center" vertical="center" wrapText="1"/>
    </xf>
    <xf numFmtId="0" fontId="51" fillId="6" borderId="27" xfId="0" applyFont="1" applyFill="1" applyBorder="1" applyAlignment="1">
      <alignment horizontal="center" vertical="center" wrapText="1"/>
    </xf>
    <xf numFmtId="0" fontId="51" fillId="6" borderId="55" xfId="0" applyFont="1" applyFill="1" applyBorder="1" applyAlignment="1">
      <alignment horizontal="center" vertical="center" wrapText="1"/>
    </xf>
    <xf numFmtId="0" fontId="51" fillId="78" borderId="3" xfId="0" applyFont="1" applyFill="1" applyBorder="1" applyAlignment="1">
      <alignment horizontal="center" vertical="center"/>
    </xf>
    <xf numFmtId="0" fontId="51" fillId="5" borderId="3" xfId="0" applyFont="1" applyFill="1" applyBorder="1" applyAlignment="1">
      <alignment horizontal="center" vertical="center"/>
    </xf>
    <xf numFmtId="0" fontId="51" fillId="5" borderId="5" xfId="0" applyFont="1" applyFill="1" applyBorder="1" applyAlignment="1">
      <alignment horizontal="center" vertical="center"/>
    </xf>
  </cellXfs>
  <cellStyles count="209">
    <cellStyle name="‡" xfId="5" xr:uid="{00000000-0005-0000-0000-000000000000}"/>
    <cellStyle name="¹éºÐÀ²_±âÅ¸" xfId="6" xr:uid="{00000000-0005-0000-0000-000001000000}"/>
    <cellStyle name="20% - Accent1 1" xfId="7" xr:uid="{00000000-0005-0000-0000-000002000000}"/>
    <cellStyle name="20% - Accent1 10" xfId="8" xr:uid="{00000000-0005-0000-0000-000003000000}"/>
    <cellStyle name="20% - Accent1 14" xfId="9" xr:uid="{00000000-0005-0000-0000-000004000000}"/>
    <cellStyle name="20% - Accent2 1" xfId="10" xr:uid="{00000000-0005-0000-0000-000005000000}"/>
    <cellStyle name="20% - Accent2 10" xfId="11" xr:uid="{00000000-0005-0000-0000-000006000000}"/>
    <cellStyle name="20% - Accent2 14" xfId="12" xr:uid="{00000000-0005-0000-0000-000007000000}"/>
    <cellStyle name="20% - Accent3 1" xfId="13" xr:uid="{00000000-0005-0000-0000-000008000000}"/>
    <cellStyle name="20% - Accent3 10" xfId="14" xr:uid="{00000000-0005-0000-0000-000009000000}"/>
    <cellStyle name="20% - Accent3 14" xfId="15" xr:uid="{00000000-0005-0000-0000-00000A000000}"/>
    <cellStyle name="20% - Accent4 1" xfId="16" xr:uid="{00000000-0005-0000-0000-00000B000000}"/>
    <cellStyle name="20% - Accent4 14" xfId="17" xr:uid="{00000000-0005-0000-0000-00000C000000}"/>
    <cellStyle name="20% - Accent5 1" xfId="18" xr:uid="{00000000-0005-0000-0000-00000D000000}"/>
    <cellStyle name="20% - Accent5 14" xfId="19" xr:uid="{00000000-0005-0000-0000-00000E000000}"/>
    <cellStyle name="20% - Accent6 14" xfId="20" xr:uid="{00000000-0005-0000-0000-00000F000000}"/>
    <cellStyle name="40% - Accent1 1" xfId="21" xr:uid="{00000000-0005-0000-0000-000010000000}"/>
    <cellStyle name="40% - Accent1 10" xfId="22" xr:uid="{00000000-0005-0000-0000-000011000000}"/>
    <cellStyle name="40% - Accent1 14" xfId="23" xr:uid="{00000000-0005-0000-0000-000012000000}"/>
    <cellStyle name="40% - Accent2 1" xfId="24" xr:uid="{00000000-0005-0000-0000-000013000000}"/>
    <cellStyle name="40% - Accent2 14" xfId="25" xr:uid="{00000000-0005-0000-0000-000014000000}"/>
    <cellStyle name="40% - Accent3 1" xfId="26" xr:uid="{00000000-0005-0000-0000-000015000000}"/>
    <cellStyle name="40% - Accent3 10" xfId="27" xr:uid="{00000000-0005-0000-0000-000016000000}"/>
    <cellStyle name="40% - Accent3 14" xfId="28" xr:uid="{00000000-0005-0000-0000-000017000000}"/>
    <cellStyle name="40% - Accent6 1" xfId="29" xr:uid="{00000000-0005-0000-0000-000018000000}"/>
    <cellStyle name="40% - Accent6 14" xfId="30" xr:uid="{00000000-0005-0000-0000-000019000000}"/>
    <cellStyle name="60% - Accent1 1" xfId="31" xr:uid="{00000000-0005-0000-0000-00001A000000}"/>
    <cellStyle name="60% - Accent1 1 2" xfId="32" xr:uid="{00000000-0005-0000-0000-00001B000000}"/>
    <cellStyle name="60% - Accent1 10" xfId="33" xr:uid="{00000000-0005-0000-0000-00001C000000}"/>
    <cellStyle name="60% - Accent1 14" xfId="34" xr:uid="{00000000-0005-0000-0000-00001D000000}"/>
    <cellStyle name="60% - Accent2 1" xfId="35" xr:uid="{00000000-0005-0000-0000-00001E000000}"/>
    <cellStyle name="60% - Accent2 14" xfId="36" xr:uid="{00000000-0005-0000-0000-00001F000000}"/>
    <cellStyle name="60% - Accent3 1" xfId="37" xr:uid="{00000000-0005-0000-0000-000020000000}"/>
    <cellStyle name="60% - Accent3 1 2" xfId="38" xr:uid="{00000000-0005-0000-0000-000021000000}"/>
    <cellStyle name="60% - Accent3 10" xfId="39" xr:uid="{00000000-0005-0000-0000-000022000000}"/>
    <cellStyle name="60% - Accent3 14" xfId="40" xr:uid="{00000000-0005-0000-0000-000023000000}"/>
    <cellStyle name="60% - Accent4 1" xfId="41" xr:uid="{00000000-0005-0000-0000-000024000000}"/>
    <cellStyle name="60% - Accent4 10" xfId="42" xr:uid="{00000000-0005-0000-0000-000025000000}"/>
    <cellStyle name="60% - Accent4 14" xfId="43" xr:uid="{00000000-0005-0000-0000-000026000000}"/>
    <cellStyle name="60% - Accent5 14" xfId="44" xr:uid="{00000000-0005-0000-0000-000027000000}"/>
    <cellStyle name="60% - Accent6 1" xfId="45" xr:uid="{00000000-0005-0000-0000-000028000000}"/>
    <cellStyle name="60% - Accent6 10" xfId="46" xr:uid="{00000000-0005-0000-0000-000029000000}"/>
    <cellStyle name="60% - Accent6 14" xfId="47" xr:uid="{00000000-0005-0000-0000-00002A000000}"/>
    <cellStyle name="Accent1 1" xfId="48" xr:uid="{00000000-0005-0000-0000-00002B000000}"/>
    <cellStyle name="Accent1 14" xfId="49" xr:uid="{00000000-0005-0000-0000-00002C000000}"/>
    <cellStyle name="Accent2 1" xfId="50" xr:uid="{00000000-0005-0000-0000-00002D000000}"/>
    <cellStyle name="Accent2 10" xfId="51" xr:uid="{00000000-0005-0000-0000-00002E000000}"/>
    <cellStyle name="Accent2 14" xfId="52" xr:uid="{00000000-0005-0000-0000-00002F000000}"/>
    <cellStyle name="Accent3 1" xfId="53" xr:uid="{00000000-0005-0000-0000-000030000000}"/>
    <cellStyle name="Accent3 1 2" xfId="54" xr:uid="{00000000-0005-0000-0000-000031000000}"/>
    <cellStyle name="Accent3 14" xfId="55" xr:uid="{00000000-0005-0000-0000-000032000000}"/>
    <cellStyle name="Accent4 10" xfId="56" xr:uid="{00000000-0005-0000-0000-000033000000}"/>
    <cellStyle name="Accent6 1" xfId="57" xr:uid="{00000000-0005-0000-0000-000034000000}"/>
    <cellStyle name="Accent6 10" xfId="58" xr:uid="{00000000-0005-0000-0000-000035000000}"/>
    <cellStyle name="Accent6 14" xfId="59" xr:uid="{00000000-0005-0000-0000-000036000000}"/>
    <cellStyle name="ÅëÈ­ [0]_±âÅ¸" xfId="60" xr:uid="{00000000-0005-0000-0000-000037000000}"/>
    <cellStyle name="Bad 1" xfId="61" xr:uid="{00000000-0005-0000-0000-000038000000}"/>
    <cellStyle name="Bad 14" xfId="62" xr:uid="{00000000-0005-0000-0000-000039000000}"/>
    <cellStyle name="Ç¥ÁØ_¿¬°£´©°è¿¹»ó" xfId="63" xr:uid="{00000000-0005-0000-0000-00003A000000}"/>
    <cellStyle name="Calculation 1" xfId="64" xr:uid="{00000000-0005-0000-0000-00003B000000}"/>
    <cellStyle name="Calculation 10" xfId="65" xr:uid="{00000000-0005-0000-0000-00003C000000}"/>
    <cellStyle name="Calculation 14" xfId="66" xr:uid="{00000000-0005-0000-0000-00003D000000}"/>
    <cellStyle name="Check Cell 1" xfId="67" xr:uid="{00000000-0005-0000-0000-00003E000000}"/>
    <cellStyle name="Check Cell 10" xfId="68" xr:uid="{00000000-0005-0000-0000-00003F000000}"/>
    <cellStyle name="Check Cell 14" xfId="69" xr:uid="{00000000-0005-0000-0000-000040000000}"/>
    <cellStyle name="Comma  - Style1" xfId="70" xr:uid="{00000000-0005-0000-0000-000042000000}"/>
    <cellStyle name="Comma [0] 10 10" xfId="71" xr:uid="{00000000-0005-0000-0000-000044000000}"/>
    <cellStyle name="Comma [0] 10 2 2" xfId="72" xr:uid="{00000000-0005-0000-0000-000045000000}"/>
    <cellStyle name="Comma [0] 11 2" xfId="73" xr:uid="{00000000-0005-0000-0000-000046000000}"/>
    <cellStyle name="Comma [0] 11 2 2" xfId="74" xr:uid="{00000000-0005-0000-0000-000047000000}"/>
    <cellStyle name="Comma [0] 12" xfId="75" xr:uid="{00000000-0005-0000-0000-000048000000}"/>
    <cellStyle name="Comma [0] 2" xfId="76" xr:uid="{00000000-0005-0000-0000-000049000000}"/>
    <cellStyle name="Comma [0] 2 2" xfId="77" xr:uid="{00000000-0005-0000-0000-00004A000000}"/>
    <cellStyle name="Comma [0] 2 2 2" xfId="78" xr:uid="{00000000-0005-0000-0000-00004B000000}"/>
    <cellStyle name="Comma [0] 2 3 2" xfId="79" xr:uid="{00000000-0005-0000-0000-00004C000000}"/>
    <cellStyle name="Comma [0] 2 3 2 2" xfId="80" xr:uid="{00000000-0005-0000-0000-00004D000000}"/>
    <cellStyle name="Comma [0] 2 5" xfId="81" xr:uid="{00000000-0005-0000-0000-00004E000000}"/>
    <cellStyle name="Comma [0] 3" xfId="208" xr:uid="{00000000-0005-0000-0000-00004F000000}"/>
    <cellStyle name="Comma [0] 7 2 2" xfId="82" xr:uid="{00000000-0005-0000-0000-000050000000}"/>
    <cellStyle name="Comma 10" xfId="83" xr:uid="{00000000-0005-0000-0000-000051000000}"/>
    <cellStyle name="Comma 10 2 3" xfId="84" xr:uid="{00000000-0005-0000-0000-000052000000}"/>
    <cellStyle name="Comma 10 7 2" xfId="85" xr:uid="{00000000-0005-0000-0000-000053000000}"/>
    <cellStyle name="Comma 10 8" xfId="86" xr:uid="{00000000-0005-0000-0000-000054000000}"/>
    <cellStyle name="Comma 11" xfId="87" xr:uid="{00000000-0005-0000-0000-000055000000}"/>
    <cellStyle name="Comma 11 2 2 2" xfId="88" xr:uid="{00000000-0005-0000-0000-000056000000}"/>
    <cellStyle name="Comma 11 20" xfId="89" xr:uid="{00000000-0005-0000-0000-000057000000}"/>
    <cellStyle name="Comma 12" xfId="90" xr:uid="{00000000-0005-0000-0000-000058000000}"/>
    <cellStyle name="Comma 12 2 2" xfId="91" xr:uid="{00000000-0005-0000-0000-000059000000}"/>
    <cellStyle name="Comma 13 2 3" xfId="92" xr:uid="{00000000-0005-0000-0000-00005A000000}"/>
    <cellStyle name="Comma 17 2 4" xfId="93" xr:uid="{00000000-0005-0000-0000-00005B000000}"/>
    <cellStyle name="Comma 2 11 2 4" xfId="94" xr:uid="{00000000-0005-0000-0000-00005C000000}"/>
    <cellStyle name="Comma 2 12 2" xfId="95" xr:uid="{00000000-0005-0000-0000-00005D000000}"/>
    <cellStyle name="Comma 2 14" xfId="96" xr:uid="{00000000-0005-0000-0000-00005E000000}"/>
    <cellStyle name="Comma 2 2 19" xfId="97" xr:uid="{00000000-0005-0000-0000-00005F000000}"/>
    <cellStyle name="Comma 2 2 2 3" xfId="98" xr:uid="{00000000-0005-0000-0000-000060000000}"/>
    <cellStyle name="Comma 2 2 23" xfId="99" xr:uid="{00000000-0005-0000-0000-000061000000}"/>
    <cellStyle name="Comma 2 2 5 2" xfId="100" xr:uid="{00000000-0005-0000-0000-000062000000}"/>
    <cellStyle name="Comma 2 39" xfId="101" xr:uid="{00000000-0005-0000-0000-000063000000}"/>
    <cellStyle name="Comma 2 6 15" xfId="102" xr:uid="{00000000-0005-0000-0000-000064000000}"/>
    <cellStyle name="Comma 2 6 2" xfId="103" xr:uid="{00000000-0005-0000-0000-000065000000}"/>
    <cellStyle name="Comma 2 6 2 2" xfId="104" xr:uid="{00000000-0005-0000-0000-000066000000}"/>
    <cellStyle name="Comma 2 6 2 2 2 2" xfId="105" xr:uid="{00000000-0005-0000-0000-000067000000}"/>
    <cellStyle name="Comma 2 6 2 2_05. Customer Supply Januari 2013 (SO Rev 1)" xfId="106" xr:uid="{00000000-0005-0000-0000-000068000000}"/>
    <cellStyle name="Comma 2 7 2 2" xfId="107" xr:uid="{00000000-0005-0000-0000-000069000000}"/>
    <cellStyle name="Comma 2 8" xfId="108" xr:uid="{00000000-0005-0000-0000-00006A000000}"/>
    <cellStyle name="Comma 4 2 3" xfId="109" xr:uid="{00000000-0005-0000-0000-00006B000000}"/>
    <cellStyle name="Comma 4 4 3" xfId="110" xr:uid="{00000000-0005-0000-0000-00006C000000}"/>
    <cellStyle name="Comma 4 9" xfId="111" xr:uid="{00000000-0005-0000-0000-00006D000000}"/>
    <cellStyle name="Comma 5 2 2 4" xfId="112" xr:uid="{00000000-0005-0000-0000-00006E000000}"/>
    <cellStyle name="Comma 6 2 2" xfId="113" xr:uid="{00000000-0005-0000-0000-00006F000000}"/>
    <cellStyle name="Comma 6 3 2" xfId="114" xr:uid="{00000000-0005-0000-0000-000070000000}"/>
    <cellStyle name="Comma 7 10" xfId="115" xr:uid="{00000000-0005-0000-0000-000071000000}"/>
    <cellStyle name="Comma0" xfId="116" xr:uid="{00000000-0005-0000-0000-000072000000}"/>
    <cellStyle name="Currency 2" xfId="117" xr:uid="{00000000-0005-0000-0000-000073000000}"/>
    <cellStyle name="Currency 2 4" xfId="118" xr:uid="{00000000-0005-0000-0000-000074000000}"/>
    <cellStyle name="Currency 8 2" xfId="119" xr:uid="{00000000-0005-0000-0000-000075000000}"/>
    <cellStyle name="Currency0" xfId="120" xr:uid="{00000000-0005-0000-0000-000076000000}"/>
    <cellStyle name="Date" xfId="121" xr:uid="{00000000-0005-0000-0000-000077000000}"/>
    <cellStyle name="Excel Built-in Comma [0]" xfId="122" xr:uid="{00000000-0005-0000-0000-000078000000}"/>
    <cellStyle name="Excel Built-in Heading 3" xfId="123" xr:uid="{00000000-0005-0000-0000-000079000000}"/>
    <cellStyle name="Explanatory Text 1" xfId="124" xr:uid="{00000000-0005-0000-0000-00007A000000}"/>
    <cellStyle name="Fixed" xfId="125" xr:uid="{00000000-0005-0000-0000-00007B000000}"/>
    <cellStyle name="Good 1" xfId="126" xr:uid="{00000000-0005-0000-0000-00007C000000}"/>
    <cellStyle name="Good 14" xfId="127" xr:uid="{00000000-0005-0000-0000-00007D000000}"/>
    <cellStyle name="Grey" xfId="128" xr:uid="{00000000-0005-0000-0000-00007E000000}"/>
    <cellStyle name="Header - Style1" xfId="129" xr:uid="{00000000-0005-0000-0000-00007F000000}"/>
    <cellStyle name="Header1" xfId="130" xr:uid="{00000000-0005-0000-0000-000080000000}"/>
    <cellStyle name="Header2" xfId="131" xr:uid="{00000000-0005-0000-0000-000081000000}"/>
    <cellStyle name="Heading" xfId="132" xr:uid="{00000000-0005-0000-0000-000082000000}"/>
    <cellStyle name="Heading 1 1" xfId="133" xr:uid="{00000000-0005-0000-0000-000083000000}"/>
    <cellStyle name="Heading 1 10" xfId="134" xr:uid="{00000000-0005-0000-0000-000084000000}"/>
    <cellStyle name="Heading 2 1" xfId="135" xr:uid="{00000000-0005-0000-0000-000085000000}"/>
    <cellStyle name="Heading 2 10" xfId="136" xr:uid="{00000000-0005-0000-0000-000086000000}"/>
    <cellStyle name="Heading 3 1" xfId="137" xr:uid="{00000000-0005-0000-0000-000087000000}"/>
    <cellStyle name="Heading 3 10" xfId="138" xr:uid="{00000000-0005-0000-0000-000088000000}"/>
    <cellStyle name="Heading 4 1" xfId="139" xr:uid="{00000000-0005-0000-0000-000089000000}"/>
    <cellStyle name="Heading 4 10" xfId="140" xr:uid="{00000000-0005-0000-0000-00008A000000}"/>
    <cellStyle name="Hipertaut" xfId="4" builtinId="8"/>
    <cellStyle name="Hyperlink 3" xfId="141" xr:uid="{00000000-0005-0000-0000-00008C000000}"/>
    <cellStyle name="Hyperlink 7" xfId="142" xr:uid="{00000000-0005-0000-0000-00008D000000}"/>
    <cellStyle name="Hyperlink 8" xfId="143" xr:uid="{00000000-0005-0000-0000-00008E000000}"/>
    <cellStyle name="Input [yellow]" xfId="144" xr:uid="{00000000-0005-0000-0000-00008F000000}"/>
    <cellStyle name="Input 1" xfId="145" xr:uid="{00000000-0005-0000-0000-000090000000}"/>
    <cellStyle name="Input 14" xfId="146" xr:uid="{00000000-0005-0000-0000-000091000000}"/>
    <cellStyle name="Koma" xfId="1" builtinId="3"/>
    <cellStyle name="Koma [0]" xfId="3" builtinId="6"/>
    <cellStyle name="Linked Cell 1" xfId="147" xr:uid="{00000000-0005-0000-0000-000092000000}"/>
    <cellStyle name="Milliers [0]_A9514RES" xfId="148" xr:uid="{00000000-0005-0000-0000-000093000000}"/>
    <cellStyle name="Milliers_A9514RES" xfId="149" xr:uid="{00000000-0005-0000-0000-000094000000}"/>
    <cellStyle name="Monétaire [0]_A9514RES" xfId="150" xr:uid="{00000000-0005-0000-0000-000095000000}"/>
    <cellStyle name="Monétaire_A9514RES" xfId="151" xr:uid="{00000000-0005-0000-0000-000096000000}"/>
    <cellStyle name="Neutral 1" xfId="152" xr:uid="{00000000-0005-0000-0000-000097000000}"/>
    <cellStyle name="Neutral 14" xfId="153" xr:uid="{00000000-0005-0000-0000-000098000000}"/>
    <cellStyle name="Normal" xfId="0" builtinId="0"/>
    <cellStyle name="Normal - Style1" xfId="154" xr:uid="{00000000-0005-0000-0000-00009A000000}"/>
    <cellStyle name="Normal 10 3" xfId="155" xr:uid="{00000000-0005-0000-0000-00009B000000}"/>
    <cellStyle name="Normal 2" xfId="207" xr:uid="{00000000-0005-0000-0000-00009C000000}"/>
    <cellStyle name="Normal 2 2 17" xfId="156" xr:uid="{00000000-0005-0000-0000-00009D000000}"/>
    <cellStyle name="Normal 2 2 2" xfId="157" xr:uid="{00000000-0005-0000-0000-00009E000000}"/>
    <cellStyle name="Normal 2 2 3 10 2" xfId="158" xr:uid="{00000000-0005-0000-0000-00009F000000}"/>
    <cellStyle name="Normal 2 2 3 10 2 2" xfId="159" xr:uid="{00000000-0005-0000-0000-0000A0000000}"/>
    <cellStyle name="Normal 3" xfId="160" xr:uid="{00000000-0005-0000-0000-0000A1000000}"/>
    <cellStyle name="Normal 3 2 3" xfId="161" xr:uid="{00000000-0005-0000-0000-0000A2000000}"/>
    <cellStyle name="Normal 6 6" xfId="162" xr:uid="{00000000-0005-0000-0000-0000A3000000}"/>
    <cellStyle name="Note 1" xfId="163" xr:uid="{00000000-0005-0000-0000-0000A4000000}"/>
    <cellStyle name="Note 10" xfId="164" xr:uid="{00000000-0005-0000-0000-0000A5000000}"/>
    <cellStyle name="Note 14" xfId="165" xr:uid="{00000000-0005-0000-0000-0000A6000000}"/>
    <cellStyle name="Note 2" xfId="166" xr:uid="{00000000-0005-0000-0000-0000A7000000}"/>
    <cellStyle name="Note 2 5 5" xfId="167" xr:uid="{00000000-0005-0000-0000-0000A8000000}"/>
    <cellStyle name="Output 1" xfId="168" xr:uid="{00000000-0005-0000-0000-0000A9000000}"/>
    <cellStyle name="Output 10" xfId="169" xr:uid="{00000000-0005-0000-0000-0000AA000000}"/>
    <cellStyle name="Output 14" xfId="170" xr:uid="{00000000-0005-0000-0000-0000AB000000}"/>
    <cellStyle name="Percent [2]" xfId="171" xr:uid="{00000000-0005-0000-0000-0000AD000000}"/>
    <cellStyle name="Percent 10" xfId="172" xr:uid="{00000000-0005-0000-0000-0000AE000000}"/>
    <cellStyle name="Percent 12 2" xfId="173" xr:uid="{00000000-0005-0000-0000-0000AF000000}"/>
    <cellStyle name="Percent 2 17 2" xfId="174" xr:uid="{00000000-0005-0000-0000-0000B0000000}"/>
    <cellStyle name="Percent 28" xfId="175" xr:uid="{00000000-0005-0000-0000-0000B1000000}"/>
    <cellStyle name="Percent 9 2" xfId="176" xr:uid="{00000000-0005-0000-0000-0000B2000000}"/>
    <cellStyle name="PERCENTAGE" xfId="177" xr:uid="{00000000-0005-0000-0000-0000B3000000}"/>
    <cellStyle name="Persen" xfId="2" builtinId="5"/>
    <cellStyle name="S0" xfId="178" xr:uid="{00000000-0005-0000-0000-0000B4000000}"/>
    <cellStyle name="S0 2" xfId="179" xr:uid="{00000000-0005-0000-0000-0000B5000000}"/>
    <cellStyle name="S1" xfId="180" xr:uid="{00000000-0005-0000-0000-0000B6000000}"/>
    <cellStyle name="S1 2" xfId="181" xr:uid="{00000000-0005-0000-0000-0000B7000000}"/>
    <cellStyle name="S10" xfId="182" xr:uid="{00000000-0005-0000-0000-0000B8000000}"/>
    <cellStyle name="S11" xfId="183" xr:uid="{00000000-0005-0000-0000-0000B9000000}"/>
    <cellStyle name="S12" xfId="184" xr:uid="{00000000-0005-0000-0000-0000BA000000}"/>
    <cellStyle name="S13" xfId="185" xr:uid="{00000000-0005-0000-0000-0000BB000000}"/>
    <cellStyle name="S14" xfId="186" xr:uid="{00000000-0005-0000-0000-0000BC000000}"/>
    <cellStyle name="S2" xfId="187" xr:uid="{00000000-0005-0000-0000-0000BD000000}"/>
    <cellStyle name="S2 2" xfId="188" xr:uid="{00000000-0005-0000-0000-0000BE000000}"/>
    <cellStyle name="S3" xfId="189" xr:uid="{00000000-0005-0000-0000-0000BF000000}"/>
    <cellStyle name="S4" xfId="190" xr:uid="{00000000-0005-0000-0000-0000C0000000}"/>
    <cellStyle name="S4 2" xfId="191" xr:uid="{00000000-0005-0000-0000-0000C1000000}"/>
    <cellStyle name="S5" xfId="192" xr:uid="{00000000-0005-0000-0000-0000C2000000}"/>
    <cellStyle name="S6" xfId="193" xr:uid="{00000000-0005-0000-0000-0000C3000000}"/>
    <cellStyle name="S6 2" xfId="194" xr:uid="{00000000-0005-0000-0000-0000C4000000}"/>
    <cellStyle name="S7" xfId="195" xr:uid="{00000000-0005-0000-0000-0000C5000000}"/>
    <cellStyle name="S7 2" xfId="196" xr:uid="{00000000-0005-0000-0000-0000C6000000}"/>
    <cellStyle name="S8" xfId="197" xr:uid="{00000000-0005-0000-0000-0000C7000000}"/>
    <cellStyle name="Table" xfId="198" xr:uid="{00000000-0005-0000-0000-0000C8000000}"/>
    <cellStyle name="Title 1" xfId="199" xr:uid="{00000000-0005-0000-0000-0000C9000000}"/>
    <cellStyle name="Title 10" xfId="200" xr:uid="{00000000-0005-0000-0000-0000CA000000}"/>
    <cellStyle name="Total 1" xfId="201" xr:uid="{00000000-0005-0000-0000-0000CB000000}"/>
    <cellStyle name="Total 10" xfId="202" xr:uid="{00000000-0005-0000-0000-0000CC000000}"/>
    <cellStyle name="Tusental_NPV" xfId="203" xr:uid="{00000000-0005-0000-0000-0000CD000000}"/>
    <cellStyle name="Valuta_NPV" xfId="204" xr:uid="{00000000-0005-0000-0000-0000CE000000}"/>
    <cellStyle name="Warning Text 1" xfId="205" xr:uid="{00000000-0005-0000-0000-0000CF000000}"/>
    <cellStyle name="WHead - Style2" xfId="206" xr:uid="{00000000-0005-0000-0000-0000D0000000}"/>
  </cellStyles>
  <dxfs count="14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0FF00"/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ACHIEVEMENT</a:t>
            </a:r>
          </a:p>
        </c:rich>
      </c:tx>
      <c:layout>
        <c:manualLayout>
          <c:xMode val="edge"/>
          <c:yMode val="edge"/>
          <c:x val="0.43748055987558299"/>
          <c:y val="1.95122001183535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GRAFIK!$C$1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C8-447A-98C6-06F35691E49A}"/>
            </c:ext>
          </c:extLst>
        </c:ser>
        <c:ser>
          <c:idx val="1"/>
          <c:order val="1"/>
          <c:tx>
            <c:strRef>
              <c:f>GRAFIK!$D$1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C8-447A-98C6-06F35691E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6393456"/>
        <c:axId val="-1376391824"/>
      </c:lineChart>
      <c:catAx>
        <c:axId val="-137639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376391824"/>
        <c:crosses val="autoZero"/>
        <c:auto val="1"/>
        <c:lblAlgn val="ctr"/>
        <c:lblOffset val="100"/>
        <c:noMultiLvlLbl val="0"/>
      </c:catAx>
      <c:valAx>
        <c:axId val="-137639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37639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617c51-1637-481a-8b3c-bb91278497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id-ID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8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jpeg"/><Relationship Id="rId1" Type="http://schemas.openxmlformats.org/officeDocument/2006/relationships/image" Target="../media/image24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eg"/><Relationship Id="rId1" Type="http://schemas.openxmlformats.org/officeDocument/2006/relationships/image" Target="../media/image2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jpeg"/><Relationship Id="rId1" Type="http://schemas.openxmlformats.org/officeDocument/2006/relationships/image" Target="../media/image8.jpe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jpeg"/><Relationship Id="rId1" Type="http://schemas.openxmlformats.org/officeDocument/2006/relationships/image" Target="../media/image30.jpe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24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16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870486</xdr:colOff>
      <xdr:row>0</xdr:row>
      <xdr:rowOff>0</xdr:rowOff>
    </xdr:from>
    <xdr:to>
      <xdr:col>3</xdr:col>
      <xdr:colOff>877744</xdr:colOff>
      <xdr:row>3</xdr:row>
      <xdr:rowOff>191861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8879" y="0"/>
          <a:ext cx="2293258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1404257</xdr:colOff>
      <xdr:row>0</xdr:row>
      <xdr:rowOff>0</xdr:rowOff>
    </xdr:from>
    <xdr:to>
      <xdr:col>3</xdr:col>
      <xdr:colOff>315686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5010" y="0"/>
          <a:ext cx="1978660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9083</xdr:rowOff>
    </xdr:from>
    <xdr:to>
      <xdr:col>1</xdr:col>
      <xdr:colOff>897642</xdr:colOff>
      <xdr:row>3</xdr:row>
      <xdr:rowOff>41753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64D3BB-B7E7-451C-B89B-5AE46031B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783"/>
          <a:ext cx="1754892" cy="5565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416808</xdr:colOff>
      <xdr:row>1</xdr:row>
      <xdr:rowOff>17372</xdr:rowOff>
    </xdr:from>
    <xdr:to>
      <xdr:col>2</xdr:col>
      <xdr:colOff>723340</xdr:colOff>
      <xdr:row>3</xdr:row>
      <xdr:rowOff>138908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810" y="207645"/>
          <a:ext cx="1344930" cy="502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527858</xdr:colOff>
      <xdr:row>1</xdr:row>
      <xdr:rowOff>165</xdr:rowOff>
    </xdr:from>
    <xdr:ext cx="2006352" cy="891886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398" y="198285"/>
          <a:ext cx="2006352" cy="89188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5970" y="55245"/>
          <a:ext cx="2005965" cy="891540"/>
        </a:xfrm>
        <a:prstGeom prst="rect">
          <a:avLst/>
        </a:prstGeom>
      </xdr:spPr>
    </xdr:pic>
    <xdr:clientData/>
  </xdr:oneCellAnchor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5970" y="55245"/>
          <a:ext cx="2005965" cy="89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143437</xdr:colOff>
      <xdr:row>1</xdr:row>
      <xdr:rowOff>15128</xdr:rowOff>
    </xdr:from>
    <xdr:to>
      <xdr:col>2</xdr:col>
      <xdr:colOff>1187265</xdr:colOff>
      <xdr:row>1</xdr:row>
      <xdr:rowOff>476145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05105"/>
          <a:ext cx="1043940" cy="4610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769798</xdr:colOff>
      <xdr:row>0</xdr:row>
      <xdr:rowOff>164003</xdr:rowOff>
    </xdr:from>
    <xdr:to>
      <xdr:col>2</xdr:col>
      <xdr:colOff>1010770</xdr:colOff>
      <xdr:row>4</xdr:row>
      <xdr:rowOff>23972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5" y="163830"/>
          <a:ext cx="1040765" cy="6311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552450</xdr:colOff>
      <xdr:row>3</xdr:row>
      <xdr:rowOff>69392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0CE460-76D3-4874-8837-50D345BF5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733425" cy="59326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2</xdr:row>
      <xdr:rowOff>175967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4705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685800</xdr:colOff>
      <xdr:row>3</xdr:row>
      <xdr:rowOff>17025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1009650" cy="47371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150375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7371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24740</xdr:colOff>
      <xdr:row>0</xdr:row>
      <xdr:rowOff>111331</xdr:rowOff>
    </xdr:from>
    <xdr:to>
      <xdr:col>1</xdr:col>
      <xdr:colOff>712767</xdr:colOff>
      <xdr:row>2</xdr:row>
      <xdr:rowOff>177342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" y="111125"/>
          <a:ext cx="1012190" cy="47561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4452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638175</xdr:colOff>
      <xdr:row>3</xdr:row>
      <xdr:rowOff>108312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962025" cy="64452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158994</xdr:rowOff>
    </xdr:from>
    <xdr:to>
      <xdr:col>2</xdr:col>
      <xdr:colOff>3663</xdr:colOff>
      <xdr:row>3</xdr:row>
      <xdr:rowOff>129068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1400" cy="57975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142875</xdr:rowOff>
    </xdr:from>
    <xdr:to>
      <xdr:col>1</xdr:col>
      <xdr:colOff>695325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1435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205740</xdr:colOff>
      <xdr:row>0</xdr:row>
      <xdr:rowOff>0</xdr:rowOff>
    </xdr:from>
    <xdr:to>
      <xdr:col>6</xdr:col>
      <xdr:colOff>11283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940" y="0"/>
          <a:ext cx="1024255" cy="5334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0</xdr:rowOff>
    </xdr:from>
    <xdr:to>
      <xdr:col>1</xdr:col>
      <xdr:colOff>617008</xdr:colOff>
      <xdr:row>3</xdr:row>
      <xdr:rowOff>97154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0"/>
          <a:ext cx="968375" cy="70675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142875</xdr:rowOff>
    </xdr:from>
    <xdr:to>
      <xdr:col>2</xdr:col>
      <xdr:colOff>19050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2</xdr:col>
      <xdr:colOff>19050</xdr:colOff>
      <xdr:row>3</xdr:row>
      <xdr:rowOff>44564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19050</xdr:colOff>
      <xdr:row>3</xdr:row>
      <xdr:rowOff>6464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1057275" cy="56832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171450</xdr:rowOff>
    </xdr:from>
    <xdr:to>
      <xdr:col>1</xdr:col>
      <xdr:colOff>695325</xdr:colOff>
      <xdr:row>3</xdr:row>
      <xdr:rowOff>36075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71450"/>
          <a:ext cx="1009650" cy="47371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19050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57275" cy="56832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2</xdr:col>
      <xdr:colOff>19050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23825"/>
          <a:ext cx="1009650" cy="47371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61058</xdr:rowOff>
    </xdr:from>
    <xdr:to>
      <xdr:col>2</xdr:col>
      <xdr:colOff>7083</xdr:colOff>
      <xdr:row>3</xdr:row>
      <xdr:rowOff>31132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"/>
          <a:ext cx="1045210" cy="57975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123264</xdr:colOff>
      <xdr:row>0</xdr:row>
      <xdr:rowOff>67235</xdr:rowOff>
    </xdr:from>
    <xdr:to>
      <xdr:col>1</xdr:col>
      <xdr:colOff>784412</xdr:colOff>
      <xdr:row>3</xdr:row>
      <xdr:rowOff>19350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3485" cy="56197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504825</xdr:colOff>
      <xdr:row>3</xdr:row>
      <xdr:rowOff>44564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112058</xdr:colOff>
      <xdr:row>0</xdr:row>
      <xdr:rowOff>89647</xdr:rowOff>
    </xdr:from>
    <xdr:to>
      <xdr:col>1</xdr:col>
      <xdr:colOff>1019735</xdr:colOff>
      <xdr:row>3</xdr:row>
      <xdr:rowOff>41762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" y="89535"/>
          <a:ext cx="1459865" cy="56134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19050</xdr:colOff>
      <xdr:row>2</xdr:row>
      <xdr:rowOff>187439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057275" cy="56832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0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38225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3</xdr:row>
      <xdr:rowOff>3533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61277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673833</xdr:colOff>
      <xdr:row>2</xdr:row>
      <xdr:rowOff>165458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514352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0</xdr:col>
      <xdr:colOff>1041888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459441</xdr:colOff>
      <xdr:row>0</xdr:row>
      <xdr:rowOff>15689</xdr:rowOff>
    </xdr:from>
    <xdr:to>
      <xdr:col>1</xdr:col>
      <xdr:colOff>291833</xdr:colOff>
      <xdr:row>3</xdr:row>
      <xdr:rowOff>12628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" y="15240"/>
          <a:ext cx="1127760" cy="60642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66675</xdr:rowOff>
    </xdr:from>
    <xdr:to>
      <xdr:col>3</xdr:col>
      <xdr:colOff>447676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66675"/>
          <a:ext cx="1057275" cy="568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38100</xdr:rowOff>
    </xdr:from>
    <xdr:to>
      <xdr:col>3</xdr:col>
      <xdr:colOff>514351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459441</xdr:colOff>
      <xdr:row>0</xdr:row>
      <xdr:rowOff>15689</xdr:rowOff>
    </xdr:from>
    <xdr:to>
      <xdr:col>3</xdr:col>
      <xdr:colOff>168570</xdr:colOff>
      <xdr:row>2</xdr:row>
      <xdr:rowOff>169510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980" y="15240"/>
          <a:ext cx="1128395" cy="60642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1</xdr:col>
      <xdr:colOff>506942</xdr:colOff>
      <xdr:row>3</xdr:row>
      <xdr:rowOff>97480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9180" cy="640080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123264</xdr:colOff>
      <xdr:row>0</xdr:row>
      <xdr:rowOff>67235</xdr:rowOff>
    </xdr:from>
    <xdr:to>
      <xdr:col>1</xdr:col>
      <xdr:colOff>786529</xdr:colOff>
      <xdr:row>3</xdr:row>
      <xdr:rowOff>91316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5390" cy="63373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18903</xdr:colOff>
      <xdr:row>3</xdr:row>
      <xdr:rowOff>111923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56640" cy="64833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42"/>
  <sheetViews>
    <sheetView zoomScale="70" zoomScaleNormal="70" workbookViewId="0">
      <pane xSplit="1" ySplit="7" topLeftCell="B8" activePane="bottomRight" state="frozen"/>
      <selection pane="topRight"/>
      <selection pane="bottomLeft"/>
      <selection pane="bottomRight" activeCell="A5" sqref="A5"/>
    </sheetView>
  </sheetViews>
  <sheetFormatPr defaultColWidth="9.33203125" defaultRowHeight="15.6"/>
  <cols>
    <col min="1" max="1" width="11.33203125" style="385" customWidth="1"/>
    <col min="2" max="2" width="18.6640625" style="385" customWidth="1"/>
    <col min="3" max="3" width="15.5546875" style="385" customWidth="1"/>
    <col min="4" max="18" width="18.6640625" style="386" customWidth="1"/>
    <col min="19" max="98" width="8.6640625" style="464" customWidth="1"/>
    <col min="99" max="16384" width="9.33203125" style="385"/>
  </cols>
  <sheetData>
    <row r="1" spans="1:98">
      <c r="S1" s="385"/>
      <c r="T1" s="385"/>
      <c r="U1" s="385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85"/>
      <c r="AH1" s="385"/>
      <c r="AI1" s="385"/>
      <c r="AJ1" s="385"/>
      <c r="AK1" s="385"/>
      <c r="AL1" s="385"/>
      <c r="AM1" s="385"/>
      <c r="AN1" s="385"/>
      <c r="AO1" s="385"/>
      <c r="AP1" s="385"/>
      <c r="AQ1" s="385"/>
      <c r="AR1" s="385"/>
      <c r="AS1" s="385"/>
      <c r="AT1" s="385"/>
      <c r="AU1" s="385"/>
      <c r="AV1" s="385"/>
      <c r="AW1" s="385"/>
      <c r="AX1" s="385"/>
      <c r="AY1" s="385"/>
      <c r="AZ1" s="385"/>
      <c r="BA1" s="385"/>
      <c r="BB1" s="385"/>
      <c r="BC1" s="385"/>
      <c r="BD1" s="385"/>
      <c r="BE1" s="385"/>
      <c r="BF1" s="385"/>
      <c r="BG1" s="385"/>
      <c r="BH1" s="385"/>
      <c r="BI1" s="385"/>
      <c r="BJ1" s="385"/>
      <c r="BK1" s="385"/>
      <c r="BL1" s="385"/>
      <c r="BM1" s="385"/>
      <c r="BN1" s="385"/>
      <c r="BO1" s="385"/>
      <c r="BP1" s="385"/>
      <c r="BQ1" s="385"/>
      <c r="BR1" s="385"/>
      <c r="BS1" s="385"/>
      <c r="BT1" s="385"/>
      <c r="BU1" s="385"/>
      <c r="BV1" s="385"/>
      <c r="BW1" s="385"/>
      <c r="BX1" s="385"/>
      <c r="BY1" s="385"/>
      <c r="BZ1" s="385"/>
      <c r="CA1" s="385"/>
      <c r="CB1" s="385"/>
      <c r="CC1" s="385"/>
      <c r="CD1" s="385"/>
      <c r="CE1" s="385"/>
      <c r="CF1" s="385"/>
      <c r="CG1" s="385"/>
      <c r="CH1" s="385"/>
      <c r="CI1" s="385"/>
      <c r="CJ1" s="385"/>
      <c r="CK1" s="385"/>
      <c r="CL1" s="385"/>
      <c r="CM1" s="385"/>
      <c r="CN1" s="385"/>
      <c r="CO1" s="385"/>
      <c r="CP1" s="385"/>
      <c r="CQ1" s="385"/>
      <c r="CR1" s="385"/>
      <c r="CS1" s="385"/>
      <c r="CT1" s="385"/>
    </row>
    <row r="2" spans="1:98" ht="21">
      <c r="A2" s="441" t="s">
        <v>0</v>
      </c>
      <c r="S2" s="385"/>
      <c r="T2" s="385"/>
      <c r="U2" s="385"/>
      <c r="V2" s="385"/>
      <c r="W2" s="385"/>
      <c r="X2" s="385"/>
      <c r="Y2" s="385"/>
      <c r="Z2" s="385"/>
      <c r="AA2" s="385"/>
      <c r="AB2" s="385"/>
      <c r="AC2" s="385"/>
      <c r="AD2" s="385"/>
      <c r="AE2" s="385"/>
      <c r="AF2" s="385"/>
      <c r="AG2" s="385"/>
      <c r="AH2" s="385"/>
      <c r="AI2" s="385"/>
      <c r="AJ2" s="385"/>
      <c r="AK2" s="385"/>
      <c r="AL2" s="385"/>
      <c r="AM2" s="385"/>
      <c r="AN2" s="385"/>
      <c r="AO2" s="385"/>
      <c r="AP2" s="385"/>
      <c r="AQ2" s="385"/>
      <c r="AR2" s="385"/>
      <c r="AS2" s="385"/>
      <c r="AT2" s="385"/>
      <c r="AU2" s="385"/>
      <c r="AV2" s="385"/>
      <c r="AW2" s="385"/>
      <c r="AX2" s="385"/>
      <c r="AY2" s="385"/>
      <c r="AZ2" s="385"/>
      <c r="BA2" s="385"/>
      <c r="BB2" s="385"/>
      <c r="BC2" s="385"/>
      <c r="BD2" s="385"/>
      <c r="BE2" s="385"/>
      <c r="BF2" s="385"/>
      <c r="BG2" s="385"/>
      <c r="BH2" s="385"/>
      <c r="BI2" s="385"/>
      <c r="BJ2" s="385"/>
      <c r="BK2" s="385"/>
      <c r="BL2" s="385"/>
      <c r="BM2" s="385"/>
      <c r="BN2" s="385"/>
      <c r="BO2" s="385"/>
      <c r="BP2" s="385"/>
      <c r="BQ2" s="385"/>
      <c r="BR2" s="385"/>
      <c r="BS2" s="385"/>
      <c r="BT2" s="385"/>
      <c r="BU2" s="385"/>
      <c r="BV2" s="385"/>
      <c r="BW2" s="385"/>
      <c r="BX2" s="385"/>
      <c r="BY2" s="385"/>
      <c r="BZ2" s="385"/>
      <c r="CA2" s="385"/>
      <c r="CB2" s="385"/>
      <c r="CC2" s="385"/>
      <c r="CD2" s="385"/>
      <c r="CE2" s="385"/>
      <c r="CF2" s="385"/>
      <c r="CG2" s="385"/>
      <c r="CH2" s="385"/>
      <c r="CI2" s="385"/>
      <c r="CJ2" s="385"/>
      <c r="CK2" s="385"/>
      <c r="CL2" s="385"/>
      <c r="CM2" s="385"/>
      <c r="CN2" s="385"/>
      <c r="CO2" s="385"/>
      <c r="CP2" s="385"/>
      <c r="CQ2" s="385"/>
      <c r="CR2" s="385"/>
      <c r="CS2" s="385"/>
      <c r="CT2" s="385"/>
    </row>
    <row r="3" spans="1:98" s="464" customFormat="1" ht="18" customHeight="1">
      <c r="A3" s="441"/>
      <c r="B3" s="441"/>
      <c r="C3" s="441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</row>
    <row r="4" spans="1:98" ht="17.399999999999999">
      <c r="A4" s="825">
        <v>46204</v>
      </c>
      <c r="B4" s="825"/>
      <c r="C4" s="825"/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  <c r="O4" s="470"/>
      <c r="P4" s="470"/>
      <c r="Q4" s="470"/>
      <c r="R4" s="470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385"/>
      <c r="AJ4" s="385"/>
      <c r="AK4" s="385"/>
      <c r="AL4" s="385"/>
      <c r="AM4" s="385"/>
      <c r="AN4" s="385"/>
      <c r="AO4" s="385"/>
      <c r="AP4" s="385"/>
      <c r="AQ4" s="385"/>
      <c r="AR4" s="385"/>
      <c r="AS4" s="385"/>
      <c r="AT4" s="385"/>
      <c r="AU4" s="385"/>
      <c r="AV4" s="385"/>
      <c r="AW4" s="385"/>
      <c r="AX4" s="385"/>
      <c r="AY4" s="385"/>
      <c r="AZ4" s="385"/>
      <c r="BA4" s="385"/>
      <c r="BB4" s="385"/>
      <c r="BC4" s="385"/>
      <c r="BD4" s="385"/>
      <c r="BE4" s="385"/>
      <c r="BF4" s="385"/>
      <c r="BG4" s="385"/>
      <c r="BH4" s="385"/>
      <c r="BI4" s="385"/>
      <c r="BJ4" s="385"/>
      <c r="BK4" s="385"/>
      <c r="BL4" s="385"/>
      <c r="BM4" s="385"/>
      <c r="BN4" s="385"/>
      <c r="BO4" s="385"/>
      <c r="BP4" s="385"/>
      <c r="BQ4" s="385"/>
      <c r="BR4" s="385"/>
      <c r="BS4" s="385"/>
      <c r="BT4" s="385"/>
      <c r="BU4" s="385"/>
      <c r="BV4" s="385"/>
      <c r="BW4" s="385"/>
      <c r="BX4" s="385"/>
      <c r="BY4" s="385"/>
      <c r="BZ4" s="385"/>
      <c r="CA4" s="385"/>
      <c r="CB4" s="385"/>
      <c r="CC4" s="385"/>
      <c r="CD4" s="385"/>
      <c r="CE4" s="385"/>
      <c r="CF4" s="385"/>
      <c r="CG4" s="385"/>
      <c r="CH4" s="385"/>
      <c r="CI4" s="385"/>
      <c r="CJ4" s="385"/>
      <c r="CK4" s="385"/>
      <c r="CL4" s="385"/>
      <c r="CM4" s="385"/>
      <c r="CN4" s="385"/>
      <c r="CO4" s="385"/>
      <c r="CP4" s="385"/>
      <c r="CQ4" s="385"/>
      <c r="CR4" s="385"/>
      <c r="CS4" s="385"/>
      <c r="CT4" s="385"/>
    </row>
    <row r="5" spans="1:98" ht="17.399999999999999">
      <c r="A5" s="472"/>
      <c r="B5" s="472"/>
      <c r="C5" s="472"/>
      <c r="D5" s="472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  <c r="AL5" s="385"/>
      <c r="AM5" s="385"/>
      <c r="AN5" s="385"/>
      <c r="AO5" s="385"/>
      <c r="AP5" s="385"/>
      <c r="AQ5" s="385"/>
      <c r="AR5" s="385"/>
      <c r="AS5" s="385"/>
      <c r="AT5" s="385"/>
      <c r="AU5" s="385"/>
      <c r="AV5" s="385"/>
      <c r="AW5" s="385"/>
      <c r="AX5" s="385"/>
      <c r="AY5" s="385"/>
      <c r="AZ5" s="385"/>
      <c r="BA5" s="385"/>
      <c r="BB5" s="385"/>
      <c r="BC5" s="385"/>
      <c r="BD5" s="385"/>
      <c r="BE5" s="385"/>
      <c r="BF5" s="385"/>
      <c r="BG5" s="385"/>
      <c r="BH5" s="385"/>
      <c r="BI5" s="385"/>
      <c r="BJ5" s="385"/>
      <c r="BK5" s="385"/>
      <c r="BL5" s="385"/>
      <c r="BM5" s="385"/>
      <c r="BN5" s="385"/>
      <c r="BO5" s="385"/>
      <c r="BP5" s="385"/>
      <c r="BQ5" s="385"/>
      <c r="BR5" s="385"/>
      <c r="BS5" s="385"/>
      <c r="BT5" s="385"/>
      <c r="BU5" s="385"/>
      <c r="BV5" s="385"/>
      <c r="BW5" s="385"/>
      <c r="BX5" s="385"/>
      <c r="BY5" s="385"/>
      <c r="BZ5" s="385"/>
      <c r="CA5" s="385"/>
      <c r="CB5" s="385"/>
      <c r="CC5" s="385"/>
      <c r="CD5" s="385"/>
      <c r="CE5" s="385"/>
      <c r="CF5" s="385"/>
      <c r="CG5" s="385"/>
      <c r="CH5" s="385"/>
      <c r="CI5" s="385"/>
      <c r="CJ5" s="385"/>
      <c r="CK5" s="385"/>
      <c r="CL5" s="385"/>
      <c r="CM5" s="385"/>
      <c r="CN5" s="385"/>
      <c r="CO5" s="385"/>
      <c r="CP5" s="385"/>
      <c r="CQ5" s="385"/>
      <c r="CR5" s="385"/>
      <c r="CS5" s="385"/>
      <c r="CT5" s="385"/>
    </row>
    <row r="6" spans="1:98" s="464" customFormat="1" ht="36" customHeight="1" thickTop="1" thickBot="1">
      <c r="A6" s="510" t="s">
        <v>1</v>
      </c>
      <c r="B6" s="511" t="s">
        <v>2</v>
      </c>
      <c r="C6" s="512"/>
      <c r="D6" s="513" t="s">
        <v>3</v>
      </c>
      <c r="E6" s="514" t="s">
        <v>4</v>
      </c>
      <c r="F6" s="514" t="s">
        <v>5</v>
      </c>
      <c r="G6" s="514" t="s">
        <v>6</v>
      </c>
      <c r="H6" s="514" t="s">
        <v>7</v>
      </c>
      <c r="I6" s="514" t="s">
        <v>8</v>
      </c>
      <c r="J6" s="514" t="s">
        <v>9</v>
      </c>
      <c r="K6" s="514" t="s">
        <v>10</v>
      </c>
      <c r="L6" s="514" t="s">
        <v>11</v>
      </c>
      <c r="M6" s="514" t="s">
        <v>12</v>
      </c>
      <c r="N6" s="514" t="s">
        <v>13</v>
      </c>
      <c r="O6" s="525" t="s">
        <v>14</v>
      </c>
      <c r="P6" s="525" t="s">
        <v>15</v>
      </c>
      <c r="Q6" s="525" t="s">
        <v>16</v>
      </c>
      <c r="R6" s="526" t="s">
        <v>17</v>
      </c>
    </row>
    <row r="7" spans="1:98" s="386" customFormat="1" ht="16.2" thickTop="1">
      <c r="A7" s="807">
        <f>WEEKNUM(B7)</f>
        <v>27</v>
      </c>
      <c r="B7" s="532">
        <f>A4</f>
        <v>46204</v>
      </c>
      <c r="C7" s="626" t="s">
        <v>275</v>
      </c>
      <c r="D7" s="450">
        <f t="shared" ref="D7" si="0">SUM(E7:R7)</f>
        <v>0</v>
      </c>
      <c r="E7" s="530">
        <v>0</v>
      </c>
      <c r="F7" s="530">
        <v>0</v>
      </c>
      <c r="G7" s="530">
        <v>0</v>
      </c>
      <c r="H7" s="530">
        <v>0</v>
      </c>
      <c r="I7" s="530">
        <v>0</v>
      </c>
      <c r="J7" s="530">
        <v>0</v>
      </c>
      <c r="K7" s="530">
        <v>0</v>
      </c>
      <c r="L7" s="530">
        <v>0</v>
      </c>
      <c r="M7" s="530">
        <v>0</v>
      </c>
      <c r="N7" s="530">
        <v>0</v>
      </c>
      <c r="O7" s="530">
        <v>0</v>
      </c>
      <c r="P7" s="530">
        <v>0</v>
      </c>
      <c r="Q7" s="530">
        <v>0</v>
      </c>
      <c r="R7" s="531">
        <v>0</v>
      </c>
    </row>
    <row r="8" spans="1:98" ht="15" customHeight="1">
      <c r="A8" s="808"/>
      <c r="B8" s="483" t="s">
        <v>18</v>
      </c>
      <c r="C8" s="515"/>
      <c r="D8" s="517">
        <f>SUM(D4:D7)</f>
        <v>0</v>
      </c>
      <c r="E8" s="517">
        <f t="shared" ref="E8:R8" si="1">SUM(E4:E7)</f>
        <v>0</v>
      </c>
      <c r="F8" s="517">
        <f t="shared" si="1"/>
        <v>0</v>
      </c>
      <c r="G8" s="517">
        <f t="shared" si="1"/>
        <v>0</v>
      </c>
      <c r="H8" s="517">
        <f t="shared" si="1"/>
        <v>0</v>
      </c>
      <c r="I8" s="517">
        <f t="shared" si="1"/>
        <v>0</v>
      </c>
      <c r="J8" s="517">
        <f t="shared" si="1"/>
        <v>0</v>
      </c>
      <c r="K8" s="517">
        <f t="shared" si="1"/>
        <v>0</v>
      </c>
      <c r="L8" s="517">
        <f t="shared" si="1"/>
        <v>0</v>
      </c>
      <c r="M8" s="517">
        <f t="shared" si="1"/>
        <v>0</v>
      </c>
      <c r="N8" s="517">
        <f t="shared" si="1"/>
        <v>0</v>
      </c>
      <c r="O8" s="517">
        <f t="shared" si="1"/>
        <v>0</v>
      </c>
      <c r="P8" s="517">
        <f t="shared" si="1"/>
        <v>0</v>
      </c>
      <c r="Q8" s="517">
        <f t="shared" si="1"/>
        <v>0</v>
      </c>
      <c r="R8" s="517">
        <f t="shared" si="1"/>
        <v>0</v>
      </c>
      <c r="S8" s="385"/>
      <c r="T8" s="385"/>
      <c r="U8" s="385"/>
      <c r="V8" s="385"/>
      <c r="W8" s="385"/>
      <c r="X8" s="385"/>
      <c r="Y8" s="385"/>
      <c r="Z8" s="385"/>
      <c r="AA8" s="385"/>
      <c r="AB8" s="385"/>
      <c r="AC8" s="385"/>
      <c r="AD8" s="385"/>
      <c r="AE8" s="385"/>
      <c r="AF8" s="385"/>
      <c r="AG8" s="385"/>
      <c r="AH8" s="385"/>
      <c r="AI8" s="385"/>
      <c r="AJ8" s="385"/>
      <c r="AK8" s="385"/>
      <c r="AL8" s="385"/>
      <c r="AM8" s="385"/>
      <c r="AN8" s="385"/>
      <c r="AO8" s="385"/>
      <c r="AP8" s="385"/>
      <c r="AQ8" s="385"/>
      <c r="AR8" s="385"/>
      <c r="AS8" s="385"/>
      <c r="AT8" s="385"/>
      <c r="AU8" s="385"/>
      <c r="AV8" s="385"/>
      <c r="AW8" s="385"/>
      <c r="AX8" s="385"/>
      <c r="AY8" s="385"/>
      <c r="AZ8" s="385"/>
      <c r="BA8" s="385"/>
      <c r="BB8" s="385"/>
      <c r="BC8" s="385"/>
      <c r="BD8" s="385"/>
      <c r="BE8" s="385"/>
      <c r="BF8" s="385"/>
      <c r="BG8" s="385"/>
      <c r="BH8" s="385"/>
      <c r="BI8" s="385"/>
      <c r="BJ8" s="385"/>
      <c r="BK8" s="385"/>
      <c r="BL8" s="385"/>
      <c r="BM8" s="385"/>
      <c r="BN8" s="385"/>
      <c r="BO8" s="385"/>
      <c r="BP8" s="385"/>
      <c r="BQ8" s="385"/>
      <c r="BR8" s="385"/>
      <c r="BS8" s="385"/>
      <c r="BT8" s="385"/>
      <c r="BU8" s="385"/>
      <c r="BV8" s="385"/>
      <c r="BW8" s="385"/>
      <c r="BX8" s="385"/>
      <c r="BY8" s="385"/>
      <c r="BZ8" s="385"/>
      <c r="CA8" s="385"/>
      <c r="CB8" s="385"/>
      <c r="CC8" s="385"/>
      <c r="CD8" s="385"/>
      <c r="CE8" s="385"/>
      <c r="CF8" s="385"/>
      <c r="CG8" s="385"/>
      <c r="CH8" s="385"/>
      <c r="CI8" s="385"/>
      <c r="CJ8" s="385"/>
      <c r="CK8" s="385"/>
      <c r="CL8" s="385"/>
      <c r="CM8" s="385"/>
      <c r="CN8" s="385"/>
      <c r="CO8" s="385"/>
      <c r="CP8" s="385"/>
      <c r="CQ8" s="385"/>
      <c r="CR8" s="385"/>
      <c r="CS8" s="385"/>
      <c r="CT8" s="385"/>
    </row>
    <row r="9" spans="1:98" s="412" customFormat="1" ht="15" customHeight="1">
      <c r="A9" s="603"/>
      <c r="B9" s="480"/>
      <c r="C9" s="423"/>
      <c r="D9" s="45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1"/>
    </row>
    <row r="10" spans="1:98" s="412" customFormat="1" ht="15" customHeight="1">
      <c r="A10" s="810">
        <f>WEEKNUM(B10)</f>
        <v>27</v>
      </c>
      <c r="B10" s="477">
        <f>B7+1</f>
        <v>46205</v>
      </c>
      <c r="C10" s="518" t="s">
        <v>276</v>
      </c>
      <c r="D10" s="519">
        <f t="shared" ref="D10:D13" si="2">SUM(E10:R10)</f>
        <v>0</v>
      </c>
      <c r="E10" s="520">
        <v>0</v>
      </c>
      <c r="F10" s="520">
        <v>0</v>
      </c>
      <c r="G10" s="520">
        <v>0</v>
      </c>
      <c r="H10" s="520">
        <v>0</v>
      </c>
      <c r="I10" s="520">
        <v>0</v>
      </c>
      <c r="J10" s="520">
        <v>0</v>
      </c>
      <c r="K10" s="520">
        <v>0</v>
      </c>
      <c r="L10" s="520">
        <v>0</v>
      </c>
      <c r="M10" s="520">
        <v>0</v>
      </c>
      <c r="N10" s="520">
        <v>0</v>
      </c>
      <c r="O10" s="520">
        <v>0</v>
      </c>
      <c r="P10" s="520">
        <v>0</v>
      </c>
      <c r="Q10" s="520">
        <v>0</v>
      </c>
      <c r="R10" s="527">
        <v>0</v>
      </c>
    </row>
    <row r="11" spans="1:98" ht="15" customHeight="1">
      <c r="A11" s="808"/>
      <c r="B11" s="477">
        <f t="shared" ref="B11:B16" si="3">B10+1</f>
        <v>46206</v>
      </c>
      <c r="C11" s="518" t="s">
        <v>277</v>
      </c>
      <c r="D11" s="519">
        <f t="shared" si="2"/>
        <v>0</v>
      </c>
      <c r="E11" s="520">
        <v>0</v>
      </c>
      <c r="F11" s="520">
        <v>0</v>
      </c>
      <c r="G11" s="520">
        <v>0</v>
      </c>
      <c r="H11" s="520">
        <v>0</v>
      </c>
      <c r="I11" s="520">
        <v>0</v>
      </c>
      <c r="J11" s="520">
        <v>0</v>
      </c>
      <c r="K11" s="520">
        <v>0</v>
      </c>
      <c r="L11" s="520">
        <v>0</v>
      </c>
      <c r="M11" s="520">
        <v>0</v>
      </c>
      <c r="N11" s="520">
        <v>0</v>
      </c>
      <c r="O11" s="520">
        <v>0</v>
      </c>
      <c r="P11" s="520">
        <v>0</v>
      </c>
      <c r="Q11" s="520">
        <v>0</v>
      </c>
      <c r="R11" s="527">
        <v>0</v>
      </c>
      <c r="S11" s="385"/>
      <c r="T11" s="385"/>
      <c r="U11" s="385"/>
      <c r="V11" s="385"/>
      <c r="W11" s="385"/>
      <c r="X11" s="385"/>
      <c r="Y11" s="385"/>
      <c r="Z11" s="385"/>
      <c r="AA11" s="385"/>
      <c r="AB11" s="385"/>
      <c r="AC11" s="385"/>
      <c r="AD11" s="385"/>
      <c r="AE11" s="385"/>
      <c r="AF11" s="385"/>
      <c r="AG11" s="385"/>
      <c r="AH11" s="385"/>
      <c r="AI11" s="385"/>
      <c r="AJ11" s="385"/>
      <c r="AK11" s="385"/>
      <c r="AL11" s="385"/>
      <c r="AM11" s="385"/>
      <c r="AN11" s="385"/>
      <c r="AO11" s="385"/>
      <c r="AP11" s="385"/>
      <c r="AQ11" s="385"/>
      <c r="AR11" s="385"/>
      <c r="AS11" s="385"/>
      <c r="AT11" s="385"/>
      <c r="AU11" s="385"/>
      <c r="AV11" s="385"/>
      <c r="AW11" s="385"/>
      <c r="AX11" s="385"/>
      <c r="AY11" s="385"/>
      <c r="AZ11" s="385"/>
      <c r="BA11" s="385"/>
      <c r="BB11" s="385"/>
      <c r="BC11" s="385"/>
      <c r="BD11" s="385"/>
      <c r="BE11" s="385"/>
      <c r="BF11" s="385"/>
      <c r="BG11" s="385"/>
      <c r="BH11" s="385"/>
      <c r="BI11" s="385"/>
      <c r="BJ11" s="385"/>
      <c r="BK11" s="385"/>
      <c r="BL11" s="385"/>
      <c r="BM11" s="385"/>
      <c r="BN11" s="385"/>
      <c r="BO11" s="385"/>
      <c r="BP11" s="385"/>
      <c r="BQ11" s="385"/>
      <c r="BR11" s="385"/>
      <c r="BS11" s="385"/>
      <c r="BT11" s="385"/>
      <c r="BU11" s="385"/>
      <c r="BV11" s="385"/>
      <c r="BW11" s="385"/>
      <c r="BX11" s="385"/>
      <c r="BY11" s="385"/>
      <c r="BZ11" s="385"/>
      <c r="CA11" s="385"/>
      <c r="CB11" s="385"/>
      <c r="CC11" s="385"/>
      <c r="CD11" s="385"/>
      <c r="CE11" s="385"/>
      <c r="CF11" s="385"/>
      <c r="CG11" s="385"/>
      <c r="CH11" s="385"/>
      <c r="CI11" s="385"/>
      <c r="CJ11" s="385"/>
      <c r="CK11" s="385"/>
      <c r="CL11" s="385"/>
      <c r="CM11" s="385"/>
      <c r="CN11" s="385"/>
      <c r="CO11" s="385"/>
      <c r="CP11" s="385"/>
      <c r="CQ11" s="385"/>
      <c r="CR11" s="385"/>
      <c r="CS11" s="385"/>
      <c r="CT11" s="385"/>
    </row>
    <row r="12" spans="1:98" ht="15" customHeight="1">
      <c r="A12" s="808"/>
      <c r="B12" s="477">
        <f t="shared" si="3"/>
        <v>46207</v>
      </c>
      <c r="C12" s="518" t="s">
        <v>278</v>
      </c>
      <c r="D12" s="519">
        <f t="shared" si="2"/>
        <v>0</v>
      </c>
      <c r="E12" s="520">
        <v>0</v>
      </c>
      <c r="F12" s="520">
        <v>0</v>
      </c>
      <c r="G12" s="520">
        <v>0</v>
      </c>
      <c r="H12" s="520">
        <v>0</v>
      </c>
      <c r="I12" s="520">
        <v>0</v>
      </c>
      <c r="J12" s="520">
        <v>0</v>
      </c>
      <c r="K12" s="520">
        <v>0</v>
      </c>
      <c r="L12" s="520">
        <v>0</v>
      </c>
      <c r="M12" s="520">
        <v>0</v>
      </c>
      <c r="N12" s="520">
        <v>0</v>
      </c>
      <c r="O12" s="520">
        <v>0</v>
      </c>
      <c r="P12" s="520">
        <v>0</v>
      </c>
      <c r="Q12" s="520">
        <v>0</v>
      </c>
      <c r="R12" s="527">
        <v>0</v>
      </c>
      <c r="S12" s="385"/>
      <c r="T12" s="385"/>
      <c r="U12" s="385"/>
      <c r="V12" s="385"/>
      <c r="W12" s="385"/>
      <c r="X12" s="385"/>
      <c r="Y12" s="385"/>
      <c r="Z12" s="385"/>
      <c r="AA12" s="385"/>
      <c r="AB12" s="385"/>
      <c r="AC12" s="385"/>
      <c r="AD12" s="385"/>
      <c r="AE12" s="385"/>
      <c r="AF12" s="385"/>
      <c r="AG12" s="385"/>
      <c r="AH12" s="385"/>
      <c r="AI12" s="385"/>
      <c r="AJ12" s="385"/>
      <c r="AK12" s="385"/>
      <c r="AL12" s="385"/>
      <c r="AM12" s="385"/>
      <c r="AN12" s="385"/>
      <c r="AO12" s="385"/>
      <c r="AP12" s="385"/>
      <c r="AQ12" s="385"/>
      <c r="AR12" s="385"/>
      <c r="AS12" s="385"/>
      <c r="AT12" s="385"/>
      <c r="AU12" s="385"/>
      <c r="AV12" s="385"/>
      <c r="AW12" s="385"/>
      <c r="AX12" s="385"/>
      <c r="AY12" s="385"/>
      <c r="AZ12" s="385"/>
      <c r="BA12" s="385"/>
      <c r="BB12" s="385"/>
      <c r="BC12" s="385"/>
      <c r="BD12" s="385"/>
      <c r="BE12" s="385"/>
      <c r="BF12" s="385"/>
      <c r="BG12" s="385"/>
      <c r="BH12" s="385"/>
      <c r="BI12" s="385"/>
      <c r="BJ12" s="385"/>
      <c r="BK12" s="385"/>
      <c r="BL12" s="385"/>
      <c r="BM12" s="385"/>
      <c r="BN12" s="385"/>
      <c r="BO12" s="385"/>
      <c r="BP12" s="385"/>
      <c r="BQ12" s="385"/>
      <c r="BR12" s="385"/>
      <c r="BS12" s="385"/>
      <c r="BT12" s="385"/>
      <c r="BU12" s="385"/>
      <c r="BV12" s="385"/>
      <c r="BW12" s="385"/>
      <c r="BX12" s="385"/>
      <c r="BY12" s="385"/>
      <c r="BZ12" s="385"/>
      <c r="CA12" s="385"/>
      <c r="CB12" s="385"/>
      <c r="CC12" s="385"/>
      <c r="CD12" s="385"/>
      <c r="CE12" s="385"/>
      <c r="CF12" s="385"/>
      <c r="CG12" s="385"/>
      <c r="CH12" s="385"/>
      <c r="CI12" s="385"/>
      <c r="CJ12" s="385"/>
      <c r="CK12" s="385"/>
      <c r="CL12" s="385"/>
      <c r="CM12" s="385"/>
      <c r="CN12" s="385"/>
      <c r="CO12" s="385"/>
      <c r="CP12" s="385"/>
      <c r="CQ12" s="385"/>
      <c r="CR12" s="385"/>
      <c r="CS12" s="385"/>
      <c r="CT12" s="385"/>
    </row>
    <row r="13" spans="1:98" ht="15" customHeight="1">
      <c r="A13" s="808"/>
      <c r="B13" s="477">
        <f t="shared" si="3"/>
        <v>46208</v>
      </c>
      <c r="C13" s="518" t="s">
        <v>279</v>
      </c>
      <c r="D13" s="519">
        <f t="shared" si="2"/>
        <v>0</v>
      </c>
      <c r="E13" s="520">
        <v>0</v>
      </c>
      <c r="F13" s="520">
        <v>0</v>
      </c>
      <c r="G13" s="520">
        <v>0</v>
      </c>
      <c r="H13" s="520">
        <v>0</v>
      </c>
      <c r="I13" s="520">
        <v>0</v>
      </c>
      <c r="J13" s="520">
        <v>0</v>
      </c>
      <c r="K13" s="520">
        <v>0</v>
      </c>
      <c r="L13" s="520">
        <v>0</v>
      </c>
      <c r="M13" s="520">
        <v>0</v>
      </c>
      <c r="N13" s="520">
        <v>0</v>
      </c>
      <c r="O13" s="520">
        <v>0</v>
      </c>
      <c r="P13" s="520">
        <v>0</v>
      </c>
      <c r="Q13" s="520">
        <v>0</v>
      </c>
      <c r="R13" s="527">
        <v>0</v>
      </c>
      <c r="S13" s="385"/>
      <c r="T13" s="385"/>
      <c r="U13" s="385"/>
      <c r="V13" s="385"/>
      <c r="W13" s="385"/>
      <c r="X13" s="385"/>
      <c r="Y13" s="385"/>
      <c r="Z13" s="385"/>
      <c r="AA13" s="385"/>
      <c r="AB13" s="385"/>
      <c r="AC13" s="385"/>
      <c r="AD13" s="385"/>
      <c r="AE13" s="385"/>
      <c r="AF13" s="385"/>
      <c r="AG13" s="385"/>
      <c r="AH13" s="385"/>
      <c r="AI13" s="385"/>
      <c r="AJ13" s="385"/>
      <c r="AK13" s="385"/>
      <c r="AL13" s="385"/>
      <c r="AM13" s="385"/>
      <c r="AN13" s="385"/>
      <c r="AO13" s="385"/>
      <c r="AP13" s="385"/>
      <c r="AQ13" s="385"/>
      <c r="AR13" s="385"/>
      <c r="AS13" s="385"/>
      <c r="AT13" s="385"/>
      <c r="AU13" s="385"/>
      <c r="AV13" s="385"/>
      <c r="AW13" s="385"/>
      <c r="AX13" s="385"/>
      <c r="AY13" s="385"/>
      <c r="AZ13" s="385"/>
      <c r="BA13" s="385"/>
      <c r="BB13" s="385"/>
      <c r="BC13" s="385"/>
      <c r="BD13" s="385"/>
      <c r="BE13" s="385"/>
      <c r="BF13" s="385"/>
      <c r="BG13" s="385"/>
      <c r="BH13" s="385"/>
      <c r="BI13" s="385"/>
      <c r="BJ13" s="385"/>
      <c r="BK13" s="385"/>
      <c r="BL13" s="385"/>
      <c r="BM13" s="385"/>
      <c r="BN13" s="385"/>
      <c r="BO13" s="385"/>
      <c r="BP13" s="385"/>
      <c r="BQ13" s="385"/>
      <c r="BR13" s="385"/>
      <c r="BS13" s="385"/>
      <c r="BT13" s="385"/>
      <c r="BU13" s="385"/>
      <c r="BV13" s="385"/>
      <c r="BW13" s="385"/>
      <c r="BX13" s="385"/>
      <c r="BY13" s="385"/>
      <c r="BZ13" s="385"/>
      <c r="CA13" s="385"/>
      <c r="CB13" s="385"/>
      <c r="CC13" s="385"/>
      <c r="CD13" s="385"/>
      <c r="CE13" s="385"/>
      <c r="CF13" s="385"/>
      <c r="CG13" s="385"/>
      <c r="CH13" s="385"/>
      <c r="CI13" s="385"/>
      <c r="CJ13" s="385"/>
      <c r="CK13" s="385"/>
      <c r="CL13" s="385"/>
      <c r="CM13" s="385"/>
      <c r="CN13" s="385"/>
      <c r="CO13" s="385"/>
      <c r="CP13" s="385"/>
      <c r="CQ13" s="385"/>
      <c r="CR13" s="385"/>
      <c r="CS13" s="385"/>
      <c r="CT13" s="385"/>
    </row>
    <row r="14" spans="1:98" ht="15" customHeight="1">
      <c r="A14" s="808"/>
      <c r="B14" s="477">
        <f t="shared" si="3"/>
        <v>46209</v>
      </c>
      <c r="C14" s="518" t="s">
        <v>280</v>
      </c>
      <c r="D14" s="519">
        <f>SUM(E14:R14)</f>
        <v>0</v>
      </c>
      <c r="E14" s="520">
        <v>0</v>
      </c>
      <c r="F14" s="520">
        <v>0</v>
      </c>
      <c r="G14" s="520">
        <v>0</v>
      </c>
      <c r="H14" s="520">
        <v>0</v>
      </c>
      <c r="I14" s="520">
        <v>0</v>
      </c>
      <c r="J14" s="520">
        <v>0</v>
      </c>
      <c r="K14" s="520">
        <v>0</v>
      </c>
      <c r="L14" s="520">
        <v>0</v>
      </c>
      <c r="M14" s="520">
        <v>0</v>
      </c>
      <c r="N14" s="520">
        <v>0</v>
      </c>
      <c r="O14" s="520">
        <v>0</v>
      </c>
      <c r="P14" s="520">
        <v>0</v>
      </c>
      <c r="Q14" s="520">
        <v>0</v>
      </c>
      <c r="R14" s="527">
        <v>0</v>
      </c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  <c r="AI14" s="385"/>
      <c r="AJ14" s="385"/>
      <c r="AK14" s="385"/>
      <c r="AL14" s="385"/>
      <c r="AM14" s="385"/>
      <c r="AN14" s="385"/>
      <c r="AO14" s="385"/>
      <c r="AP14" s="385"/>
      <c r="AQ14" s="385"/>
      <c r="AR14" s="385"/>
      <c r="AS14" s="385"/>
      <c r="AT14" s="385"/>
      <c r="AU14" s="385"/>
      <c r="AV14" s="385"/>
      <c r="AW14" s="385"/>
      <c r="AX14" s="385"/>
      <c r="AY14" s="385"/>
      <c r="AZ14" s="385"/>
      <c r="BA14" s="385"/>
      <c r="BB14" s="385"/>
      <c r="BC14" s="385"/>
      <c r="BD14" s="385"/>
      <c r="BE14" s="385"/>
      <c r="BF14" s="385"/>
      <c r="BG14" s="385"/>
      <c r="BH14" s="385"/>
      <c r="BI14" s="385"/>
      <c r="BJ14" s="385"/>
      <c r="BK14" s="385"/>
      <c r="BL14" s="385"/>
      <c r="BM14" s="385"/>
      <c r="BN14" s="385"/>
      <c r="BO14" s="385"/>
      <c r="BP14" s="385"/>
      <c r="BQ14" s="385"/>
      <c r="BR14" s="385"/>
      <c r="BS14" s="385"/>
      <c r="BT14" s="385"/>
      <c r="BU14" s="385"/>
      <c r="BV14" s="385"/>
      <c r="BW14" s="385"/>
      <c r="BX14" s="385"/>
      <c r="BY14" s="385"/>
      <c r="BZ14" s="385"/>
      <c r="CA14" s="385"/>
      <c r="CB14" s="385"/>
      <c r="CC14" s="385"/>
      <c r="CD14" s="385"/>
      <c r="CE14" s="385"/>
      <c r="CF14" s="385"/>
      <c r="CG14" s="385"/>
      <c r="CH14" s="385"/>
      <c r="CI14" s="385"/>
      <c r="CJ14" s="385"/>
      <c r="CK14" s="385"/>
      <c r="CL14" s="385"/>
      <c r="CM14" s="385"/>
      <c r="CN14" s="385"/>
      <c r="CO14" s="385"/>
      <c r="CP14" s="385"/>
      <c r="CQ14" s="385"/>
      <c r="CR14" s="385"/>
      <c r="CS14" s="385"/>
      <c r="CT14" s="385"/>
    </row>
    <row r="15" spans="1:98" ht="15" customHeight="1">
      <c r="A15" s="808"/>
      <c r="B15" s="480">
        <f t="shared" si="3"/>
        <v>46210</v>
      </c>
      <c r="C15" s="627" t="s">
        <v>281</v>
      </c>
      <c r="D15" s="450">
        <f t="shared" ref="D15:D16" si="4">SUM(E15:R15)</f>
        <v>0</v>
      </c>
      <c r="E15" s="530">
        <v>0</v>
      </c>
      <c r="F15" s="530">
        <v>0</v>
      </c>
      <c r="G15" s="530">
        <v>0</v>
      </c>
      <c r="H15" s="530">
        <v>0</v>
      </c>
      <c r="I15" s="530">
        <v>0</v>
      </c>
      <c r="J15" s="530">
        <v>0</v>
      </c>
      <c r="K15" s="530">
        <v>0</v>
      </c>
      <c r="L15" s="530">
        <v>0</v>
      </c>
      <c r="M15" s="530">
        <v>0</v>
      </c>
      <c r="N15" s="530">
        <v>0</v>
      </c>
      <c r="O15" s="530">
        <v>0</v>
      </c>
      <c r="P15" s="530">
        <v>0</v>
      </c>
      <c r="Q15" s="530">
        <v>0</v>
      </c>
      <c r="R15" s="531">
        <v>0</v>
      </c>
      <c r="S15" s="385"/>
      <c r="T15" s="385"/>
      <c r="U15" s="385"/>
      <c r="V15" s="385"/>
      <c r="W15" s="385"/>
      <c r="X15" s="385"/>
      <c r="Y15" s="385"/>
      <c r="Z15" s="385"/>
      <c r="AA15" s="385"/>
      <c r="AB15" s="385"/>
      <c r="AC15" s="385"/>
      <c r="AD15" s="385"/>
      <c r="AE15" s="385"/>
      <c r="AF15" s="385"/>
      <c r="AG15" s="385"/>
      <c r="AH15" s="385"/>
      <c r="AI15" s="385"/>
      <c r="AJ15" s="385"/>
      <c r="AK15" s="385"/>
      <c r="AL15" s="385"/>
      <c r="AM15" s="385"/>
      <c r="AN15" s="385"/>
      <c r="AO15" s="385"/>
      <c r="AP15" s="385"/>
      <c r="AQ15" s="385"/>
      <c r="AR15" s="385"/>
      <c r="AS15" s="385"/>
      <c r="AT15" s="385"/>
      <c r="AU15" s="385"/>
      <c r="AV15" s="385"/>
      <c r="AW15" s="385"/>
      <c r="AX15" s="385"/>
      <c r="AY15" s="385"/>
      <c r="AZ15" s="385"/>
      <c r="BA15" s="385"/>
      <c r="BB15" s="385"/>
      <c r="BC15" s="385"/>
      <c r="BD15" s="385"/>
      <c r="BE15" s="385"/>
      <c r="BF15" s="385"/>
      <c r="BG15" s="385"/>
      <c r="BH15" s="385"/>
      <c r="BI15" s="385"/>
      <c r="BJ15" s="385"/>
      <c r="BK15" s="385"/>
      <c r="BL15" s="385"/>
      <c r="BM15" s="385"/>
      <c r="BN15" s="385"/>
      <c r="BO15" s="385"/>
      <c r="BP15" s="385"/>
      <c r="BQ15" s="385"/>
      <c r="BR15" s="385"/>
      <c r="BS15" s="385"/>
      <c r="BT15" s="385"/>
      <c r="BU15" s="385"/>
      <c r="BV15" s="385"/>
      <c r="BW15" s="385"/>
      <c r="BX15" s="385"/>
      <c r="BY15" s="385"/>
      <c r="BZ15" s="385"/>
      <c r="CA15" s="385"/>
      <c r="CB15" s="385"/>
      <c r="CC15" s="385"/>
      <c r="CD15" s="385"/>
      <c r="CE15" s="385"/>
      <c r="CF15" s="385"/>
      <c r="CG15" s="385"/>
      <c r="CH15" s="385"/>
      <c r="CI15" s="385"/>
      <c r="CJ15" s="385"/>
      <c r="CK15" s="385"/>
      <c r="CL15" s="385"/>
      <c r="CM15" s="385"/>
      <c r="CN15" s="385"/>
      <c r="CO15" s="385"/>
      <c r="CP15" s="385"/>
      <c r="CQ15" s="385"/>
      <c r="CR15" s="385"/>
      <c r="CS15" s="385"/>
      <c r="CT15" s="385"/>
    </row>
    <row r="16" spans="1:98" ht="15" customHeight="1">
      <c r="A16" s="808"/>
      <c r="B16" s="480">
        <f t="shared" si="3"/>
        <v>46211</v>
      </c>
      <c r="C16" s="627" t="s">
        <v>275</v>
      </c>
      <c r="D16" s="450">
        <f t="shared" si="4"/>
        <v>0</v>
      </c>
      <c r="E16" s="530">
        <v>0</v>
      </c>
      <c r="F16" s="530">
        <v>0</v>
      </c>
      <c r="G16" s="530">
        <v>0</v>
      </c>
      <c r="H16" s="530">
        <v>0</v>
      </c>
      <c r="I16" s="530">
        <v>0</v>
      </c>
      <c r="J16" s="530">
        <v>0</v>
      </c>
      <c r="K16" s="530">
        <v>0</v>
      </c>
      <c r="L16" s="530">
        <v>0</v>
      </c>
      <c r="M16" s="530">
        <v>0</v>
      </c>
      <c r="N16" s="530">
        <v>0</v>
      </c>
      <c r="O16" s="530">
        <v>0</v>
      </c>
      <c r="P16" s="530">
        <v>0</v>
      </c>
      <c r="Q16" s="530">
        <v>0</v>
      </c>
      <c r="R16" s="531">
        <v>0</v>
      </c>
      <c r="S16" s="385"/>
      <c r="T16" s="385"/>
      <c r="U16" s="385"/>
      <c r="V16" s="385"/>
      <c r="W16" s="385"/>
      <c r="X16" s="385"/>
      <c r="Y16" s="385"/>
      <c r="Z16" s="385"/>
      <c r="AA16" s="385"/>
      <c r="AB16" s="385"/>
      <c r="AC16" s="385"/>
      <c r="AD16" s="385"/>
      <c r="AE16" s="385"/>
      <c r="AF16" s="385"/>
      <c r="AG16" s="385"/>
      <c r="AH16" s="385"/>
      <c r="AI16" s="385"/>
      <c r="AJ16" s="385"/>
      <c r="AK16" s="385"/>
      <c r="AL16" s="385"/>
      <c r="AM16" s="385"/>
      <c r="AN16" s="385"/>
      <c r="AO16" s="385"/>
      <c r="AP16" s="385"/>
      <c r="AQ16" s="385"/>
      <c r="AR16" s="385"/>
      <c r="AS16" s="385"/>
      <c r="AT16" s="385"/>
      <c r="AU16" s="385"/>
      <c r="AV16" s="385"/>
      <c r="AW16" s="385"/>
      <c r="AX16" s="385"/>
      <c r="AY16" s="385"/>
      <c r="AZ16" s="385"/>
      <c r="BA16" s="385"/>
      <c r="BB16" s="385"/>
      <c r="BC16" s="385"/>
      <c r="BD16" s="385"/>
      <c r="BE16" s="385"/>
      <c r="BF16" s="385"/>
      <c r="BG16" s="385"/>
      <c r="BH16" s="385"/>
      <c r="BI16" s="385"/>
      <c r="BJ16" s="385"/>
      <c r="BK16" s="385"/>
      <c r="BL16" s="385"/>
      <c r="BM16" s="385"/>
      <c r="BN16" s="385"/>
      <c r="BO16" s="385"/>
      <c r="BP16" s="385"/>
      <c r="BQ16" s="385"/>
      <c r="BR16" s="385"/>
      <c r="BS16" s="385"/>
      <c r="BT16" s="385"/>
      <c r="BU16" s="385"/>
      <c r="BV16" s="385"/>
      <c r="BW16" s="385"/>
      <c r="BX16" s="385"/>
      <c r="BY16" s="385"/>
      <c r="BZ16" s="385"/>
      <c r="CA16" s="385"/>
      <c r="CB16" s="385"/>
      <c r="CC16" s="385"/>
      <c r="CD16" s="385"/>
      <c r="CE16" s="385"/>
      <c r="CF16" s="385"/>
      <c r="CG16" s="385"/>
      <c r="CH16" s="385"/>
      <c r="CI16" s="385"/>
      <c r="CJ16" s="385"/>
      <c r="CK16" s="385"/>
      <c r="CL16" s="385"/>
      <c r="CM16" s="385"/>
      <c r="CN16" s="385"/>
      <c r="CO16" s="385"/>
      <c r="CP16" s="385"/>
      <c r="CQ16" s="385"/>
      <c r="CR16" s="385"/>
      <c r="CS16" s="385"/>
      <c r="CT16" s="385"/>
    </row>
    <row r="17" spans="1:98" ht="15" customHeight="1">
      <c r="A17" s="808"/>
      <c r="B17" s="483" t="s">
        <v>18</v>
      </c>
      <c r="C17" s="518"/>
      <c r="D17" s="454">
        <f t="shared" ref="D17:R17" si="5">SUM(D10:D16)</f>
        <v>0</v>
      </c>
      <c r="E17" s="454">
        <f t="shared" si="5"/>
        <v>0</v>
      </c>
      <c r="F17" s="454">
        <f t="shared" si="5"/>
        <v>0</v>
      </c>
      <c r="G17" s="454">
        <f t="shared" si="5"/>
        <v>0</v>
      </c>
      <c r="H17" s="454">
        <f t="shared" si="5"/>
        <v>0</v>
      </c>
      <c r="I17" s="454">
        <f t="shared" si="5"/>
        <v>0</v>
      </c>
      <c r="J17" s="454">
        <f t="shared" si="5"/>
        <v>0</v>
      </c>
      <c r="K17" s="454">
        <f t="shared" si="5"/>
        <v>0</v>
      </c>
      <c r="L17" s="454">
        <f t="shared" si="5"/>
        <v>0</v>
      </c>
      <c r="M17" s="454">
        <f t="shared" si="5"/>
        <v>0</v>
      </c>
      <c r="N17" s="454">
        <f t="shared" si="5"/>
        <v>0</v>
      </c>
      <c r="O17" s="454">
        <f t="shared" si="5"/>
        <v>0</v>
      </c>
      <c r="P17" s="454">
        <f t="shared" si="5"/>
        <v>0</v>
      </c>
      <c r="Q17" s="454">
        <f t="shared" si="5"/>
        <v>0</v>
      </c>
      <c r="R17" s="454">
        <f t="shared" si="5"/>
        <v>0</v>
      </c>
      <c r="S17" s="385"/>
      <c r="T17" s="385"/>
      <c r="U17" s="385"/>
      <c r="V17" s="385"/>
      <c r="W17" s="385"/>
      <c r="X17" s="385"/>
      <c r="Y17" s="385"/>
      <c r="Z17" s="385"/>
      <c r="AA17" s="385"/>
      <c r="AB17" s="385"/>
      <c r="AC17" s="385"/>
      <c r="AD17" s="385"/>
      <c r="AE17" s="385"/>
      <c r="AF17" s="385"/>
      <c r="AG17" s="385"/>
      <c r="AH17" s="385"/>
      <c r="AI17" s="385"/>
      <c r="AJ17" s="385"/>
      <c r="AK17" s="385"/>
      <c r="AL17" s="385"/>
      <c r="AM17" s="385"/>
      <c r="AN17" s="385"/>
      <c r="AO17" s="385"/>
      <c r="AP17" s="385"/>
      <c r="AQ17" s="385"/>
      <c r="AR17" s="385"/>
      <c r="AS17" s="385"/>
      <c r="AT17" s="385"/>
      <c r="AU17" s="385"/>
      <c r="AV17" s="385"/>
      <c r="AW17" s="385"/>
      <c r="AX17" s="385"/>
      <c r="AY17" s="385"/>
      <c r="AZ17" s="385"/>
      <c r="BA17" s="385"/>
      <c r="BB17" s="385"/>
      <c r="BC17" s="385"/>
      <c r="BD17" s="385"/>
      <c r="BE17" s="385"/>
      <c r="BF17" s="385"/>
      <c r="BG17" s="385"/>
      <c r="BH17" s="385"/>
      <c r="BI17" s="385"/>
      <c r="BJ17" s="385"/>
      <c r="BK17" s="385"/>
      <c r="BL17" s="385"/>
      <c r="BM17" s="385"/>
      <c r="BN17" s="385"/>
      <c r="BO17" s="385"/>
      <c r="BP17" s="385"/>
      <c r="BQ17" s="385"/>
      <c r="BR17" s="385"/>
      <c r="BS17" s="385"/>
      <c r="BT17" s="385"/>
      <c r="BU17" s="385"/>
      <c r="BV17" s="385"/>
      <c r="BW17" s="385"/>
      <c r="BX17" s="385"/>
      <c r="BY17" s="385"/>
      <c r="BZ17" s="385"/>
      <c r="CA17" s="385"/>
      <c r="CB17" s="385"/>
      <c r="CC17" s="385"/>
      <c r="CD17" s="385"/>
      <c r="CE17" s="385"/>
      <c r="CF17" s="385"/>
      <c r="CG17" s="385"/>
      <c r="CH17" s="385"/>
      <c r="CI17" s="385"/>
      <c r="CJ17" s="385"/>
      <c r="CK17" s="385"/>
      <c r="CL17" s="385"/>
      <c r="CM17" s="385"/>
      <c r="CN17" s="385"/>
      <c r="CO17" s="385"/>
      <c r="CP17" s="385"/>
      <c r="CQ17" s="385"/>
      <c r="CR17" s="385"/>
      <c r="CS17" s="385"/>
      <c r="CT17" s="385"/>
    </row>
    <row r="18" spans="1:98" s="412" customFormat="1" ht="15" customHeight="1">
      <c r="A18" s="603"/>
      <c r="B18" s="480"/>
      <c r="C18" s="423"/>
      <c r="D18" s="515"/>
      <c r="E18" s="516"/>
      <c r="F18" s="516"/>
      <c r="G18" s="516"/>
      <c r="H18" s="516"/>
      <c r="I18" s="516"/>
      <c r="J18" s="516"/>
      <c r="K18" s="516"/>
      <c r="L18" s="516"/>
      <c r="M18" s="516"/>
      <c r="N18" s="516"/>
      <c r="O18" s="516"/>
      <c r="P18" s="516"/>
      <c r="Q18" s="516"/>
      <c r="R18" s="527"/>
    </row>
    <row r="19" spans="1:98" s="412" customFormat="1" ht="15" customHeight="1">
      <c r="A19" s="810">
        <f>WEEKNUM(B24)</f>
        <v>29</v>
      </c>
      <c r="B19" s="477">
        <f>B16+1</f>
        <v>46212</v>
      </c>
      <c r="C19" s="518" t="s">
        <v>276</v>
      </c>
      <c r="D19" s="519">
        <f t="shared" ref="D19:D22" si="6">SUM(E19:R19)</f>
        <v>0</v>
      </c>
      <c r="E19" s="520">
        <v>0</v>
      </c>
      <c r="F19" s="520">
        <v>0</v>
      </c>
      <c r="G19" s="520">
        <v>0</v>
      </c>
      <c r="H19" s="520">
        <v>0</v>
      </c>
      <c r="I19" s="520">
        <v>0</v>
      </c>
      <c r="J19" s="520">
        <v>0</v>
      </c>
      <c r="K19" s="520">
        <v>0</v>
      </c>
      <c r="L19" s="520">
        <v>0</v>
      </c>
      <c r="M19" s="520">
        <v>0</v>
      </c>
      <c r="N19" s="520">
        <v>0</v>
      </c>
      <c r="O19" s="520">
        <v>0</v>
      </c>
      <c r="P19" s="520">
        <v>0</v>
      </c>
      <c r="Q19" s="520">
        <v>0</v>
      </c>
      <c r="R19" s="527">
        <v>0</v>
      </c>
    </row>
    <row r="20" spans="1:98" ht="15" customHeight="1">
      <c r="A20" s="808"/>
      <c r="B20" s="477">
        <f t="shared" ref="B20:B25" si="7">B19+1</f>
        <v>46213</v>
      </c>
      <c r="C20" s="518" t="s">
        <v>277</v>
      </c>
      <c r="D20" s="519">
        <f t="shared" si="6"/>
        <v>0</v>
      </c>
      <c r="E20" s="520">
        <v>0</v>
      </c>
      <c r="F20" s="520">
        <v>0</v>
      </c>
      <c r="G20" s="520">
        <v>0</v>
      </c>
      <c r="H20" s="520">
        <v>0</v>
      </c>
      <c r="I20" s="520">
        <v>0</v>
      </c>
      <c r="J20" s="520">
        <v>0</v>
      </c>
      <c r="K20" s="520">
        <v>0</v>
      </c>
      <c r="L20" s="520">
        <v>0</v>
      </c>
      <c r="M20" s="520">
        <v>0</v>
      </c>
      <c r="N20" s="520">
        <v>0</v>
      </c>
      <c r="O20" s="520">
        <v>0</v>
      </c>
      <c r="P20" s="520">
        <v>0</v>
      </c>
      <c r="Q20" s="520">
        <v>0</v>
      </c>
      <c r="R20" s="527">
        <v>0</v>
      </c>
      <c r="S20" s="385"/>
      <c r="T20" s="385"/>
      <c r="U20" s="385"/>
      <c r="V20" s="385"/>
      <c r="W20" s="385"/>
      <c r="X20" s="385"/>
      <c r="Y20" s="385"/>
      <c r="Z20" s="385"/>
      <c r="AA20" s="385"/>
      <c r="AB20" s="385"/>
      <c r="AC20" s="385"/>
      <c r="AD20" s="385"/>
      <c r="AE20" s="385"/>
      <c r="AF20" s="385"/>
      <c r="AG20" s="385"/>
      <c r="AH20" s="385"/>
      <c r="AI20" s="385"/>
      <c r="AJ20" s="385"/>
      <c r="AK20" s="385"/>
      <c r="AL20" s="385"/>
      <c r="AM20" s="385"/>
      <c r="AN20" s="385"/>
      <c r="AO20" s="385"/>
      <c r="AP20" s="385"/>
      <c r="AQ20" s="385"/>
      <c r="AR20" s="385"/>
      <c r="AS20" s="385"/>
      <c r="AT20" s="385"/>
      <c r="AU20" s="385"/>
      <c r="AV20" s="385"/>
      <c r="AW20" s="385"/>
      <c r="AX20" s="385"/>
      <c r="AY20" s="385"/>
      <c r="AZ20" s="385"/>
      <c r="BA20" s="385"/>
      <c r="BB20" s="385"/>
      <c r="BC20" s="385"/>
      <c r="BD20" s="385"/>
      <c r="BE20" s="385"/>
      <c r="BF20" s="385"/>
      <c r="BG20" s="385"/>
      <c r="BH20" s="385"/>
      <c r="BI20" s="385"/>
      <c r="BJ20" s="385"/>
      <c r="BK20" s="385"/>
      <c r="BL20" s="385"/>
      <c r="BM20" s="385"/>
      <c r="BN20" s="385"/>
      <c r="BO20" s="385"/>
      <c r="BP20" s="385"/>
      <c r="BQ20" s="385"/>
      <c r="BR20" s="385"/>
      <c r="BS20" s="385"/>
      <c r="BT20" s="385"/>
      <c r="BU20" s="385"/>
      <c r="BV20" s="385"/>
      <c r="BW20" s="385"/>
      <c r="BX20" s="385"/>
      <c r="BY20" s="385"/>
      <c r="BZ20" s="385"/>
      <c r="CA20" s="385"/>
      <c r="CB20" s="385"/>
      <c r="CC20" s="385"/>
      <c r="CD20" s="385"/>
      <c r="CE20" s="385"/>
      <c r="CF20" s="385"/>
      <c r="CG20" s="385"/>
      <c r="CH20" s="385"/>
      <c r="CI20" s="385"/>
      <c r="CJ20" s="385"/>
      <c r="CK20" s="385"/>
      <c r="CL20" s="385"/>
      <c r="CM20" s="385"/>
      <c r="CN20" s="385"/>
      <c r="CO20" s="385"/>
      <c r="CP20" s="385"/>
      <c r="CQ20" s="385"/>
      <c r="CR20" s="385"/>
      <c r="CS20" s="385"/>
      <c r="CT20" s="385"/>
    </row>
    <row r="21" spans="1:98" ht="15" customHeight="1">
      <c r="A21" s="808"/>
      <c r="B21" s="477">
        <f t="shared" si="7"/>
        <v>46214</v>
      </c>
      <c r="C21" s="518" t="s">
        <v>278</v>
      </c>
      <c r="D21" s="519">
        <f t="shared" si="6"/>
        <v>0</v>
      </c>
      <c r="E21" s="520">
        <v>0</v>
      </c>
      <c r="F21" s="520">
        <v>0</v>
      </c>
      <c r="G21" s="520">
        <v>0</v>
      </c>
      <c r="H21" s="520">
        <v>0</v>
      </c>
      <c r="I21" s="520">
        <v>0</v>
      </c>
      <c r="J21" s="520">
        <v>0</v>
      </c>
      <c r="K21" s="520">
        <v>0</v>
      </c>
      <c r="L21" s="520">
        <v>0</v>
      </c>
      <c r="M21" s="520">
        <v>0</v>
      </c>
      <c r="N21" s="520">
        <v>0</v>
      </c>
      <c r="O21" s="520">
        <v>0</v>
      </c>
      <c r="P21" s="520">
        <v>0</v>
      </c>
      <c r="Q21" s="520">
        <v>0</v>
      </c>
      <c r="R21" s="527">
        <v>0</v>
      </c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  <c r="AI21" s="385"/>
      <c r="AJ21" s="385"/>
      <c r="AK21" s="385"/>
      <c r="AL21" s="385"/>
      <c r="AM21" s="385"/>
      <c r="AN21" s="385"/>
      <c r="AO21" s="385"/>
      <c r="AP21" s="385"/>
      <c r="AQ21" s="385"/>
      <c r="AR21" s="385"/>
      <c r="AS21" s="385"/>
      <c r="AT21" s="385"/>
      <c r="AU21" s="385"/>
      <c r="AV21" s="385"/>
      <c r="AW21" s="385"/>
      <c r="AX21" s="385"/>
      <c r="AY21" s="385"/>
      <c r="AZ21" s="385"/>
      <c r="BA21" s="385"/>
      <c r="BB21" s="385"/>
      <c r="BC21" s="385"/>
      <c r="BD21" s="385"/>
      <c r="BE21" s="385"/>
      <c r="BF21" s="385"/>
      <c r="BG21" s="385"/>
      <c r="BH21" s="385"/>
      <c r="BI21" s="385"/>
      <c r="BJ21" s="385"/>
      <c r="BK21" s="385"/>
      <c r="BL21" s="385"/>
      <c r="BM21" s="385"/>
      <c r="BN21" s="385"/>
      <c r="BO21" s="385"/>
      <c r="BP21" s="385"/>
      <c r="BQ21" s="385"/>
      <c r="BR21" s="385"/>
      <c r="BS21" s="385"/>
      <c r="BT21" s="385"/>
      <c r="BU21" s="385"/>
      <c r="BV21" s="385"/>
      <c r="BW21" s="385"/>
      <c r="BX21" s="385"/>
      <c r="BY21" s="385"/>
      <c r="BZ21" s="385"/>
      <c r="CA21" s="385"/>
      <c r="CB21" s="385"/>
      <c r="CC21" s="385"/>
      <c r="CD21" s="385"/>
      <c r="CE21" s="385"/>
      <c r="CF21" s="385"/>
      <c r="CG21" s="385"/>
      <c r="CH21" s="385"/>
      <c r="CI21" s="385"/>
      <c r="CJ21" s="385"/>
      <c r="CK21" s="385"/>
      <c r="CL21" s="385"/>
      <c r="CM21" s="385"/>
      <c r="CN21" s="385"/>
      <c r="CO21" s="385"/>
      <c r="CP21" s="385"/>
      <c r="CQ21" s="385"/>
      <c r="CR21" s="385"/>
      <c r="CS21" s="385"/>
      <c r="CT21" s="385"/>
    </row>
    <row r="22" spans="1:98" ht="15" customHeight="1">
      <c r="A22" s="808"/>
      <c r="B22" s="477">
        <f t="shared" si="7"/>
        <v>46215</v>
      </c>
      <c r="C22" s="518" t="s">
        <v>279</v>
      </c>
      <c r="D22" s="519">
        <f t="shared" si="6"/>
        <v>0</v>
      </c>
      <c r="E22" s="520">
        <v>0</v>
      </c>
      <c r="F22" s="520">
        <v>0</v>
      </c>
      <c r="G22" s="520">
        <v>0</v>
      </c>
      <c r="H22" s="520">
        <v>0</v>
      </c>
      <c r="I22" s="520">
        <v>0</v>
      </c>
      <c r="J22" s="520">
        <v>0</v>
      </c>
      <c r="K22" s="520">
        <v>0</v>
      </c>
      <c r="L22" s="520">
        <v>0</v>
      </c>
      <c r="M22" s="520">
        <v>0</v>
      </c>
      <c r="N22" s="520">
        <v>0</v>
      </c>
      <c r="O22" s="520">
        <v>0</v>
      </c>
      <c r="P22" s="520">
        <v>0</v>
      </c>
      <c r="Q22" s="520">
        <v>0</v>
      </c>
      <c r="R22" s="527">
        <v>0</v>
      </c>
      <c r="S22" s="385"/>
      <c r="T22" s="385"/>
      <c r="U22" s="385"/>
      <c r="V22" s="385"/>
      <c r="W22" s="385"/>
      <c r="X22" s="385"/>
      <c r="Y22" s="385"/>
      <c r="Z22" s="385"/>
      <c r="AA22" s="385"/>
      <c r="AB22" s="385"/>
      <c r="AC22" s="385"/>
      <c r="AD22" s="385"/>
      <c r="AE22" s="385"/>
      <c r="AF22" s="385"/>
      <c r="AG22" s="385"/>
      <c r="AH22" s="385"/>
      <c r="AI22" s="385"/>
      <c r="AJ22" s="385"/>
      <c r="AK22" s="385"/>
      <c r="AL22" s="385"/>
      <c r="AM22" s="385"/>
      <c r="AN22" s="385"/>
      <c r="AO22" s="385"/>
      <c r="AP22" s="385"/>
      <c r="AQ22" s="385"/>
      <c r="AR22" s="385"/>
      <c r="AS22" s="385"/>
      <c r="AT22" s="385"/>
      <c r="AU22" s="385"/>
      <c r="AV22" s="385"/>
      <c r="AW22" s="385"/>
      <c r="AX22" s="385"/>
      <c r="AY22" s="385"/>
      <c r="AZ22" s="385"/>
      <c r="BA22" s="385"/>
      <c r="BB22" s="385"/>
      <c r="BC22" s="385"/>
      <c r="BD22" s="385"/>
      <c r="BE22" s="385"/>
      <c r="BF22" s="385"/>
      <c r="BG22" s="385"/>
      <c r="BH22" s="385"/>
      <c r="BI22" s="385"/>
      <c r="BJ22" s="385"/>
      <c r="BK22" s="385"/>
      <c r="BL22" s="385"/>
      <c r="BM22" s="385"/>
      <c r="BN22" s="385"/>
      <c r="BO22" s="385"/>
      <c r="BP22" s="385"/>
      <c r="BQ22" s="385"/>
      <c r="BR22" s="385"/>
      <c r="BS22" s="385"/>
      <c r="BT22" s="385"/>
      <c r="BU22" s="385"/>
      <c r="BV22" s="385"/>
      <c r="BW22" s="385"/>
      <c r="BX22" s="385"/>
      <c r="BY22" s="385"/>
      <c r="BZ22" s="385"/>
      <c r="CA22" s="385"/>
      <c r="CB22" s="385"/>
      <c r="CC22" s="385"/>
      <c r="CD22" s="385"/>
      <c r="CE22" s="385"/>
      <c r="CF22" s="385"/>
      <c r="CG22" s="385"/>
      <c r="CH22" s="385"/>
      <c r="CI22" s="385"/>
      <c r="CJ22" s="385"/>
      <c r="CK22" s="385"/>
      <c r="CL22" s="385"/>
      <c r="CM22" s="385"/>
      <c r="CN22" s="385"/>
      <c r="CO22" s="385"/>
      <c r="CP22" s="385"/>
      <c r="CQ22" s="385"/>
      <c r="CR22" s="385"/>
      <c r="CS22" s="385"/>
      <c r="CT22" s="385"/>
    </row>
    <row r="23" spans="1:98" ht="15" customHeight="1">
      <c r="A23" s="808"/>
      <c r="B23" s="477">
        <f t="shared" si="7"/>
        <v>46216</v>
      </c>
      <c r="C23" s="518" t="s">
        <v>280</v>
      </c>
      <c r="D23" s="519">
        <f>SUM(E23:R23)</f>
        <v>0</v>
      </c>
      <c r="E23" s="520">
        <v>0</v>
      </c>
      <c r="F23" s="520">
        <v>0</v>
      </c>
      <c r="G23" s="520">
        <v>0</v>
      </c>
      <c r="H23" s="520">
        <v>0</v>
      </c>
      <c r="I23" s="520">
        <v>0</v>
      </c>
      <c r="J23" s="520">
        <v>0</v>
      </c>
      <c r="K23" s="520">
        <v>0</v>
      </c>
      <c r="L23" s="520">
        <v>0</v>
      </c>
      <c r="M23" s="520">
        <v>0</v>
      </c>
      <c r="N23" s="520">
        <v>0</v>
      </c>
      <c r="O23" s="520">
        <v>0</v>
      </c>
      <c r="P23" s="520">
        <v>0</v>
      </c>
      <c r="Q23" s="520">
        <v>0</v>
      </c>
      <c r="R23" s="527">
        <v>0</v>
      </c>
      <c r="S23" s="385"/>
      <c r="T23" s="385"/>
      <c r="U23" s="385"/>
      <c r="V23" s="385"/>
      <c r="W23" s="385"/>
      <c r="X23" s="385"/>
      <c r="Y23" s="385"/>
      <c r="Z23" s="385"/>
      <c r="AA23" s="385"/>
      <c r="AB23" s="385"/>
      <c r="AC23" s="385"/>
      <c r="AD23" s="385"/>
      <c r="AE23" s="385"/>
      <c r="AF23" s="385"/>
      <c r="AG23" s="385"/>
      <c r="AH23" s="385"/>
      <c r="AI23" s="385"/>
      <c r="AJ23" s="385"/>
      <c r="AK23" s="385"/>
      <c r="AL23" s="385"/>
      <c r="AM23" s="385"/>
      <c r="AN23" s="385"/>
      <c r="AO23" s="385"/>
      <c r="AP23" s="385"/>
      <c r="AQ23" s="385"/>
      <c r="AR23" s="385"/>
      <c r="AS23" s="385"/>
      <c r="AT23" s="385"/>
      <c r="AU23" s="385"/>
      <c r="AV23" s="385"/>
      <c r="AW23" s="385"/>
      <c r="AX23" s="385"/>
      <c r="AY23" s="385"/>
      <c r="AZ23" s="385"/>
      <c r="BA23" s="385"/>
      <c r="BB23" s="385"/>
      <c r="BC23" s="385"/>
      <c r="BD23" s="385"/>
      <c r="BE23" s="385"/>
      <c r="BF23" s="385"/>
      <c r="BG23" s="385"/>
      <c r="BH23" s="385"/>
      <c r="BI23" s="385"/>
      <c r="BJ23" s="385"/>
      <c r="BK23" s="385"/>
      <c r="BL23" s="385"/>
      <c r="BM23" s="385"/>
      <c r="BN23" s="385"/>
      <c r="BO23" s="385"/>
      <c r="BP23" s="385"/>
      <c r="BQ23" s="385"/>
      <c r="BR23" s="385"/>
      <c r="BS23" s="385"/>
      <c r="BT23" s="385"/>
      <c r="BU23" s="385"/>
      <c r="BV23" s="385"/>
      <c r="BW23" s="385"/>
      <c r="BX23" s="385"/>
      <c r="BY23" s="385"/>
      <c r="BZ23" s="385"/>
      <c r="CA23" s="385"/>
      <c r="CB23" s="385"/>
      <c r="CC23" s="385"/>
      <c r="CD23" s="385"/>
      <c r="CE23" s="385"/>
      <c r="CF23" s="385"/>
      <c r="CG23" s="385"/>
      <c r="CH23" s="385"/>
      <c r="CI23" s="385"/>
      <c r="CJ23" s="385"/>
      <c r="CK23" s="385"/>
      <c r="CL23" s="385"/>
      <c r="CM23" s="385"/>
      <c r="CN23" s="385"/>
      <c r="CO23" s="385"/>
      <c r="CP23" s="385"/>
      <c r="CQ23" s="385"/>
      <c r="CR23" s="385"/>
      <c r="CS23" s="385"/>
      <c r="CT23" s="385"/>
    </row>
    <row r="24" spans="1:98" ht="15" customHeight="1">
      <c r="A24" s="808"/>
      <c r="B24" s="480">
        <f t="shared" si="7"/>
        <v>46217</v>
      </c>
      <c r="C24" s="627" t="s">
        <v>281</v>
      </c>
      <c r="D24" s="450">
        <f t="shared" ref="D24:D25" si="8">SUM(E24:R24)</f>
        <v>0</v>
      </c>
      <c r="E24" s="530">
        <v>0</v>
      </c>
      <c r="F24" s="530">
        <v>0</v>
      </c>
      <c r="G24" s="530">
        <v>0</v>
      </c>
      <c r="H24" s="530">
        <v>0</v>
      </c>
      <c r="I24" s="530">
        <v>0</v>
      </c>
      <c r="J24" s="530">
        <v>0</v>
      </c>
      <c r="K24" s="530">
        <v>0</v>
      </c>
      <c r="L24" s="530">
        <v>0</v>
      </c>
      <c r="M24" s="530">
        <v>0</v>
      </c>
      <c r="N24" s="530">
        <v>0</v>
      </c>
      <c r="O24" s="530">
        <v>0</v>
      </c>
      <c r="P24" s="530">
        <v>0</v>
      </c>
      <c r="Q24" s="530">
        <v>0</v>
      </c>
      <c r="R24" s="531">
        <v>0</v>
      </c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5"/>
      <c r="AD24" s="385"/>
      <c r="AE24" s="385"/>
      <c r="AF24" s="385"/>
      <c r="AG24" s="385"/>
      <c r="AH24" s="385"/>
      <c r="AI24" s="385"/>
      <c r="AJ24" s="385"/>
      <c r="AK24" s="385"/>
      <c r="AL24" s="385"/>
      <c r="AM24" s="385"/>
      <c r="AN24" s="385"/>
      <c r="AO24" s="385"/>
      <c r="AP24" s="385"/>
      <c r="AQ24" s="385"/>
      <c r="AR24" s="385"/>
      <c r="AS24" s="385"/>
      <c r="AT24" s="385"/>
      <c r="AU24" s="385"/>
      <c r="AV24" s="385"/>
      <c r="AW24" s="385"/>
      <c r="AX24" s="385"/>
      <c r="AY24" s="385"/>
      <c r="AZ24" s="385"/>
      <c r="BA24" s="385"/>
      <c r="BB24" s="385"/>
      <c r="BC24" s="385"/>
      <c r="BD24" s="385"/>
      <c r="BE24" s="385"/>
      <c r="BF24" s="385"/>
      <c r="BG24" s="385"/>
      <c r="BH24" s="385"/>
      <c r="BI24" s="385"/>
      <c r="BJ24" s="385"/>
      <c r="BK24" s="385"/>
      <c r="BL24" s="385"/>
      <c r="BM24" s="385"/>
      <c r="BN24" s="385"/>
      <c r="BO24" s="385"/>
      <c r="BP24" s="385"/>
      <c r="BQ24" s="385"/>
      <c r="BR24" s="385"/>
      <c r="BS24" s="385"/>
      <c r="BT24" s="385"/>
      <c r="BU24" s="385"/>
      <c r="BV24" s="385"/>
      <c r="BW24" s="385"/>
      <c r="BX24" s="385"/>
      <c r="BY24" s="385"/>
      <c r="BZ24" s="385"/>
      <c r="CA24" s="385"/>
      <c r="CB24" s="385"/>
      <c r="CC24" s="385"/>
      <c r="CD24" s="385"/>
      <c r="CE24" s="385"/>
      <c r="CF24" s="385"/>
      <c r="CG24" s="385"/>
      <c r="CH24" s="385"/>
      <c r="CI24" s="385"/>
      <c r="CJ24" s="385"/>
      <c r="CK24" s="385"/>
      <c r="CL24" s="385"/>
      <c r="CM24" s="385"/>
      <c r="CN24" s="385"/>
      <c r="CO24" s="385"/>
      <c r="CP24" s="385"/>
      <c r="CQ24" s="385"/>
      <c r="CR24" s="385"/>
      <c r="CS24" s="385"/>
      <c r="CT24" s="385"/>
    </row>
    <row r="25" spans="1:98" ht="15" customHeight="1">
      <c r="A25" s="808"/>
      <c r="B25" s="480">
        <f t="shared" si="7"/>
        <v>46218</v>
      </c>
      <c r="C25" s="627" t="s">
        <v>275</v>
      </c>
      <c r="D25" s="450">
        <f t="shared" si="8"/>
        <v>0</v>
      </c>
      <c r="E25" s="530">
        <v>0</v>
      </c>
      <c r="F25" s="530">
        <v>0</v>
      </c>
      <c r="G25" s="530">
        <v>0</v>
      </c>
      <c r="H25" s="530">
        <v>0</v>
      </c>
      <c r="I25" s="530">
        <v>0</v>
      </c>
      <c r="J25" s="530">
        <v>0</v>
      </c>
      <c r="K25" s="530">
        <v>0</v>
      </c>
      <c r="L25" s="530">
        <v>0</v>
      </c>
      <c r="M25" s="530">
        <v>0</v>
      </c>
      <c r="N25" s="530">
        <v>0</v>
      </c>
      <c r="O25" s="530">
        <v>0</v>
      </c>
      <c r="P25" s="530">
        <v>0</v>
      </c>
      <c r="Q25" s="530">
        <v>0</v>
      </c>
      <c r="R25" s="531">
        <v>0</v>
      </c>
      <c r="S25" s="385"/>
      <c r="T25" s="385"/>
      <c r="U25" s="385"/>
      <c r="V25" s="385"/>
      <c r="W25" s="385"/>
      <c r="X25" s="385"/>
      <c r="Y25" s="385"/>
      <c r="Z25" s="385"/>
      <c r="AA25" s="385"/>
      <c r="AB25" s="385"/>
      <c r="AC25" s="385"/>
      <c r="AD25" s="385"/>
      <c r="AE25" s="385"/>
      <c r="AF25" s="385"/>
      <c r="AG25" s="385"/>
      <c r="AH25" s="385"/>
      <c r="AI25" s="385"/>
      <c r="AJ25" s="385"/>
      <c r="AK25" s="385"/>
      <c r="AL25" s="385"/>
      <c r="AM25" s="385"/>
      <c r="AN25" s="385"/>
      <c r="AO25" s="385"/>
      <c r="AP25" s="385"/>
      <c r="AQ25" s="385"/>
      <c r="AR25" s="385"/>
      <c r="AS25" s="385"/>
      <c r="AT25" s="385"/>
      <c r="AU25" s="385"/>
      <c r="AV25" s="385"/>
      <c r="AW25" s="385"/>
      <c r="AX25" s="385"/>
      <c r="AY25" s="385"/>
      <c r="AZ25" s="385"/>
      <c r="BA25" s="385"/>
      <c r="BB25" s="385"/>
      <c r="BC25" s="385"/>
      <c r="BD25" s="385"/>
      <c r="BE25" s="385"/>
      <c r="BF25" s="385"/>
      <c r="BG25" s="385"/>
      <c r="BH25" s="385"/>
      <c r="BI25" s="385"/>
      <c r="BJ25" s="385"/>
      <c r="BK25" s="385"/>
      <c r="BL25" s="385"/>
      <c r="BM25" s="385"/>
      <c r="BN25" s="385"/>
      <c r="BO25" s="385"/>
      <c r="BP25" s="385"/>
      <c r="BQ25" s="385"/>
      <c r="BR25" s="385"/>
      <c r="BS25" s="385"/>
      <c r="BT25" s="385"/>
      <c r="BU25" s="385"/>
      <c r="BV25" s="385"/>
      <c r="BW25" s="385"/>
      <c r="BX25" s="385"/>
      <c r="BY25" s="385"/>
      <c r="BZ25" s="385"/>
      <c r="CA25" s="385"/>
      <c r="CB25" s="385"/>
      <c r="CC25" s="385"/>
      <c r="CD25" s="385"/>
      <c r="CE25" s="385"/>
      <c r="CF25" s="385"/>
      <c r="CG25" s="385"/>
      <c r="CH25" s="385"/>
      <c r="CI25" s="385"/>
      <c r="CJ25" s="385"/>
      <c r="CK25" s="385"/>
      <c r="CL25" s="385"/>
      <c r="CM25" s="385"/>
      <c r="CN25" s="385"/>
      <c r="CO25" s="385"/>
      <c r="CP25" s="385"/>
      <c r="CQ25" s="385"/>
      <c r="CR25" s="385"/>
      <c r="CS25" s="385"/>
      <c r="CT25" s="385"/>
    </row>
    <row r="26" spans="1:98" ht="15" customHeight="1">
      <c r="A26" s="809"/>
      <c r="B26" s="483" t="s">
        <v>18</v>
      </c>
      <c r="C26" s="518"/>
      <c r="D26" s="454">
        <f t="shared" ref="D26:R26" si="9">SUM(D19:D25)</f>
        <v>0</v>
      </c>
      <c r="E26" s="454">
        <f t="shared" si="9"/>
        <v>0</v>
      </c>
      <c r="F26" s="454">
        <f t="shared" si="9"/>
        <v>0</v>
      </c>
      <c r="G26" s="454">
        <f t="shared" si="9"/>
        <v>0</v>
      </c>
      <c r="H26" s="454">
        <f t="shared" si="9"/>
        <v>0</v>
      </c>
      <c r="I26" s="454">
        <f t="shared" si="9"/>
        <v>0</v>
      </c>
      <c r="J26" s="454">
        <f t="shared" si="9"/>
        <v>0</v>
      </c>
      <c r="K26" s="454">
        <f t="shared" si="9"/>
        <v>0</v>
      </c>
      <c r="L26" s="454">
        <f t="shared" si="9"/>
        <v>0</v>
      </c>
      <c r="M26" s="454">
        <f t="shared" si="9"/>
        <v>0</v>
      </c>
      <c r="N26" s="454">
        <f t="shared" si="9"/>
        <v>0</v>
      </c>
      <c r="O26" s="454">
        <f t="shared" si="9"/>
        <v>0</v>
      </c>
      <c r="P26" s="454">
        <f t="shared" si="9"/>
        <v>0</v>
      </c>
      <c r="Q26" s="454">
        <f t="shared" si="9"/>
        <v>0</v>
      </c>
      <c r="R26" s="454">
        <f t="shared" si="9"/>
        <v>0</v>
      </c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5"/>
      <c r="AD26" s="385"/>
      <c r="AE26" s="385"/>
      <c r="AF26" s="385"/>
      <c r="AG26" s="385"/>
      <c r="AH26" s="385"/>
      <c r="AI26" s="385"/>
      <c r="AJ26" s="385"/>
      <c r="AK26" s="385"/>
      <c r="AL26" s="385"/>
      <c r="AM26" s="385"/>
      <c r="AN26" s="385"/>
      <c r="AO26" s="385"/>
      <c r="AP26" s="385"/>
      <c r="AQ26" s="385"/>
      <c r="AR26" s="385"/>
      <c r="AS26" s="385"/>
      <c r="AT26" s="385"/>
      <c r="AU26" s="385"/>
      <c r="AV26" s="385"/>
      <c r="AW26" s="385"/>
      <c r="AX26" s="385"/>
      <c r="AY26" s="385"/>
      <c r="AZ26" s="385"/>
      <c r="BA26" s="385"/>
      <c r="BB26" s="385"/>
      <c r="BC26" s="385"/>
      <c r="BD26" s="385"/>
      <c r="BE26" s="385"/>
      <c r="BF26" s="385"/>
      <c r="BG26" s="385"/>
      <c r="BH26" s="385"/>
      <c r="BI26" s="385"/>
      <c r="BJ26" s="385"/>
      <c r="BK26" s="385"/>
      <c r="BL26" s="385"/>
      <c r="BM26" s="385"/>
      <c r="BN26" s="385"/>
      <c r="BO26" s="385"/>
      <c r="BP26" s="385"/>
      <c r="BQ26" s="385"/>
      <c r="BR26" s="385"/>
      <c r="BS26" s="385"/>
      <c r="BT26" s="385"/>
      <c r="BU26" s="385"/>
      <c r="BV26" s="385"/>
      <c r="BW26" s="385"/>
      <c r="BX26" s="385"/>
      <c r="BY26" s="385"/>
      <c r="BZ26" s="385"/>
      <c r="CA26" s="385"/>
      <c r="CB26" s="385"/>
      <c r="CC26" s="385"/>
      <c r="CD26" s="385"/>
      <c r="CE26" s="385"/>
      <c r="CF26" s="385"/>
      <c r="CG26" s="385"/>
      <c r="CH26" s="385"/>
      <c r="CI26" s="385"/>
      <c r="CJ26" s="385"/>
      <c r="CK26" s="385"/>
      <c r="CL26" s="385"/>
      <c r="CM26" s="385"/>
      <c r="CN26" s="385"/>
      <c r="CO26" s="385"/>
      <c r="CP26" s="385"/>
      <c r="CQ26" s="385"/>
      <c r="CR26" s="385"/>
      <c r="CS26" s="385"/>
      <c r="CT26" s="385"/>
    </row>
    <row r="27" spans="1:98" s="412" customFormat="1" ht="15" customHeight="1">
      <c r="A27" s="603"/>
      <c r="B27" s="480"/>
      <c r="C27" s="423"/>
      <c r="D27" s="515"/>
      <c r="E27" s="516"/>
      <c r="F27" s="516"/>
      <c r="G27" s="516"/>
      <c r="H27" s="516"/>
      <c r="I27" s="516"/>
      <c r="J27" s="516"/>
      <c r="K27" s="516"/>
      <c r="L27" s="516"/>
      <c r="M27" s="516"/>
      <c r="N27" s="516"/>
      <c r="O27" s="516"/>
      <c r="P27" s="516"/>
      <c r="Q27" s="516"/>
      <c r="R27" s="527"/>
    </row>
    <row r="28" spans="1:98" s="412" customFormat="1" ht="15" customHeight="1">
      <c r="A28" s="810">
        <f>WEEKNUM(B33)</f>
        <v>30</v>
      </c>
      <c r="B28" s="477">
        <f>B25+1</f>
        <v>46219</v>
      </c>
      <c r="C28" s="518" t="s">
        <v>276</v>
      </c>
      <c r="D28" s="519">
        <f t="shared" ref="D28:D31" si="10">SUM(E28:R28)</f>
        <v>0</v>
      </c>
      <c r="E28" s="520">
        <v>0</v>
      </c>
      <c r="F28" s="520">
        <v>0</v>
      </c>
      <c r="G28" s="520">
        <v>0</v>
      </c>
      <c r="H28" s="520">
        <v>0</v>
      </c>
      <c r="I28" s="520">
        <v>0</v>
      </c>
      <c r="J28" s="520">
        <v>0</v>
      </c>
      <c r="K28" s="520">
        <v>0</v>
      </c>
      <c r="L28" s="520">
        <v>0</v>
      </c>
      <c r="M28" s="520">
        <v>0</v>
      </c>
      <c r="N28" s="520">
        <v>0</v>
      </c>
      <c r="O28" s="520">
        <v>0</v>
      </c>
      <c r="P28" s="520">
        <v>0</v>
      </c>
      <c r="Q28" s="520">
        <v>0</v>
      </c>
      <c r="R28" s="527">
        <v>0</v>
      </c>
    </row>
    <row r="29" spans="1:98" ht="15" customHeight="1">
      <c r="A29" s="808"/>
      <c r="B29" s="477">
        <f t="shared" ref="B29:B34" si="11">B28+1</f>
        <v>46220</v>
      </c>
      <c r="C29" s="518" t="s">
        <v>277</v>
      </c>
      <c r="D29" s="519">
        <f t="shared" si="10"/>
        <v>0</v>
      </c>
      <c r="E29" s="520">
        <v>0</v>
      </c>
      <c r="F29" s="520">
        <v>0</v>
      </c>
      <c r="G29" s="520">
        <v>0</v>
      </c>
      <c r="H29" s="520">
        <v>0</v>
      </c>
      <c r="I29" s="520">
        <v>0</v>
      </c>
      <c r="J29" s="520">
        <v>0</v>
      </c>
      <c r="K29" s="520">
        <v>0</v>
      </c>
      <c r="L29" s="520">
        <v>0</v>
      </c>
      <c r="M29" s="520">
        <v>0</v>
      </c>
      <c r="N29" s="520">
        <v>0</v>
      </c>
      <c r="O29" s="520">
        <v>0</v>
      </c>
      <c r="P29" s="520">
        <v>0</v>
      </c>
      <c r="Q29" s="520">
        <v>0</v>
      </c>
      <c r="R29" s="527">
        <v>0</v>
      </c>
      <c r="S29" s="385"/>
      <c r="T29" s="385"/>
      <c r="U29" s="385"/>
      <c r="V29" s="385"/>
      <c r="W29" s="385"/>
      <c r="X29" s="385"/>
      <c r="Y29" s="385"/>
      <c r="Z29" s="385"/>
      <c r="AA29" s="385"/>
      <c r="AB29" s="385"/>
      <c r="AC29" s="385"/>
      <c r="AD29" s="385"/>
      <c r="AE29" s="385"/>
      <c r="AF29" s="385"/>
      <c r="AG29" s="385"/>
      <c r="AH29" s="385"/>
      <c r="AI29" s="385"/>
      <c r="AJ29" s="385"/>
      <c r="AK29" s="385"/>
      <c r="AL29" s="385"/>
      <c r="AM29" s="385"/>
      <c r="AN29" s="385"/>
      <c r="AO29" s="385"/>
      <c r="AP29" s="385"/>
      <c r="AQ29" s="385"/>
      <c r="AR29" s="385"/>
      <c r="AS29" s="385"/>
      <c r="AT29" s="385"/>
      <c r="AU29" s="385"/>
      <c r="AV29" s="385"/>
      <c r="AW29" s="385"/>
      <c r="AX29" s="385"/>
      <c r="AY29" s="385"/>
      <c r="AZ29" s="385"/>
      <c r="BA29" s="385"/>
      <c r="BB29" s="385"/>
      <c r="BC29" s="385"/>
      <c r="BD29" s="385"/>
      <c r="BE29" s="385"/>
      <c r="BF29" s="385"/>
      <c r="BG29" s="385"/>
      <c r="BH29" s="385"/>
      <c r="BI29" s="385"/>
      <c r="BJ29" s="385"/>
      <c r="BK29" s="385"/>
      <c r="BL29" s="385"/>
      <c r="BM29" s="385"/>
      <c r="BN29" s="385"/>
      <c r="BO29" s="385"/>
      <c r="BP29" s="385"/>
      <c r="BQ29" s="385"/>
      <c r="BR29" s="385"/>
      <c r="BS29" s="385"/>
      <c r="BT29" s="385"/>
      <c r="BU29" s="385"/>
      <c r="BV29" s="385"/>
      <c r="BW29" s="385"/>
      <c r="BX29" s="385"/>
      <c r="BY29" s="385"/>
      <c r="BZ29" s="385"/>
      <c r="CA29" s="385"/>
      <c r="CB29" s="385"/>
      <c r="CC29" s="385"/>
      <c r="CD29" s="385"/>
      <c r="CE29" s="385"/>
      <c r="CF29" s="385"/>
      <c r="CG29" s="385"/>
      <c r="CH29" s="385"/>
      <c r="CI29" s="385"/>
      <c r="CJ29" s="385"/>
      <c r="CK29" s="385"/>
      <c r="CL29" s="385"/>
      <c r="CM29" s="385"/>
      <c r="CN29" s="385"/>
      <c r="CO29" s="385"/>
      <c r="CP29" s="385"/>
      <c r="CQ29" s="385"/>
      <c r="CR29" s="385"/>
      <c r="CS29" s="385"/>
      <c r="CT29" s="385"/>
    </row>
    <row r="30" spans="1:98" ht="15" customHeight="1">
      <c r="A30" s="808"/>
      <c r="B30" s="477">
        <f t="shared" si="11"/>
        <v>46221</v>
      </c>
      <c r="C30" s="518" t="s">
        <v>278</v>
      </c>
      <c r="D30" s="519">
        <f t="shared" si="10"/>
        <v>0</v>
      </c>
      <c r="E30" s="520">
        <v>0</v>
      </c>
      <c r="F30" s="520">
        <v>0</v>
      </c>
      <c r="G30" s="520">
        <v>0</v>
      </c>
      <c r="H30" s="520">
        <v>0</v>
      </c>
      <c r="I30" s="520">
        <v>0</v>
      </c>
      <c r="J30" s="520">
        <v>0</v>
      </c>
      <c r="K30" s="520">
        <v>0</v>
      </c>
      <c r="L30" s="520">
        <v>0</v>
      </c>
      <c r="M30" s="520">
        <v>0</v>
      </c>
      <c r="N30" s="520">
        <v>0</v>
      </c>
      <c r="O30" s="520">
        <v>0</v>
      </c>
      <c r="P30" s="520">
        <v>0</v>
      </c>
      <c r="Q30" s="520">
        <v>0</v>
      </c>
      <c r="R30" s="527">
        <v>0</v>
      </c>
      <c r="S30" s="385"/>
      <c r="T30" s="385"/>
      <c r="U30" s="385"/>
      <c r="V30" s="385"/>
      <c r="W30" s="385"/>
      <c r="X30" s="385"/>
      <c r="Y30" s="385"/>
      <c r="Z30" s="385"/>
      <c r="AA30" s="385"/>
      <c r="AB30" s="385"/>
      <c r="AC30" s="385"/>
      <c r="AD30" s="385"/>
      <c r="AE30" s="385"/>
      <c r="AF30" s="385"/>
      <c r="AG30" s="385"/>
      <c r="AH30" s="385"/>
      <c r="AI30" s="385"/>
      <c r="AJ30" s="385"/>
      <c r="AK30" s="385"/>
      <c r="AL30" s="385"/>
      <c r="AM30" s="385"/>
      <c r="AN30" s="385"/>
      <c r="AO30" s="385"/>
      <c r="AP30" s="385"/>
      <c r="AQ30" s="385"/>
      <c r="AR30" s="385"/>
      <c r="AS30" s="385"/>
      <c r="AT30" s="385"/>
      <c r="AU30" s="385"/>
      <c r="AV30" s="385"/>
      <c r="AW30" s="385"/>
      <c r="AX30" s="385"/>
      <c r="AY30" s="385"/>
      <c r="AZ30" s="385"/>
      <c r="BA30" s="385"/>
      <c r="BB30" s="385"/>
      <c r="BC30" s="385"/>
      <c r="BD30" s="385"/>
      <c r="BE30" s="385"/>
      <c r="BF30" s="385"/>
      <c r="BG30" s="385"/>
      <c r="BH30" s="385"/>
      <c r="BI30" s="385"/>
      <c r="BJ30" s="385"/>
      <c r="BK30" s="385"/>
      <c r="BL30" s="385"/>
      <c r="BM30" s="385"/>
      <c r="BN30" s="385"/>
      <c r="BO30" s="385"/>
      <c r="BP30" s="385"/>
      <c r="BQ30" s="385"/>
      <c r="BR30" s="385"/>
      <c r="BS30" s="385"/>
      <c r="BT30" s="385"/>
      <c r="BU30" s="385"/>
      <c r="BV30" s="385"/>
      <c r="BW30" s="385"/>
      <c r="BX30" s="385"/>
      <c r="BY30" s="385"/>
      <c r="BZ30" s="385"/>
      <c r="CA30" s="385"/>
      <c r="CB30" s="385"/>
      <c r="CC30" s="385"/>
      <c r="CD30" s="385"/>
      <c r="CE30" s="385"/>
      <c r="CF30" s="385"/>
      <c r="CG30" s="385"/>
      <c r="CH30" s="385"/>
      <c r="CI30" s="385"/>
      <c r="CJ30" s="385"/>
      <c r="CK30" s="385"/>
      <c r="CL30" s="385"/>
      <c r="CM30" s="385"/>
      <c r="CN30" s="385"/>
      <c r="CO30" s="385"/>
      <c r="CP30" s="385"/>
      <c r="CQ30" s="385"/>
      <c r="CR30" s="385"/>
      <c r="CS30" s="385"/>
      <c r="CT30" s="385"/>
    </row>
    <row r="31" spans="1:98" ht="15" customHeight="1">
      <c r="A31" s="808"/>
      <c r="B31" s="477">
        <f t="shared" si="11"/>
        <v>46222</v>
      </c>
      <c r="C31" s="518" t="s">
        <v>279</v>
      </c>
      <c r="D31" s="519">
        <f t="shared" si="10"/>
        <v>0</v>
      </c>
      <c r="E31" s="520">
        <v>0</v>
      </c>
      <c r="F31" s="520">
        <v>0</v>
      </c>
      <c r="G31" s="520">
        <v>0</v>
      </c>
      <c r="H31" s="520">
        <v>0</v>
      </c>
      <c r="I31" s="520">
        <v>0</v>
      </c>
      <c r="J31" s="520">
        <v>0</v>
      </c>
      <c r="K31" s="520">
        <v>0</v>
      </c>
      <c r="L31" s="520">
        <v>0</v>
      </c>
      <c r="M31" s="520">
        <v>0</v>
      </c>
      <c r="N31" s="520">
        <v>0</v>
      </c>
      <c r="O31" s="520">
        <v>0</v>
      </c>
      <c r="P31" s="520">
        <v>0</v>
      </c>
      <c r="Q31" s="520">
        <v>0</v>
      </c>
      <c r="R31" s="527">
        <v>0</v>
      </c>
      <c r="S31" s="385"/>
      <c r="T31" s="385"/>
      <c r="U31" s="385"/>
      <c r="V31" s="385"/>
      <c r="W31" s="385"/>
      <c r="X31" s="385"/>
      <c r="Y31" s="385"/>
      <c r="Z31" s="385"/>
      <c r="AA31" s="385"/>
      <c r="AB31" s="385"/>
      <c r="AC31" s="385"/>
      <c r="AD31" s="385"/>
      <c r="AE31" s="385"/>
      <c r="AF31" s="385"/>
      <c r="AG31" s="385"/>
      <c r="AH31" s="385"/>
      <c r="AI31" s="385"/>
      <c r="AJ31" s="385"/>
      <c r="AK31" s="385"/>
      <c r="AL31" s="385"/>
      <c r="AM31" s="385"/>
      <c r="AN31" s="385"/>
      <c r="AO31" s="385"/>
      <c r="AP31" s="385"/>
      <c r="AQ31" s="385"/>
      <c r="AR31" s="385"/>
      <c r="AS31" s="385"/>
      <c r="AT31" s="385"/>
      <c r="AU31" s="385"/>
      <c r="AV31" s="385"/>
      <c r="AW31" s="385"/>
      <c r="AX31" s="385"/>
      <c r="AY31" s="385"/>
      <c r="AZ31" s="385"/>
      <c r="BA31" s="385"/>
      <c r="BB31" s="385"/>
      <c r="BC31" s="385"/>
      <c r="BD31" s="385"/>
      <c r="BE31" s="385"/>
      <c r="BF31" s="385"/>
      <c r="BG31" s="385"/>
      <c r="BH31" s="385"/>
      <c r="BI31" s="385"/>
      <c r="BJ31" s="385"/>
      <c r="BK31" s="385"/>
      <c r="BL31" s="385"/>
      <c r="BM31" s="385"/>
      <c r="BN31" s="385"/>
      <c r="BO31" s="385"/>
      <c r="BP31" s="385"/>
      <c r="BQ31" s="385"/>
      <c r="BR31" s="385"/>
      <c r="BS31" s="385"/>
      <c r="BT31" s="385"/>
      <c r="BU31" s="385"/>
      <c r="BV31" s="385"/>
      <c r="BW31" s="385"/>
      <c r="BX31" s="385"/>
      <c r="BY31" s="385"/>
      <c r="BZ31" s="385"/>
      <c r="CA31" s="385"/>
      <c r="CB31" s="385"/>
      <c r="CC31" s="385"/>
      <c r="CD31" s="385"/>
      <c r="CE31" s="385"/>
      <c r="CF31" s="385"/>
      <c r="CG31" s="385"/>
      <c r="CH31" s="385"/>
      <c r="CI31" s="385"/>
      <c r="CJ31" s="385"/>
      <c r="CK31" s="385"/>
      <c r="CL31" s="385"/>
      <c r="CM31" s="385"/>
      <c r="CN31" s="385"/>
      <c r="CO31" s="385"/>
      <c r="CP31" s="385"/>
      <c r="CQ31" s="385"/>
      <c r="CR31" s="385"/>
      <c r="CS31" s="385"/>
      <c r="CT31" s="385"/>
    </row>
    <row r="32" spans="1:98" ht="15" customHeight="1">
      <c r="A32" s="808"/>
      <c r="B32" s="477">
        <f t="shared" si="11"/>
        <v>46223</v>
      </c>
      <c r="C32" s="518" t="s">
        <v>280</v>
      </c>
      <c r="D32" s="519">
        <f>SUM(E32:R32)</f>
        <v>0</v>
      </c>
      <c r="E32" s="520">
        <v>0</v>
      </c>
      <c r="F32" s="520">
        <v>0</v>
      </c>
      <c r="G32" s="520">
        <v>0</v>
      </c>
      <c r="H32" s="520">
        <v>0</v>
      </c>
      <c r="I32" s="520">
        <v>0</v>
      </c>
      <c r="J32" s="520">
        <v>0</v>
      </c>
      <c r="K32" s="520">
        <v>0</v>
      </c>
      <c r="L32" s="520">
        <v>0</v>
      </c>
      <c r="M32" s="520">
        <v>0</v>
      </c>
      <c r="N32" s="520">
        <v>0</v>
      </c>
      <c r="O32" s="520">
        <v>0</v>
      </c>
      <c r="P32" s="520">
        <v>0</v>
      </c>
      <c r="Q32" s="520">
        <v>0</v>
      </c>
      <c r="R32" s="527">
        <v>0</v>
      </c>
      <c r="S32" s="385"/>
      <c r="T32" s="385"/>
      <c r="U32" s="385"/>
      <c r="V32" s="385"/>
      <c r="W32" s="385"/>
      <c r="X32" s="385"/>
      <c r="Y32" s="385"/>
      <c r="Z32" s="385"/>
      <c r="AA32" s="385"/>
      <c r="AB32" s="385"/>
      <c r="AC32" s="385"/>
      <c r="AD32" s="385"/>
      <c r="AE32" s="385"/>
      <c r="AF32" s="385"/>
      <c r="AG32" s="385"/>
      <c r="AH32" s="385"/>
      <c r="AI32" s="385"/>
      <c r="AJ32" s="385"/>
      <c r="AK32" s="385"/>
      <c r="AL32" s="385"/>
      <c r="AM32" s="385"/>
      <c r="AN32" s="385"/>
      <c r="AO32" s="385"/>
      <c r="AP32" s="385"/>
      <c r="AQ32" s="385"/>
      <c r="AR32" s="385"/>
      <c r="AS32" s="385"/>
      <c r="AT32" s="385"/>
      <c r="AU32" s="385"/>
      <c r="AV32" s="385"/>
      <c r="AW32" s="385"/>
      <c r="AX32" s="385"/>
      <c r="AY32" s="385"/>
      <c r="AZ32" s="385"/>
      <c r="BA32" s="385"/>
      <c r="BB32" s="385"/>
      <c r="BC32" s="385"/>
      <c r="BD32" s="385"/>
      <c r="BE32" s="385"/>
      <c r="BF32" s="385"/>
      <c r="BG32" s="385"/>
      <c r="BH32" s="385"/>
      <c r="BI32" s="385"/>
      <c r="BJ32" s="385"/>
      <c r="BK32" s="385"/>
      <c r="BL32" s="385"/>
      <c r="BM32" s="385"/>
      <c r="BN32" s="385"/>
      <c r="BO32" s="385"/>
      <c r="BP32" s="385"/>
      <c r="BQ32" s="385"/>
      <c r="BR32" s="385"/>
      <c r="BS32" s="385"/>
      <c r="BT32" s="385"/>
      <c r="BU32" s="385"/>
      <c r="BV32" s="385"/>
      <c r="BW32" s="385"/>
      <c r="BX32" s="385"/>
      <c r="BY32" s="385"/>
      <c r="BZ32" s="385"/>
      <c r="CA32" s="385"/>
      <c r="CB32" s="385"/>
      <c r="CC32" s="385"/>
      <c r="CD32" s="385"/>
      <c r="CE32" s="385"/>
      <c r="CF32" s="385"/>
      <c r="CG32" s="385"/>
      <c r="CH32" s="385"/>
      <c r="CI32" s="385"/>
      <c r="CJ32" s="385"/>
      <c r="CK32" s="385"/>
      <c r="CL32" s="385"/>
      <c r="CM32" s="385"/>
      <c r="CN32" s="385"/>
      <c r="CO32" s="385"/>
      <c r="CP32" s="385"/>
      <c r="CQ32" s="385"/>
      <c r="CR32" s="385"/>
      <c r="CS32" s="385"/>
      <c r="CT32" s="385"/>
    </row>
    <row r="33" spans="1:98" ht="15" customHeight="1">
      <c r="A33" s="808"/>
      <c r="B33" s="480">
        <f t="shared" si="11"/>
        <v>46224</v>
      </c>
      <c r="C33" s="627" t="s">
        <v>281</v>
      </c>
      <c r="D33" s="450">
        <f t="shared" ref="D33:D34" si="12">SUM(E33:R33)</f>
        <v>0</v>
      </c>
      <c r="E33" s="530">
        <v>0</v>
      </c>
      <c r="F33" s="530">
        <v>0</v>
      </c>
      <c r="G33" s="530">
        <v>0</v>
      </c>
      <c r="H33" s="530">
        <v>0</v>
      </c>
      <c r="I33" s="530">
        <v>0</v>
      </c>
      <c r="J33" s="530">
        <v>0</v>
      </c>
      <c r="K33" s="530">
        <v>0</v>
      </c>
      <c r="L33" s="530">
        <v>0</v>
      </c>
      <c r="M33" s="530">
        <v>0</v>
      </c>
      <c r="N33" s="530">
        <v>0</v>
      </c>
      <c r="O33" s="530">
        <v>0</v>
      </c>
      <c r="P33" s="530">
        <v>0</v>
      </c>
      <c r="Q33" s="530">
        <v>0</v>
      </c>
      <c r="R33" s="531">
        <v>0</v>
      </c>
      <c r="S33" s="385"/>
      <c r="T33" s="385"/>
      <c r="U33" s="385"/>
      <c r="V33" s="385"/>
      <c r="W33" s="385"/>
      <c r="X33" s="385"/>
      <c r="Y33" s="385"/>
      <c r="Z33" s="385"/>
      <c r="AA33" s="385"/>
      <c r="AB33" s="385"/>
      <c r="AC33" s="385"/>
      <c r="AD33" s="385"/>
      <c r="AE33" s="385"/>
      <c r="AF33" s="385"/>
      <c r="AG33" s="385"/>
      <c r="AH33" s="385"/>
      <c r="AI33" s="385"/>
      <c r="AJ33" s="385"/>
      <c r="AK33" s="385"/>
      <c r="AL33" s="385"/>
      <c r="AM33" s="385"/>
      <c r="AN33" s="385"/>
      <c r="AO33" s="385"/>
      <c r="AP33" s="385"/>
      <c r="AQ33" s="385"/>
      <c r="AR33" s="385"/>
      <c r="AS33" s="385"/>
      <c r="AT33" s="385"/>
      <c r="AU33" s="385"/>
      <c r="AV33" s="385"/>
      <c r="AW33" s="385"/>
      <c r="AX33" s="385"/>
      <c r="AY33" s="385"/>
      <c r="AZ33" s="385"/>
      <c r="BA33" s="385"/>
      <c r="BB33" s="385"/>
      <c r="BC33" s="385"/>
      <c r="BD33" s="385"/>
      <c r="BE33" s="385"/>
      <c r="BF33" s="385"/>
      <c r="BG33" s="385"/>
      <c r="BH33" s="385"/>
      <c r="BI33" s="385"/>
      <c r="BJ33" s="385"/>
      <c r="BK33" s="385"/>
      <c r="BL33" s="385"/>
      <c r="BM33" s="385"/>
      <c r="BN33" s="385"/>
      <c r="BO33" s="385"/>
      <c r="BP33" s="385"/>
      <c r="BQ33" s="385"/>
      <c r="BR33" s="385"/>
      <c r="BS33" s="385"/>
      <c r="BT33" s="385"/>
      <c r="BU33" s="385"/>
      <c r="BV33" s="385"/>
      <c r="BW33" s="385"/>
      <c r="BX33" s="385"/>
      <c r="BY33" s="385"/>
      <c r="BZ33" s="385"/>
      <c r="CA33" s="385"/>
      <c r="CB33" s="385"/>
      <c r="CC33" s="385"/>
      <c r="CD33" s="385"/>
      <c r="CE33" s="385"/>
      <c r="CF33" s="385"/>
      <c r="CG33" s="385"/>
      <c r="CH33" s="385"/>
      <c r="CI33" s="385"/>
      <c r="CJ33" s="385"/>
      <c r="CK33" s="385"/>
      <c r="CL33" s="385"/>
      <c r="CM33" s="385"/>
      <c r="CN33" s="385"/>
      <c r="CO33" s="385"/>
      <c r="CP33" s="385"/>
      <c r="CQ33" s="385"/>
      <c r="CR33" s="385"/>
      <c r="CS33" s="385"/>
      <c r="CT33" s="385"/>
    </row>
    <row r="34" spans="1:98" ht="15" customHeight="1">
      <c r="A34" s="808"/>
      <c r="B34" s="480">
        <f t="shared" si="11"/>
        <v>46225</v>
      </c>
      <c r="C34" s="627" t="s">
        <v>275</v>
      </c>
      <c r="D34" s="450">
        <f t="shared" si="12"/>
        <v>0</v>
      </c>
      <c r="E34" s="530">
        <v>0</v>
      </c>
      <c r="F34" s="530">
        <v>0</v>
      </c>
      <c r="G34" s="530">
        <v>0</v>
      </c>
      <c r="H34" s="530">
        <v>0</v>
      </c>
      <c r="I34" s="530">
        <v>0</v>
      </c>
      <c r="J34" s="530">
        <v>0</v>
      </c>
      <c r="K34" s="530">
        <v>0</v>
      </c>
      <c r="L34" s="530">
        <v>0</v>
      </c>
      <c r="M34" s="530">
        <v>0</v>
      </c>
      <c r="N34" s="530">
        <v>0</v>
      </c>
      <c r="O34" s="530">
        <v>0</v>
      </c>
      <c r="P34" s="530">
        <v>0</v>
      </c>
      <c r="Q34" s="530">
        <v>0</v>
      </c>
      <c r="R34" s="531">
        <v>0</v>
      </c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5"/>
      <c r="AF34" s="385"/>
      <c r="AG34" s="385"/>
      <c r="AH34" s="385"/>
      <c r="AI34" s="385"/>
      <c r="AJ34" s="385"/>
      <c r="AK34" s="385"/>
      <c r="AL34" s="385"/>
      <c r="AM34" s="385"/>
      <c r="AN34" s="385"/>
      <c r="AO34" s="385"/>
      <c r="AP34" s="385"/>
      <c r="AQ34" s="385"/>
      <c r="AR34" s="385"/>
      <c r="AS34" s="385"/>
      <c r="AT34" s="385"/>
      <c r="AU34" s="385"/>
      <c r="AV34" s="385"/>
      <c r="AW34" s="385"/>
      <c r="AX34" s="385"/>
      <c r="AY34" s="385"/>
      <c r="AZ34" s="385"/>
      <c r="BA34" s="385"/>
      <c r="BB34" s="385"/>
      <c r="BC34" s="385"/>
      <c r="BD34" s="385"/>
      <c r="BE34" s="385"/>
      <c r="BF34" s="385"/>
      <c r="BG34" s="385"/>
      <c r="BH34" s="385"/>
      <c r="BI34" s="385"/>
      <c r="BJ34" s="385"/>
      <c r="BK34" s="385"/>
      <c r="BL34" s="385"/>
      <c r="BM34" s="385"/>
      <c r="BN34" s="385"/>
      <c r="BO34" s="385"/>
      <c r="BP34" s="385"/>
      <c r="BQ34" s="385"/>
      <c r="BR34" s="385"/>
      <c r="BS34" s="385"/>
      <c r="BT34" s="385"/>
      <c r="BU34" s="385"/>
      <c r="BV34" s="385"/>
      <c r="BW34" s="385"/>
      <c r="BX34" s="385"/>
      <c r="BY34" s="385"/>
      <c r="BZ34" s="385"/>
      <c r="CA34" s="385"/>
      <c r="CB34" s="385"/>
      <c r="CC34" s="385"/>
      <c r="CD34" s="385"/>
      <c r="CE34" s="385"/>
      <c r="CF34" s="385"/>
      <c r="CG34" s="385"/>
      <c r="CH34" s="385"/>
      <c r="CI34" s="385"/>
      <c r="CJ34" s="385"/>
      <c r="CK34" s="385"/>
      <c r="CL34" s="385"/>
      <c r="CM34" s="385"/>
      <c r="CN34" s="385"/>
      <c r="CO34" s="385"/>
      <c r="CP34" s="385"/>
      <c r="CQ34" s="385"/>
      <c r="CR34" s="385"/>
      <c r="CS34" s="385"/>
      <c r="CT34" s="385"/>
    </row>
    <row r="35" spans="1:98" ht="15" customHeight="1">
      <c r="A35" s="809"/>
      <c r="B35" s="483" t="s">
        <v>18</v>
      </c>
      <c r="C35" s="518"/>
      <c r="D35" s="454">
        <f t="shared" ref="D35:R35" si="13">SUM(D28:D34)</f>
        <v>0</v>
      </c>
      <c r="E35" s="454">
        <f t="shared" si="13"/>
        <v>0</v>
      </c>
      <c r="F35" s="454">
        <f t="shared" si="13"/>
        <v>0</v>
      </c>
      <c r="G35" s="454">
        <f t="shared" si="13"/>
        <v>0</v>
      </c>
      <c r="H35" s="454">
        <f t="shared" si="13"/>
        <v>0</v>
      </c>
      <c r="I35" s="454">
        <f t="shared" si="13"/>
        <v>0</v>
      </c>
      <c r="J35" s="454">
        <f t="shared" si="13"/>
        <v>0</v>
      </c>
      <c r="K35" s="454">
        <f t="shared" si="13"/>
        <v>0</v>
      </c>
      <c r="L35" s="454">
        <f t="shared" si="13"/>
        <v>0</v>
      </c>
      <c r="M35" s="454">
        <f t="shared" si="13"/>
        <v>0</v>
      </c>
      <c r="N35" s="454">
        <f t="shared" si="13"/>
        <v>0</v>
      </c>
      <c r="O35" s="454">
        <f t="shared" si="13"/>
        <v>0</v>
      </c>
      <c r="P35" s="454">
        <f t="shared" si="13"/>
        <v>0</v>
      </c>
      <c r="Q35" s="454">
        <f t="shared" si="13"/>
        <v>0</v>
      </c>
      <c r="R35" s="454">
        <f t="shared" si="13"/>
        <v>0</v>
      </c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85"/>
      <c r="AE35" s="385"/>
      <c r="AF35" s="385"/>
      <c r="AG35" s="385"/>
      <c r="AH35" s="385"/>
      <c r="AI35" s="385"/>
      <c r="AJ35" s="385"/>
      <c r="AK35" s="385"/>
      <c r="AL35" s="385"/>
      <c r="AM35" s="385"/>
      <c r="AN35" s="385"/>
      <c r="AO35" s="385"/>
      <c r="AP35" s="385"/>
      <c r="AQ35" s="385"/>
      <c r="AR35" s="385"/>
      <c r="AS35" s="385"/>
      <c r="AT35" s="385"/>
      <c r="AU35" s="385"/>
      <c r="AV35" s="385"/>
      <c r="AW35" s="385"/>
      <c r="AX35" s="385"/>
      <c r="AY35" s="385"/>
      <c r="AZ35" s="385"/>
      <c r="BA35" s="385"/>
      <c r="BB35" s="385"/>
      <c r="BC35" s="385"/>
      <c r="BD35" s="385"/>
      <c r="BE35" s="385"/>
      <c r="BF35" s="385"/>
      <c r="BG35" s="385"/>
      <c r="BH35" s="385"/>
      <c r="BI35" s="385"/>
      <c r="BJ35" s="385"/>
      <c r="BK35" s="385"/>
      <c r="BL35" s="385"/>
      <c r="BM35" s="385"/>
      <c r="BN35" s="385"/>
      <c r="BO35" s="385"/>
      <c r="BP35" s="385"/>
      <c r="BQ35" s="385"/>
      <c r="BR35" s="385"/>
      <c r="BS35" s="385"/>
      <c r="BT35" s="385"/>
      <c r="BU35" s="385"/>
      <c r="BV35" s="385"/>
      <c r="BW35" s="385"/>
      <c r="BX35" s="385"/>
      <c r="BY35" s="385"/>
      <c r="BZ35" s="385"/>
      <c r="CA35" s="385"/>
      <c r="CB35" s="385"/>
      <c r="CC35" s="385"/>
      <c r="CD35" s="385"/>
      <c r="CE35" s="385"/>
      <c r="CF35" s="385"/>
      <c r="CG35" s="385"/>
      <c r="CH35" s="385"/>
      <c r="CI35" s="385"/>
      <c r="CJ35" s="385"/>
      <c r="CK35" s="385"/>
      <c r="CL35" s="385"/>
      <c r="CM35" s="385"/>
      <c r="CN35" s="385"/>
      <c r="CO35" s="385"/>
      <c r="CP35" s="385"/>
      <c r="CQ35" s="385"/>
      <c r="CR35" s="385"/>
      <c r="CS35" s="385"/>
      <c r="CT35" s="385"/>
    </row>
    <row r="36" spans="1:98" s="412" customFormat="1" ht="15" customHeight="1">
      <c r="A36" s="603"/>
      <c r="B36" s="480"/>
      <c r="C36" s="423"/>
      <c r="D36" s="515"/>
      <c r="E36" s="516"/>
      <c r="F36" s="516"/>
      <c r="G36" s="516"/>
      <c r="H36" s="516"/>
      <c r="I36" s="516"/>
      <c r="J36" s="516"/>
      <c r="K36" s="516"/>
      <c r="L36" s="516"/>
      <c r="M36" s="516"/>
      <c r="N36" s="516"/>
      <c r="O36" s="516"/>
      <c r="P36" s="516"/>
      <c r="Q36" s="516"/>
      <c r="R36" s="527"/>
    </row>
    <row r="37" spans="1:98" s="412" customFormat="1" ht="15" customHeight="1">
      <c r="A37" s="810">
        <f>WEEKNUM(B42)</f>
        <v>31</v>
      </c>
      <c r="B37" s="477">
        <f>B34+1</f>
        <v>46226</v>
      </c>
      <c r="C37" s="518" t="s">
        <v>276</v>
      </c>
      <c r="D37" s="519">
        <f t="shared" ref="D37:D40" si="14">SUM(E37:R37)</f>
        <v>0</v>
      </c>
      <c r="E37" s="520">
        <v>0</v>
      </c>
      <c r="F37" s="520">
        <v>0</v>
      </c>
      <c r="G37" s="520">
        <v>0</v>
      </c>
      <c r="H37" s="520">
        <v>0</v>
      </c>
      <c r="I37" s="520">
        <v>0</v>
      </c>
      <c r="J37" s="520">
        <v>0</v>
      </c>
      <c r="K37" s="520">
        <v>0</v>
      </c>
      <c r="L37" s="520">
        <v>0</v>
      </c>
      <c r="M37" s="520">
        <v>0</v>
      </c>
      <c r="N37" s="520">
        <v>0</v>
      </c>
      <c r="O37" s="520">
        <v>0</v>
      </c>
      <c r="P37" s="520">
        <v>0</v>
      </c>
      <c r="Q37" s="520">
        <v>0</v>
      </c>
      <c r="R37" s="527">
        <v>0</v>
      </c>
    </row>
    <row r="38" spans="1:98" ht="15" customHeight="1">
      <c r="A38" s="808"/>
      <c r="B38" s="477">
        <f t="shared" ref="B38:B43" si="15">B37+1</f>
        <v>46227</v>
      </c>
      <c r="C38" s="518" t="s">
        <v>277</v>
      </c>
      <c r="D38" s="519">
        <f t="shared" si="14"/>
        <v>0</v>
      </c>
      <c r="E38" s="520">
        <v>0</v>
      </c>
      <c r="F38" s="520">
        <v>0</v>
      </c>
      <c r="G38" s="520">
        <v>0</v>
      </c>
      <c r="H38" s="520">
        <v>0</v>
      </c>
      <c r="I38" s="520">
        <v>0</v>
      </c>
      <c r="J38" s="520">
        <v>0</v>
      </c>
      <c r="K38" s="520">
        <v>0</v>
      </c>
      <c r="L38" s="520">
        <v>0</v>
      </c>
      <c r="M38" s="520">
        <v>0</v>
      </c>
      <c r="N38" s="520">
        <v>0</v>
      </c>
      <c r="O38" s="520">
        <v>0</v>
      </c>
      <c r="P38" s="520">
        <v>0</v>
      </c>
      <c r="Q38" s="520">
        <v>0</v>
      </c>
      <c r="R38" s="527">
        <v>0</v>
      </c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5"/>
      <c r="AD38" s="385"/>
      <c r="AE38" s="385"/>
      <c r="AF38" s="385"/>
      <c r="AG38" s="385"/>
      <c r="AH38" s="385"/>
      <c r="AI38" s="385"/>
      <c r="AJ38" s="385"/>
      <c r="AK38" s="385"/>
      <c r="AL38" s="385"/>
      <c r="AM38" s="385"/>
      <c r="AN38" s="385"/>
      <c r="AO38" s="385"/>
      <c r="AP38" s="385"/>
      <c r="AQ38" s="385"/>
      <c r="AR38" s="385"/>
      <c r="AS38" s="385"/>
      <c r="AT38" s="385"/>
      <c r="AU38" s="385"/>
      <c r="AV38" s="385"/>
      <c r="AW38" s="385"/>
      <c r="AX38" s="385"/>
      <c r="AY38" s="385"/>
      <c r="AZ38" s="385"/>
      <c r="BA38" s="385"/>
      <c r="BB38" s="385"/>
      <c r="BC38" s="385"/>
      <c r="BD38" s="385"/>
      <c r="BE38" s="385"/>
      <c r="BF38" s="385"/>
      <c r="BG38" s="385"/>
      <c r="BH38" s="385"/>
      <c r="BI38" s="385"/>
      <c r="BJ38" s="385"/>
      <c r="BK38" s="385"/>
      <c r="BL38" s="385"/>
      <c r="BM38" s="385"/>
      <c r="BN38" s="385"/>
      <c r="BO38" s="385"/>
      <c r="BP38" s="385"/>
      <c r="BQ38" s="385"/>
      <c r="BR38" s="385"/>
      <c r="BS38" s="385"/>
      <c r="BT38" s="385"/>
      <c r="BU38" s="385"/>
      <c r="BV38" s="385"/>
      <c r="BW38" s="385"/>
      <c r="BX38" s="385"/>
      <c r="BY38" s="385"/>
      <c r="BZ38" s="385"/>
      <c r="CA38" s="385"/>
      <c r="CB38" s="385"/>
      <c r="CC38" s="385"/>
      <c r="CD38" s="385"/>
      <c r="CE38" s="385"/>
      <c r="CF38" s="385"/>
      <c r="CG38" s="385"/>
      <c r="CH38" s="385"/>
      <c r="CI38" s="385"/>
      <c r="CJ38" s="385"/>
      <c r="CK38" s="385"/>
      <c r="CL38" s="385"/>
      <c r="CM38" s="385"/>
      <c r="CN38" s="385"/>
      <c r="CO38" s="385"/>
      <c r="CP38" s="385"/>
      <c r="CQ38" s="385"/>
      <c r="CR38" s="385"/>
      <c r="CS38" s="385"/>
      <c r="CT38" s="385"/>
    </row>
    <row r="39" spans="1:98" ht="15" customHeight="1">
      <c r="A39" s="808"/>
      <c r="B39" s="477">
        <f t="shared" si="15"/>
        <v>46228</v>
      </c>
      <c r="C39" s="518" t="s">
        <v>278</v>
      </c>
      <c r="D39" s="519">
        <f t="shared" si="14"/>
        <v>0</v>
      </c>
      <c r="E39" s="520">
        <v>0</v>
      </c>
      <c r="F39" s="520">
        <v>0</v>
      </c>
      <c r="G39" s="520">
        <v>0</v>
      </c>
      <c r="H39" s="520">
        <v>0</v>
      </c>
      <c r="I39" s="520">
        <v>0</v>
      </c>
      <c r="J39" s="520">
        <v>0</v>
      </c>
      <c r="K39" s="520">
        <v>0</v>
      </c>
      <c r="L39" s="520">
        <v>0</v>
      </c>
      <c r="M39" s="520">
        <v>0</v>
      </c>
      <c r="N39" s="520">
        <v>0</v>
      </c>
      <c r="O39" s="520">
        <v>0</v>
      </c>
      <c r="P39" s="520">
        <v>0</v>
      </c>
      <c r="Q39" s="520">
        <v>0</v>
      </c>
      <c r="R39" s="527">
        <v>0</v>
      </c>
      <c r="S39" s="385"/>
      <c r="T39" s="385"/>
      <c r="U39" s="385"/>
      <c r="V39" s="385"/>
      <c r="W39" s="385"/>
      <c r="X39" s="385"/>
      <c r="Y39" s="385"/>
      <c r="Z39" s="385"/>
      <c r="AA39" s="385"/>
      <c r="AB39" s="385"/>
      <c r="AC39" s="385"/>
      <c r="AD39" s="385"/>
      <c r="AE39" s="385"/>
      <c r="AF39" s="385"/>
      <c r="AG39" s="385"/>
      <c r="AH39" s="385"/>
      <c r="AI39" s="385"/>
      <c r="AJ39" s="385"/>
      <c r="AK39" s="385"/>
      <c r="AL39" s="385"/>
      <c r="AM39" s="385"/>
      <c r="AN39" s="385"/>
      <c r="AO39" s="385"/>
      <c r="AP39" s="385"/>
      <c r="AQ39" s="385"/>
      <c r="AR39" s="385"/>
      <c r="AS39" s="385"/>
      <c r="AT39" s="385"/>
      <c r="AU39" s="385"/>
      <c r="AV39" s="385"/>
      <c r="AW39" s="385"/>
      <c r="AX39" s="385"/>
      <c r="AY39" s="385"/>
      <c r="AZ39" s="385"/>
      <c r="BA39" s="385"/>
      <c r="BB39" s="385"/>
      <c r="BC39" s="385"/>
      <c r="BD39" s="385"/>
      <c r="BE39" s="385"/>
      <c r="BF39" s="385"/>
      <c r="BG39" s="385"/>
      <c r="BH39" s="385"/>
      <c r="BI39" s="385"/>
      <c r="BJ39" s="385"/>
      <c r="BK39" s="385"/>
      <c r="BL39" s="385"/>
      <c r="BM39" s="385"/>
      <c r="BN39" s="385"/>
      <c r="BO39" s="385"/>
      <c r="BP39" s="385"/>
      <c r="BQ39" s="385"/>
      <c r="BR39" s="385"/>
      <c r="BS39" s="385"/>
      <c r="BT39" s="385"/>
      <c r="BU39" s="385"/>
      <c r="BV39" s="385"/>
      <c r="BW39" s="385"/>
      <c r="BX39" s="385"/>
      <c r="BY39" s="385"/>
      <c r="BZ39" s="385"/>
      <c r="CA39" s="385"/>
      <c r="CB39" s="385"/>
      <c r="CC39" s="385"/>
      <c r="CD39" s="385"/>
      <c r="CE39" s="385"/>
      <c r="CF39" s="385"/>
      <c r="CG39" s="385"/>
      <c r="CH39" s="385"/>
      <c r="CI39" s="385"/>
      <c r="CJ39" s="385"/>
      <c r="CK39" s="385"/>
      <c r="CL39" s="385"/>
      <c r="CM39" s="385"/>
      <c r="CN39" s="385"/>
      <c r="CO39" s="385"/>
      <c r="CP39" s="385"/>
      <c r="CQ39" s="385"/>
      <c r="CR39" s="385"/>
      <c r="CS39" s="385"/>
      <c r="CT39" s="385"/>
    </row>
    <row r="40" spans="1:98" ht="15" customHeight="1">
      <c r="A40" s="808"/>
      <c r="B40" s="477">
        <f t="shared" si="15"/>
        <v>46229</v>
      </c>
      <c r="C40" s="518" t="s">
        <v>279</v>
      </c>
      <c r="D40" s="519">
        <f t="shared" si="14"/>
        <v>0</v>
      </c>
      <c r="E40" s="520">
        <v>0</v>
      </c>
      <c r="F40" s="520">
        <v>0</v>
      </c>
      <c r="G40" s="520">
        <v>0</v>
      </c>
      <c r="H40" s="520">
        <v>0</v>
      </c>
      <c r="I40" s="520">
        <v>0</v>
      </c>
      <c r="J40" s="520">
        <v>0</v>
      </c>
      <c r="K40" s="520">
        <v>0</v>
      </c>
      <c r="L40" s="520">
        <v>0</v>
      </c>
      <c r="M40" s="520">
        <v>0</v>
      </c>
      <c r="N40" s="520">
        <v>0</v>
      </c>
      <c r="O40" s="520">
        <v>0</v>
      </c>
      <c r="P40" s="520">
        <v>0</v>
      </c>
      <c r="Q40" s="520">
        <v>0</v>
      </c>
      <c r="R40" s="527">
        <v>0</v>
      </c>
      <c r="S40" s="385"/>
      <c r="T40" s="385"/>
      <c r="U40" s="385"/>
      <c r="V40" s="385"/>
      <c r="W40" s="385"/>
      <c r="X40" s="385"/>
      <c r="Y40" s="385"/>
      <c r="Z40" s="385"/>
      <c r="AA40" s="385"/>
      <c r="AB40" s="385"/>
      <c r="AC40" s="385"/>
      <c r="AD40" s="385"/>
      <c r="AE40" s="385"/>
      <c r="AF40" s="385"/>
      <c r="AG40" s="385"/>
      <c r="AH40" s="385"/>
      <c r="AI40" s="385"/>
      <c r="AJ40" s="385"/>
      <c r="AK40" s="385"/>
      <c r="AL40" s="385"/>
      <c r="AM40" s="385"/>
      <c r="AN40" s="385"/>
      <c r="AO40" s="385"/>
      <c r="AP40" s="385"/>
      <c r="AQ40" s="385"/>
      <c r="AR40" s="385"/>
      <c r="AS40" s="385"/>
      <c r="AT40" s="385"/>
      <c r="AU40" s="385"/>
      <c r="AV40" s="385"/>
      <c r="AW40" s="385"/>
      <c r="AX40" s="385"/>
      <c r="AY40" s="385"/>
      <c r="AZ40" s="385"/>
      <c r="BA40" s="385"/>
      <c r="BB40" s="385"/>
      <c r="BC40" s="385"/>
      <c r="BD40" s="385"/>
      <c r="BE40" s="385"/>
      <c r="BF40" s="385"/>
      <c r="BG40" s="385"/>
      <c r="BH40" s="385"/>
      <c r="BI40" s="385"/>
      <c r="BJ40" s="385"/>
      <c r="BK40" s="385"/>
      <c r="BL40" s="385"/>
      <c r="BM40" s="385"/>
      <c r="BN40" s="385"/>
      <c r="BO40" s="385"/>
      <c r="BP40" s="385"/>
      <c r="BQ40" s="385"/>
      <c r="BR40" s="385"/>
      <c r="BS40" s="385"/>
      <c r="BT40" s="385"/>
      <c r="BU40" s="385"/>
      <c r="BV40" s="385"/>
      <c r="BW40" s="385"/>
      <c r="BX40" s="385"/>
      <c r="BY40" s="385"/>
      <c r="BZ40" s="385"/>
      <c r="CA40" s="385"/>
      <c r="CB40" s="385"/>
      <c r="CC40" s="385"/>
      <c r="CD40" s="385"/>
      <c r="CE40" s="385"/>
      <c r="CF40" s="385"/>
      <c r="CG40" s="385"/>
      <c r="CH40" s="385"/>
      <c r="CI40" s="385"/>
      <c r="CJ40" s="385"/>
      <c r="CK40" s="385"/>
      <c r="CL40" s="385"/>
      <c r="CM40" s="385"/>
      <c r="CN40" s="385"/>
      <c r="CO40" s="385"/>
      <c r="CP40" s="385"/>
      <c r="CQ40" s="385"/>
      <c r="CR40" s="385"/>
      <c r="CS40" s="385"/>
      <c r="CT40" s="385"/>
    </row>
    <row r="41" spans="1:98" ht="15" customHeight="1">
      <c r="A41" s="808"/>
      <c r="B41" s="477">
        <f t="shared" si="15"/>
        <v>46230</v>
      </c>
      <c r="C41" s="518" t="s">
        <v>280</v>
      </c>
      <c r="D41" s="519">
        <f>SUM(E41:R41)</f>
        <v>0</v>
      </c>
      <c r="E41" s="520">
        <v>0</v>
      </c>
      <c r="F41" s="520">
        <v>0</v>
      </c>
      <c r="G41" s="520">
        <v>0</v>
      </c>
      <c r="H41" s="520">
        <v>0</v>
      </c>
      <c r="I41" s="520">
        <v>0</v>
      </c>
      <c r="J41" s="520">
        <v>0</v>
      </c>
      <c r="K41" s="520">
        <v>0</v>
      </c>
      <c r="L41" s="520">
        <v>0</v>
      </c>
      <c r="M41" s="520">
        <v>0</v>
      </c>
      <c r="N41" s="520">
        <v>0</v>
      </c>
      <c r="O41" s="520">
        <v>0</v>
      </c>
      <c r="P41" s="520">
        <v>0</v>
      </c>
      <c r="Q41" s="520">
        <v>0</v>
      </c>
      <c r="R41" s="527">
        <v>0</v>
      </c>
      <c r="S41" s="385"/>
      <c r="T41" s="385"/>
      <c r="U41" s="385"/>
      <c r="V41" s="385"/>
      <c r="W41" s="385"/>
      <c r="X41" s="385"/>
      <c r="Y41" s="385"/>
      <c r="Z41" s="385"/>
      <c r="AA41" s="385"/>
      <c r="AB41" s="385"/>
      <c r="AC41" s="385"/>
      <c r="AD41" s="385"/>
      <c r="AE41" s="385"/>
      <c r="AF41" s="385"/>
      <c r="AG41" s="385"/>
      <c r="AH41" s="385"/>
      <c r="AI41" s="385"/>
      <c r="AJ41" s="385"/>
      <c r="AK41" s="385"/>
      <c r="AL41" s="385"/>
      <c r="AM41" s="385"/>
      <c r="AN41" s="385"/>
      <c r="AO41" s="385"/>
      <c r="AP41" s="385"/>
      <c r="AQ41" s="385"/>
      <c r="AR41" s="385"/>
      <c r="AS41" s="385"/>
      <c r="AT41" s="385"/>
      <c r="AU41" s="385"/>
      <c r="AV41" s="385"/>
      <c r="AW41" s="385"/>
      <c r="AX41" s="385"/>
      <c r="AY41" s="385"/>
      <c r="AZ41" s="385"/>
      <c r="BA41" s="385"/>
      <c r="BB41" s="385"/>
      <c r="BC41" s="385"/>
      <c r="BD41" s="385"/>
      <c r="BE41" s="385"/>
      <c r="BF41" s="385"/>
      <c r="BG41" s="385"/>
      <c r="BH41" s="385"/>
      <c r="BI41" s="385"/>
      <c r="BJ41" s="385"/>
      <c r="BK41" s="385"/>
      <c r="BL41" s="385"/>
      <c r="BM41" s="385"/>
      <c r="BN41" s="385"/>
      <c r="BO41" s="385"/>
      <c r="BP41" s="385"/>
      <c r="BQ41" s="385"/>
      <c r="BR41" s="385"/>
      <c r="BS41" s="385"/>
      <c r="BT41" s="385"/>
      <c r="BU41" s="385"/>
      <c r="BV41" s="385"/>
      <c r="BW41" s="385"/>
      <c r="BX41" s="385"/>
      <c r="BY41" s="385"/>
      <c r="BZ41" s="385"/>
      <c r="CA41" s="385"/>
      <c r="CB41" s="385"/>
      <c r="CC41" s="385"/>
      <c r="CD41" s="385"/>
      <c r="CE41" s="385"/>
      <c r="CF41" s="385"/>
      <c r="CG41" s="385"/>
      <c r="CH41" s="385"/>
      <c r="CI41" s="385"/>
      <c r="CJ41" s="385"/>
      <c r="CK41" s="385"/>
      <c r="CL41" s="385"/>
      <c r="CM41" s="385"/>
      <c r="CN41" s="385"/>
      <c r="CO41" s="385"/>
      <c r="CP41" s="385"/>
      <c r="CQ41" s="385"/>
      <c r="CR41" s="385"/>
      <c r="CS41" s="385"/>
      <c r="CT41" s="385"/>
    </row>
    <row r="42" spans="1:98" ht="15" customHeight="1">
      <c r="A42" s="808"/>
      <c r="B42" s="480">
        <f t="shared" si="15"/>
        <v>46231</v>
      </c>
      <c r="C42" s="627" t="s">
        <v>281</v>
      </c>
      <c r="D42" s="450">
        <f t="shared" ref="D42:D43" si="16">SUM(E42:R42)</f>
        <v>0</v>
      </c>
      <c r="E42" s="530">
        <v>0</v>
      </c>
      <c r="F42" s="530">
        <v>0</v>
      </c>
      <c r="G42" s="530">
        <v>0</v>
      </c>
      <c r="H42" s="530">
        <v>0</v>
      </c>
      <c r="I42" s="530">
        <v>0</v>
      </c>
      <c r="J42" s="530">
        <v>0</v>
      </c>
      <c r="K42" s="530">
        <v>0</v>
      </c>
      <c r="L42" s="530">
        <v>0</v>
      </c>
      <c r="M42" s="530">
        <v>0</v>
      </c>
      <c r="N42" s="530">
        <v>0</v>
      </c>
      <c r="O42" s="530">
        <v>0</v>
      </c>
      <c r="P42" s="530">
        <v>0</v>
      </c>
      <c r="Q42" s="530">
        <v>0</v>
      </c>
      <c r="R42" s="531">
        <v>0</v>
      </c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5"/>
      <c r="AL42" s="385"/>
      <c r="AM42" s="385"/>
      <c r="AN42" s="385"/>
      <c r="AO42" s="385"/>
      <c r="AP42" s="385"/>
      <c r="AQ42" s="385"/>
      <c r="AR42" s="385"/>
      <c r="AS42" s="385"/>
      <c r="AT42" s="385"/>
      <c r="AU42" s="385"/>
      <c r="AV42" s="385"/>
      <c r="AW42" s="385"/>
      <c r="AX42" s="385"/>
      <c r="AY42" s="385"/>
      <c r="AZ42" s="385"/>
      <c r="BA42" s="385"/>
      <c r="BB42" s="385"/>
      <c r="BC42" s="385"/>
      <c r="BD42" s="385"/>
      <c r="BE42" s="385"/>
      <c r="BF42" s="385"/>
      <c r="BG42" s="385"/>
      <c r="BH42" s="385"/>
      <c r="BI42" s="385"/>
      <c r="BJ42" s="385"/>
      <c r="BK42" s="385"/>
      <c r="BL42" s="385"/>
      <c r="BM42" s="385"/>
      <c r="BN42" s="385"/>
      <c r="BO42" s="385"/>
      <c r="BP42" s="385"/>
      <c r="BQ42" s="385"/>
      <c r="BR42" s="385"/>
      <c r="BS42" s="385"/>
      <c r="BT42" s="385"/>
      <c r="BU42" s="385"/>
      <c r="BV42" s="385"/>
      <c r="BW42" s="385"/>
      <c r="BX42" s="385"/>
      <c r="BY42" s="385"/>
      <c r="BZ42" s="385"/>
      <c r="CA42" s="385"/>
      <c r="CB42" s="385"/>
      <c r="CC42" s="385"/>
      <c r="CD42" s="385"/>
      <c r="CE42" s="385"/>
      <c r="CF42" s="385"/>
      <c r="CG42" s="385"/>
      <c r="CH42" s="385"/>
      <c r="CI42" s="385"/>
      <c r="CJ42" s="385"/>
      <c r="CK42" s="385"/>
      <c r="CL42" s="385"/>
      <c r="CM42" s="385"/>
      <c r="CN42" s="385"/>
      <c r="CO42" s="385"/>
      <c r="CP42" s="385"/>
      <c r="CQ42" s="385"/>
      <c r="CR42" s="385"/>
      <c r="CS42" s="385"/>
      <c r="CT42" s="385"/>
    </row>
    <row r="43" spans="1:98" ht="15" customHeight="1">
      <c r="A43" s="809"/>
      <c r="B43" s="477">
        <f t="shared" si="15"/>
        <v>46232</v>
      </c>
      <c r="C43" s="627" t="s">
        <v>275</v>
      </c>
      <c r="D43" s="450">
        <f t="shared" si="16"/>
        <v>0</v>
      </c>
      <c r="E43" s="530">
        <v>0</v>
      </c>
      <c r="F43" s="530">
        <v>0</v>
      </c>
      <c r="G43" s="530">
        <v>0</v>
      </c>
      <c r="H43" s="530">
        <v>0</v>
      </c>
      <c r="I43" s="530">
        <v>0</v>
      </c>
      <c r="J43" s="530">
        <v>0</v>
      </c>
      <c r="K43" s="530">
        <v>0</v>
      </c>
      <c r="L43" s="530">
        <v>0</v>
      </c>
      <c r="M43" s="530">
        <v>0</v>
      </c>
      <c r="N43" s="530">
        <v>0</v>
      </c>
      <c r="O43" s="530">
        <v>0</v>
      </c>
      <c r="P43" s="530">
        <v>0</v>
      </c>
      <c r="Q43" s="530">
        <v>0</v>
      </c>
      <c r="R43" s="531">
        <v>0</v>
      </c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5"/>
      <c r="AL43" s="385"/>
      <c r="AM43" s="385"/>
      <c r="AN43" s="385"/>
      <c r="AO43" s="385"/>
      <c r="AP43" s="385"/>
      <c r="AQ43" s="385"/>
      <c r="AR43" s="385"/>
      <c r="AS43" s="385"/>
      <c r="AT43" s="385"/>
      <c r="AU43" s="385"/>
      <c r="AV43" s="385"/>
      <c r="AW43" s="385"/>
      <c r="AX43" s="385"/>
      <c r="AY43" s="385"/>
      <c r="AZ43" s="385"/>
      <c r="BA43" s="385"/>
      <c r="BB43" s="385"/>
      <c r="BC43" s="385"/>
      <c r="BD43" s="385"/>
      <c r="BE43" s="385"/>
      <c r="BF43" s="385"/>
      <c r="BG43" s="385"/>
      <c r="BH43" s="385"/>
      <c r="BI43" s="385"/>
      <c r="BJ43" s="385"/>
      <c r="BK43" s="385"/>
      <c r="BL43" s="385"/>
      <c r="BM43" s="385"/>
      <c r="BN43" s="385"/>
      <c r="BO43" s="385"/>
      <c r="BP43" s="385"/>
      <c r="BQ43" s="385"/>
      <c r="BR43" s="385"/>
      <c r="BS43" s="385"/>
      <c r="BT43" s="385"/>
      <c r="BU43" s="385"/>
      <c r="BV43" s="385"/>
      <c r="BW43" s="385"/>
      <c r="BX43" s="385"/>
      <c r="BY43" s="385"/>
      <c r="BZ43" s="385"/>
      <c r="CA43" s="385"/>
      <c r="CB43" s="385"/>
      <c r="CC43" s="385"/>
      <c r="CD43" s="385"/>
      <c r="CE43" s="385"/>
      <c r="CF43" s="385"/>
      <c r="CG43" s="385"/>
      <c r="CH43" s="385"/>
      <c r="CI43" s="385"/>
      <c r="CJ43" s="385"/>
      <c r="CK43" s="385"/>
      <c r="CL43" s="385"/>
      <c r="CM43" s="385"/>
      <c r="CN43" s="385"/>
      <c r="CO43" s="385"/>
      <c r="CP43" s="385"/>
      <c r="CQ43" s="385"/>
      <c r="CR43" s="385"/>
      <c r="CS43" s="385"/>
      <c r="CT43" s="385"/>
    </row>
    <row r="44" spans="1:98" ht="15" customHeight="1">
      <c r="A44" s="624"/>
      <c r="B44" s="483" t="s">
        <v>18</v>
      </c>
      <c r="C44" s="518"/>
      <c r="D44" s="454">
        <f t="shared" ref="D44:R44" si="17">SUM(D37:D43)</f>
        <v>0</v>
      </c>
      <c r="E44" s="454">
        <f t="shared" si="17"/>
        <v>0</v>
      </c>
      <c r="F44" s="454">
        <f t="shared" si="17"/>
        <v>0</v>
      </c>
      <c r="G44" s="454">
        <f t="shared" si="17"/>
        <v>0</v>
      </c>
      <c r="H44" s="454">
        <f t="shared" si="17"/>
        <v>0</v>
      </c>
      <c r="I44" s="454">
        <f t="shared" si="17"/>
        <v>0</v>
      </c>
      <c r="J44" s="454">
        <f t="shared" si="17"/>
        <v>0</v>
      </c>
      <c r="K44" s="454">
        <f t="shared" si="17"/>
        <v>0</v>
      </c>
      <c r="L44" s="454">
        <f t="shared" si="17"/>
        <v>0</v>
      </c>
      <c r="M44" s="454">
        <f t="shared" si="17"/>
        <v>0</v>
      </c>
      <c r="N44" s="454">
        <f t="shared" si="17"/>
        <v>0</v>
      </c>
      <c r="O44" s="454">
        <f t="shared" si="17"/>
        <v>0</v>
      </c>
      <c r="P44" s="454">
        <f t="shared" si="17"/>
        <v>0</v>
      </c>
      <c r="Q44" s="454">
        <f t="shared" si="17"/>
        <v>0</v>
      </c>
      <c r="R44" s="454">
        <f t="shared" si="17"/>
        <v>0</v>
      </c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5"/>
      <c r="AK44" s="385"/>
      <c r="AL44" s="385"/>
      <c r="AM44" s="385"/>
      <c r="AN44" s="385"/>
      <c r="AO44" s="385"/>
      <c r="AP44" s="385"/>
      <c r="AQ44" s="385"/>
      <c r="AR44" s="385"/>
      <c r="AS44" s="385"/>
      <c r="AT44" s="385"/>
      <c r="AU44" s="385"/>
      <c r="AV44" s="385"/>
      <c r="AW44" s="385"/>
      <c r="AX44" s="385"/>
      <c r="AY44" s="385"/>
      <c r="AZ44" s="385"/>
      <c r="BA44" s="385"/>
      <c r="BB44" s="385"/>
      <c r="BC44" s="385"/>
      <c r="BD44" s="385"/>
      <c r="BE44" s="385"/>
      <c r="BF44" s="385"/>
      <c r="BG44" s="385"/>
      <c r="BH44" s="385"/>
      <c r="BI44" s="385"/>
      <c r="BJ44" s="385"/>
      <c r="BK44" s="385"/>
      <c r="BL44" s="385"/>
      <c r="BM44" s="385"/>
      <c r="BN44" s="385"/>
      <c r="BO44" s="385"/>
      <c r="BP44" s="385"/>
      <c r="BQ44" s="385"/>
      <c r="BR44" s="385"/>
      <c r="BS44" s="385"/>
      <c r="BT44" s="385"/>
      <c r="BU44" s="385"/>
      <c r="BV44" s="385"/>
      <c r="BW44" s="385"/>
      <c r="BX44" s="385"/>
      <c r="BY44" s="385"/>
      <c r="BZ44" s="385"/>
      <c r="CA44" s="385"/>
      <c r="CB44" s="385"/>
      <c r="CC44" s="385"/>
      <c r="CD44" s="385"/>
      <c r="CE44" s="385"/>
      <c r="CF44" s="385"/>
      <c r="CG44" s="385"/>
      <c r="CH44" s="385"/>
      <c r="CI44" s="385"/>
      <c r="CJ44" s="385"/>
      <c r="CK44" s="385"/>
      <c r="CL44" s="385"/>
      <c r="CM44" s="385"/>
      <c r="CN44" s="385"/>
      <c r="CO44" s="385"/>
      <c r="CP44" s="385"/>
      <c r="CQ44" s="385"/>
      <c r="CR44" s="385"/>
      <c r="CS44" s="385"/>
      <c r="CT44" s="385"/>
    </row>
    <row r="45" spans="1:98" ht="15" customHeight="1">
      <c r="A45" s="666"/>
      <c r="B45" s="483"/>
      <c r="C45" s="518"/>
      <c r="D45" s="450"/>
      <c r="E45" s="530"/>
      <c r="F45" s="530"/>
      <c r="G45" s="530"/>
      <c r="H45" s="530"/>
      <c r="I45" s="530"/>
      <c r="J45" s="530"/>
      <c r="K45" s="530"/>
      <c r="L45" s="530"/>
      <c r="M45" s="530"/>
      <c r="N45" s="530"/>
      <c r="O45" s="530"/>
      <c r="P45" s="530"/>
      <c r="Q45" s="530"/>
      <c r="R45" s="625"/>
      <c r="S45" s="385"/>
      <c r="T45" s="385"/>
      <c r="U45" s="385"/>
      <c r="V45" s="385"/>
      <c r="W45" s="385"/>
      <c r="X45" s="385"/>
      <c r="Y45" s="385"/>
      <c r="Z45" s="385"/>
      <c r="AA45" s="385"/>
      <c r="AB45" s="385"/>
      <c r="AC45" s="385"/>
      <c r="AD45" s="385"/>
      <c r="AE45" s="385"/>
      <c r="AF45" s="385"/>
      <c r="AG45" s="385"/>
      <c r="AH45" s="385"/>
      <c r="AI45" s="385"/>
      <c r="AJ45" s="385"/>
      <c r="AK45" s="385"/>
      <c r="AL45" s="385"/>
      <c r="AM45" s="385"/>
      <c r="AN45" s="385"/>
      <c r="AO45" s="385"/>
      <c r="AP45" s="385"/>
      <c r="AQ45" s="385"/>
      <c r="AR45" s="385"/>
      <c r="AS45" s="385"/>
      <c r="AT45" s="385"/>
      <c r="AU45" s="385"/>
      <c r="AV45" s="385"/>
      <c r="AW45" s="385"/>
      <c r="AX45" s="385"/>
      <c r="AY45" s="385"/>
      <c r="AZ45" s="385"/>
      <c r="BA45" s="385"/>
      <c r="BB45" s="385"/>
      <c r="BC45" s="385"/>
      <c r="BD45" s="385"/>
      <c r="BE45" s="385"/>
      <c r="BF45" s="385"/>
      <c r="BG45" s="385"/>
      <c r="BH45" s="385"/>
      <c r="BI45" s="385"/>
      <c r="BJ45" s="385"/>
      <c r="BK45" s="385"/>
      <c r="BL45" s="385"/>
      <c r="BM45" s="385"/>
      <c r="BN45" s="385"/>
      <c r="BO45" s="385"/>
      <c r="BP45" s="385"/>
      <c r="BQ45" s="385"/>
      <c r="BR45" s="385"/>
      <c r="BS45" s="385"/>
      <c r="BT45" s="385"/>
      <c r="BU45" s="385"/>
      <c r="BV45" s="385"/>
      <c r="BW45" s="385"/>
      <c r="BX45" s="385"/>
      <c r="BY45" s="385"/>
      <c r="BZ45" s="385"/>
      <c r="CA45" s="385"/>
      <c r="CB45" s="385"/>
      <c r="CC45" s="385"/>
      <c r="CD45" s="385"/>
      <c r="CE45" s="385"/>
      <c r="CF45" s="385"/>
      <c r="CG45" s="385"/>
      <c r="CH45" s="385"/>
      <c r="CI45" s="385"/>
      <c r="CJ45" s="385"/>
      <c r="CK45" s="385"/>
      <c r="CL45" s="385"/>
      <c r="CM45" s="385"/>
      <c r="CN45" s="385"/>
      <c r="CO45" s="385"/>
      <c r="CP45" s="385"/>
      <c r="CQ45" s="385"/>
      <c r="CR45" s="385"/>
      <c r="CS45" s="385"/>
      <c r="CT45" s="385"/>
    </row>
    <row r="46" spans="1:98" ht="15" customHeight="1">
      <c r="A46" s="823">
        <f>WEEKNUM(B46)</f>
        <v>31</v>
      </c>
      <c r="B46" s="477">
        <f>B43+1</f>
        <v>46233</v>
      </c>
      <c r="C46" s="518" t="s">
        <v>276</v>
      </c>
      <c r="D46" s="519">
        <f t="shared" ref="D46:D47" si="18">SUM(E46:R46)</f>
        <v>0</v>
      </c>
      <c r="E46" s="520">
        <v>0</v>
      </c>
      <c r="F46" s="520">
        <v>0</v>
      </c>
      <c r="G46" s="520">
        <v>0</v>
      </c>
      <c r="H46" s="520">
        <v>0</v>
      </c>
      <c r="I46" s="520">
        <v>0</v>
      </c>
      <c r="J46" s="520">
        <v>0</v>
      </c>
      <c r="K46" s="520">
        <v>0</v>
      </c>
      <c r="L46" s="520">
        <v>0</v>
      </c>
      <c r="M46" s="520">
        <v>0</v>
      </c>
      <c r="N46" s="520">
        <v>0</v>
      </c>
      <c r="O46" s="520">
        <v>0</v>
      </c>
      <c r="P46" s="520">
        <v>0</v>
      </c>
      <c r="Q46" s="520">
        <v>0</v>
      </c>
      <c r="R46" s="527">
        <v>0</v>
      </c>
      <c r="S46" s="385"/>
      <c r="T46" s="385"/>
      <c r="U46" s="385"/>
      <c r="V46" s="385"/>
      <c r="W46" s="385"/>
      <c r="X46" s="385"/>
      <c r="Y46" s="385"/>
      <c r="Z46" s="385"/>
      <c r="AA46" s="385"/>
      <c r="AB46" s="385"/>
      <c r="AC46" s="385"/>
      <c r="AD46" s="385"/>
      <c r="AE46" s="385"/>
      <c r="AF46" s="385"/>
      <c r="AG46" s="385"/>
      <c r="AH46" s="385"/>
      <c r="AI46" s="385"/>
      <c r="AJ46" s="385"/>
      <c r="AK46" s="385"/>
      <c r="AL46" s="385"/>
      <c r="AM46" s="385"/>
      <c r="AN46" s="385"/>
      <c r="AO46" s="385"/>
      <c r="AP46" s="385"/>
      <c r="AQ46" s="385"/>
      <c r="AR46" s="385"/>
      <c r="AS46" s="385"/>
      <c r="AT46" s="385"/>
      <c r="AU46" s="385"/>
      <c r="AV46" s="385"/>
      <c r="AW46" s="385"/>
      <c r="AX46" s="385"/>
      <c r="AY46" s="385"/>
      <c r="AZ46" s="385"/>
      <c r="BA46" s="385"/>
      <c r="BB46" s="385"/>
      <c r="BC46" s="385"/>
      <c r="BD46" s="385"/>
      <c r="BE46" s="385"/>
      <c r="BF46" s="385"/>
      <c r="BG46" s="385"/>
      <c r="BH46" s="385"/>
      <c r="BI46" s="385"/>
      <c r="BJ46" s="385"/>
      <c r="BK46" s="385"/>
      <c r="BL46" s="385"/>
      <c r="BM46" s="385"/>
      <c r="BN46" s="385"/>
      <c r="BO46" s="385"/>
      <c r="BP46" s="385"/>
      <c r="BQ46" s="385"/>
      <c r="BR46" s="385"/>
      <c r="BS46" s="385"/>
      <c r="BT46" s="385"/>
      <c r="BU46" s="385"/>
      <c r="BV46" s="385"/>
      <c r="BW46" s="385"/>
      <c r="BX46" s="385"/>
      <c r="BY46" s="385"/>
      <c r="BZ46" s="385"/>
      <c r="CA46" s="385"/>
      <c r="CB46" s="385"/>
      <c r="CC46" s="385"/>
      <c r="CD46" s="385"/>
      <c r="CE46" s="385"/>
      <c r="CF46" s="385"/>
      <c r="CG46" s="385"/>
      <c r="CH46" s="385"/>
      <c r="CI46" s="385"/>
      <c r="CJ46" s="385"/>
      <c r="CK46" s="385"/>
      <c r="CL46" s="385"/>
      <c r="CM46" s="385"/>
      <c r="CN46" s="385"/>
      <c r="CO46" s="385"/>
      <c r="CP46" s="385"/>
      <c r="CQ46" s="385"/>
      <c r="CR46" s="385"/>
      <c r="CS46" s="385"/>
      <c r="CT46" s="385"/>
    </row>
    <row r="47" spans="1:98" ht="15" customHeight="1">
      <c r="A47" s="824"/>
      <c r="B47" s="477">
        <f t="shared" ref="B47" si="19">B46+1</f>
        <v>46234</v>
      </c>
      <c r="C47" s="518" t="s">
        <v>277</v>
      </c>
      <c r="D47" s="519">
        <f t="shared" si="18"/>
        <v>0</v>
      </c>
      <c r="E47" s="520">
        <v>0</v>
      </c>
      <c r="F47" s="520">
        <v>0</v>
      </c>
      <c r="G47" s="520">
        <v>0</v>
      </c>
      <c r="H47" s="520">
        <v>0</v>
      </c>
      <c r="I47" s="520">
        <v>0</v>
      </c>
      <c r="J47" s="520">
        <v>0</v>
      </c>
      <c r="K47" s="520">
        <v>0</v>
      </c>
      <c r="L47" s="520">
        <v>0</v>
      </c>
      <c r="M47" s="520">
        <v>0</v>
      </c>
      <c r="N47" s="520">
        <v>0</v>
      </c>
      <c r="O47" s="520">
        <v>0</v>
      </c>
      <c r="P47" s="520">
        <v>0</v>
      </c>
      <c r="Q47" s="520">
        <v>0</v>
      </c>
      <c r="R47" s="527">
        <v>0</v>
      </c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5"/>
      <c r="AL47" s="385"/>
      <c r="AM47" s="385"/>
      <c r="AN47" s="385"/>
      <c r="AO47" s="385"/>
      <c r="AP47" s="385"/>
      <c r="AQ47" s="385"/>
      <c r="AR47" s="385"/>
      <c r="AS47" s="385"/>
      <c r="AT47" s="385"/>
      <c r="AU47" s="385"/>
      <c r="AV47" s="385"/>
      <c r="AW47" s="385"/>
      <c r="AX47" s="385"/>
      <c r="AY47" s="385"/>
      <c r="AZ47" s="385"/>
      <c r="BA47" s="385"/>
      <c r="BB47" s="385"/>
      <c r="BC47" s="385"/>
      <c r="BD47" s="385"/>
      <c r="BE47" s="385"/>
      <c r="BF47" s="385"/>
      <c r="BG47" s="385"/>
      <c r="BH47" s="385"/>
      <c r="BI47" s="385"/>
      <c r="BJ47" s="385"/>
      <c r="BK47" s="385"/>
      <c r="BL47" s="385"/>
      <c r="BM47" s="385"/>
      <c r="BN47" s="385"/>
      <c r="BO47" s="385"/>
      <c r="BP47" s="385"/>
      <c r="BQ47" s="385"/>
      <c r="BR47" s="385"/>
      <c r="BS47" s="385"/>
      <c r="BT47" s="385"/>
      <c r="BU47" s="385"/>
      <c r="BV47" s="385"/>
      <c r="BW47" s="385"/>
      <c r="BX47" s="385"/>
      <c r="BY47" s="385"/>
      <c r="BZ47" s="385"/>
      <c r="CA47" s="385"/>
      <c r="CB47" s="385"/>
      <c r="CC47" s="385"/>
      <c r="CD47" s="385"/>
      <c r="CE47" s="385"/>
      <c r="CF47" s="385"/>
      <c r="CG47" s="385"/>
      <c r="CH47" s="385"/>
      <c r="CI47" s="385"/>
      <c r="CJ47" s="385"/>
      <c r="CK47" s="385"/>
      <c r="CL47" s="385"/>
      <c r="CM47" s="385"/>
      <c r="CN47" s="385"/>
      <c r="CO47" s="385"/>
      <c r="CP47" s="385"/>
      <c r="CQ47" s="385"/>
      <c r="CR47" s="385"/>
      <c r="CS47" s="385"/>
      <c r="CT47" s="385"/>
    </row>
    <row r="48" spans="1:98" ht="15" customHeight="1">
      <c r="A48" s="624"/>
      <c r="B48" s="483" t="s">
        <v>18</v>
      </c>
      <c r="C48" s="518"/>
      <c r="D48" s="454">
        <f t="shared" ref="D48:R48" si="20">SUM(D41:D47)</f>
        <v>0</v>
      </c>
      <c r="E48" s="454">
        <f t="shared" si="20"/>
        <v>0</v>
      </c>
      <c r="F48" s="454">
        <f t="shared" si="20"/>
        <v>0</v>
      </c>
      <c r="G48" s="454">
        <f t="shared" si="20"/>
        <v>0</v>
      </c>
      <c r="H48" s="454">
        <f t="shared" si="20"/>
        <v>0</v>
      </c>
      <c r="I48" s="454">
        <f t="shared" si="20"/>
        <v>0</v>
      </c>
      <c r="J48" s="454">
        <f t="shared" si="20"/>
        <v>0</v>
      </c>
      <c r="K48" s="454">
        <f t="shared" si="20"/>
        <v>0</v>
      </c>
      <c r="L48" s="454">
        <f t="shared" si="20"/>
        <v>0</v>
      </c>
      <c r="M48" s="454">
        <f t="shared" si="20"/>
        <v>0</v>
      </c>
      <c r="N48" s="454">
        <f t="shared" si="20"/>
        <v>0</v>
      </c>
      <c r="O48" s="454">
        <f t="shared" si="20"/>
        <v>0</v>
      </c>
      <c r="P48" s="454">
        <f t="shared" si="20"/>
        <v>0</v>
      </c>
      <c r="Q48" s="454">
        <f t="shared" si="20"/>
        <v>0</v>
      </c>
      <c r="R48" s="454">
        <f t="shared" si="20"/>
        <v>0</v>
      </c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5"/>
      <c r="AL48" s="385"/>
      <c r="AM48" s="385"/>
      <c r="AN48" s="385"/>
      <c r="AO48" s="385"/>
      <c r="AP48" s="385"/>
      <c r="AQ48" s="385"/>
      <c r="AR48" s="385"/>
      <c r="AS48" s="385"/>
      <c r="AT48" s="385"/>
      <c r="AU48" s="385"/>
      <c r="AV48" s="385"/>
      <c r="AW48" s="385"/>
      <c r="AX48" s="385"/>
      <c r="AY48" s="385"/>
      <c r="AZ48" s="385"/>
      <c r="BA48" s="385"/>
      <c r="BB48" s="385"/>
      <c r="BC48" s="385"/>
      <c r="BD48" s="385"/>
      <c r="BE48" s="385"/>
      <c r="BF48" s="385"/>
      <c r="BG48" s="385"/>
      <c r="BH48" s="385"/>
      <c r="BI48" s="385"/>
      <c r="BJ48" s="385"/>
      <c r="BK48" s="385"/>
      <c r="BL48" s="385"/>
      <c r="BM48" s="385"/>
      <c r="BN48" s="385"/>
      <c r="BO48" s="385"/>
      <c r="BP48" s="385"/>
      <c r="BQ48" s="385"/>
      <c r="BR48" s="385"/>
      <c r="BS48" s="385"/>
      <c r="BT48" s="385"/>
      <c r="BU48" s="385"/>
      <c r="BV48" s="385"/>
      <c r="BW48" s="385"/>
      <c r="BX48" s="385"/>
      <c r="BY48" s="385"/>
      <c r="BZ48" s="385"/>
      <c r="CA48" s="385"/>
      <c r="CB48" s="385"/>
      <c r="CC48" s="385"/>
      <c r="CD48" s="385"/>
      <c r="CE48" s="385"/>
      <c r="CF48" s="385"/>
      <c r="CG48" s="385"/>
      <c r="CH48" s="385"/>
      <c r="CI48" s="385"/>
      <c r="CJ48" s="385"/>
      <c r="CK48" s="385"/>
      <c r="CL48" s="385"/>
      <c r="CM48" s="385"/>
      <c r="CN48" s="385"/>
      <c r="CO48" s="385"/>
      <c r="CP48" s="385"/>
      <c r="CQ48" s="385"/>
      <c r="CR48" s="385"/>
      <c r="CS48" s="385"/>
      <c r="CT48" s="385"/>
    </row>
    <row r="49" spans="1:101" ht="15" customHeight="1" thickBot="1">
      <c r="A49" s="655"/>
      <c r="B49" s="456"/>
      <c r="C49" s="456"/>
      <c r="D49" s="517"/>
      <c r="E49" s="517"/>
      <c r="F49" s="517"/>
      <c r="G49" s="517"/>
      <c r="H49" s="517"/>
      <c r="I49" s="517"/>
      <c r="J49" s="517"/>
      <c r="K49" s="517"/>
      <c r="L49" s="517"/>
      <c r="M49" s="517"/>
      <c r="N49" s="517"/>
      <c r="O49" s="517"/>
      <c r="P49" s="517"/>
      <c r="Q49" s="517"/>
      <c r="R49" s="517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  <c r="AC49" s="385"/>
      <c r="AD49" s="385"/>
      <c r="AE49" s="385"/>
      <c r="AF49" s="385"/>
      <c r="AG49" s="385"/>
      <c r="AH49" s="385"/>
      <c r="AI49" s="385"/>
      <c r="AJ49" s="385"/>
      <c r="AK49" s="385"/>
      <c r="AL49" s="385"/>
      <c r="AM49" s="385"/>
      <c r="AN49" s="385"/>
      <c r="AO49" s="385"/>
      <c r="AP49" s="385"/>
      <c r="AQ49" s="385"/>
      <c r="AR49" s="385"/>
      <c r="AS49" s="385"/>
      <c r="AT49" s="385"/>
      <c r="AU49" s="385"/>
      <c r="AV49" s="385"/>
      <c r="AW49" s="385"/>
      <c r="AX49" s="385"/>
      <c r="AY49" s="385"/>
      <c r="AZ49" s="385"/>
      <c r="BA49" s="385"/>
      <c r="BB49" s="385"/>
      <c r="BC49" s="385"/>
      <c r="BD49" s="385"/>
      <c r="BE49" s="385"/>
      <c r="BF49" s="385"/>
      <c r="BG49" s="385"/>
      <c r="BH49" s="385"/>
      <c r="BI49" s="385"/>
      <c r="BJ49" s="385"/>
      <c r="BK49" s="385"/>
      <c r="BL49" s="385"/>
      <c r="BM49" s="385"/>
      <c r="BN49" s="385"/>
      <c r="BO49" s="385"/>
      <c r="BP49" s="385"/>
      <c r="BQ49" s="385"/>
      <c r="BR49" s="385"/>
      <c r="BS49" s="385"/>
      <c r="BT49" s="385"/>
      <c r="BU49" s="385"/>
      <c r="BV49" s="385"/>
      <c r="BW49" s="385"/>
      <c r="BX49" s="385"/>
      <c r="BY49" s="385"/>
      <c r="BZ49" s="385"/>
      <c r="CA49" s="385"/>
      <c r="CB49" s="385"/>
      <c r="CC49" s="385"/>
      <c r="CD49" s="385"/>
      <c r="CE49" s="385"/>
      <c r="CF49" s="385"/>
      <c r="CG49" s="385"/>
      <c r="CH49" s="385"/>
      <c r="CI49" s="385"/>
      <c r="CJ49" s="385"/>
      <c r="CK49" s="385"/>
      <c r="CL49" s="385"/>
      <c r="CM49" s="385"/>
      <c r="CN49" s="385"/>
      <c r="CO49" s="385"/>
      <c r="CP49" s="385"/>
      <c r="CQ49" s="385"/>
      <c r="CR49" s="385"/>
      <c r="CS49" s="385"/>
      <c r="CT49" s="385"/>
    </row>
    <row r="50" spans="1:101" ht="15" customHeight="1">
      <c r="A50" s="656"/>
      <c r="B50" s="657" t="s">
        <v>18</v>
      </c>
      <c r="C50" s="658"/>
      <c r="D50" s="659">
        <f>SUM(D35,D26,D17,D8,D44,D48)</f>
        <v>0</v>
      </c>
      <c r="E50" s="659">
        <f t="shared" ref="E50:R50" si="21">SUM(E35,E26,E17,E8,E44,E48)</f>
        <v>0</v>
      </c>
      <c r="F50" s="659">
        <f t="shared" si="21"/>
        <v>0</v>
      </c>
      <c r="G50" s="659">
        <f t="shared" si="21"/>
        <v>0</v>
      </c>
      <c r="H50" s="659">
        <f t="shared" si="21"/>
        <v>0</v>
      </c>
      <c r="I50" s="659">
        <f t="shared" si="21"/>
        <v>0</v>
      </c>
      <c r="J50" s="659">
        <f t="shared" si="21"/>
        <v>0</v>
      </c>
      <c r="K50" s="659">
        <f t="shared" si="21"/>
        <v>0</v>
      </c>
      <c r="L50" s="659">
        <f t="shared" si="21"/>
        <v>0</v>
      </c>
      <c r="M50" s="659">
        <f t="shared" si="21"/>
        <v>0</v>
      </c>
      <c r="N50" s="659">
        <f t="shared" si="21"/>
        <v>0</v>
      </c>
      <c r="O50" s="659">
        <f t="shared" si="21"/>
        <v>0</v>
      </c>
      <c r="P50" s="659">
        <f t="shared" si="21"/>
        <v>0</v>
      </c>
      <c r="Q50" s="659">
        <f t="shared" si="21"/>
        <v>0</v>
      </c>
      <c r="R50" s="660">
        <f t="shared" si="21"/>
        <v>0</v>
      </c>
      <c r="S50" s="385"/>
      <c r="T50" s="385"/>
      <c r="U50" s="385"/>
      <c r="V50" s="385"/>
      <c r="W50" s="385"/>
      <c r="X50" s="385"/>
      <c r="Y50" s="385"/>
      <c r="Z50" s="385"/>
      <c r="AA50" s="385"/>
      <c r="AB50" s="385"/>
      <c r="AC50" s="385"/>
      <c r="AD50" s="385"/>
      <c r="AE50" s="385"/>
      <c r="AF50" s="385"/>
      <c r="AG50" s="385"/>
      <c r="AH50" s="385"/>
      <c r="AI50" s="385"/>
      <c r="AJ50" s="385"/>
      <c r="AK50" s="385"/>
      <c r="AL50" s="385"/>
      <c r="AM50" s="385"/>
      <c r="AN50" s="385"/>
      <c r="AO50" s="385"/>
      <c r="AP50" s="385"/>
      <c r="AQ50" s="385"/>
      <c r="AR50" s="385"/>
      <c r="AS50" s="385"/>
      <c r="AT50" s="385"/>
      <c r="AU50" s="385"/>
      <c r="AV50" s="385"/>
      <c r="AW50" s="385"/>
      <c r="AX50" s="385"/>
      <c r="AY50" s="385"/>
      <c r="AZ50" s="385"/>
      <c r="BA50" s="385"/>
      <c r="BB50" s="385"/>
      <c r="BC50" s="385"/>
      <c r="BD50" s="385"/>
      <c r="BE50" s="385"/>
      <c r="BF50" s="385"/>
      <c r="BG50" s="385"/>
      <c r="BH50" s="385"/>
      <c r="BI50" s="385"/>
      <c r="BJ50" s="385"/>
      <c r="BK50" s="385"/>
      <c r="BL50" s="385"/>
      <c r="BM50" s="385"/>
      <c r="BN50" s="385"/>
      <c r="BO50" s="385"/>
      <c r="BP50" s="385"/>
      <c r="BQ50" s="385"/>
      <c r="BR50" s="385"/>
      <c r="BS50" s="385"/>
      <c r="BT50" s="385"/>
      <c r="BU50" s="385"/>
      <c r="BV50" s="385"/>
      <c r="BW50" s="385"/>
      <c r="BX50" s="385"/>
      <c r="BY50" s="385"/>
      <c r="BZ50" s="385"/>
      <c r="CA50" s="385"/>
      <c r="CB50" s="385"/>
      <c r="CC50" s="385"/>
      <c r="CD50" s="385"/>
      <c r="CE50" s="385"/>
      <c r="CF50" s="385"/>
      <c r="CG50" s="385"/>
      <c r="CH50" s="385"/>
      <c r="CI50" s="385"/>
      <c r="CJ50" s="385"/>
      <c r="CK50" s="385"/>
      <c r="CL50" s="385"/>
      <c r="CM50" s="385"/>
      <c r="CN50" s="385"/>
      <c r="CO50" s="385"/>
      <c r="CP50" s="385"/>
      <c r="CQ50" s="385"/>
      <c r="CR50" s="385"/>
      <c r="CS50" s="385"/>
      <c r="CT50" s="385"/>
    </row>
    <row r="51" spans="1:101" s="386" customFormat="1" ht="16.2" thickBot="1">
      <c r="A51" s="661"/>
      <c r="B51" s="662" t="s">
        <v>19</v>
      </c>
      <c r="C51" s="663"/>
      <c r="D51" s="664">
        <f>SUM(D28:D34,D19:D25,D10:D16,D7,D37:D43,D46:D47)</f>
        <v>0</v>
      </c>
      <c r="E51" s="664">
        <f t="shared" ref="E51:R51" si="22">SUM(E28:E34,E19:E25,E10:E16,E7,E37:E43,E46:E47)</f>
        <v>0</v>
      </c>
      <c r="F51" s="664">
        <f t="shared" si="22"/>
        <v>0</v>
      </c>
      <c r="G51" s="664">
        <f t="shared" si="22"/>
        <v>0</v>
      </c>
      <c r="H51" s="664">
        <f t="shared" si="22"/>
        <v>0</v>
      </c>
      <c r="I51" s="664">
        <f t="shared" si="22"/>
        <v>0</v>
      </c>
      <c r="J51" s="664">
        <f t="shared" si="22"/>
        <v>0</v>
      </c>
      <c r="K51" s="664">
        <f t="shared" si="22"/>
        <v>0</v>
      </c>
      <c r="L51" s="664">
        <f t="shared" si="22"/>
        <v>0</v>
      </c>
      <c r="M51" s="664">
        <f t="shared" si="22"/>
        <v>0</v>
      </c>
      <c r="N51" s="664">
        <f t="shared" si="22"/>
        <v>0</v>
      </c>
      <c r="O51" s="664">
        <f t="shared" si="22"/>
        <v>0</v>
      </c>
      <c r="P51" s="664">
        <f t="shared" si="22"/>
        <v>0</v>
      </c>
      <c r="Q51" s="664">
        <f t="shared" si="22"/>
        <v>0</v>
      </c>
      <c r="R51" s="665">
        <f t="shared" si="22"/>
        <v>0</v>
      </c>
    </row>
    <row r="52" spans="1:101" s="386" customFormat="1" ht="19.5" hidden="1" customHeight="1">
      <c r="A52" s="521"/>
      <c r="B52" s="522" t="s">
        <v>20</v>
      </c>
      <c r="C52" s="523"/>
      <c r="D52" s="459"/>
      <c r="E52" s="524"/>
      <c r="F52" s="524"/>
      <c r="G52" s="524"/>
      <c r="H52" s="524"/>
      <c r="I52" s="524"/>
      <c r="J52" s="524"/>
      <c r="K52" s="524"/>
      <c r="L52" s="524"/>
      <c r="M52" s="524"/>
      <c r="N52" s="524"/>
      <c r="O52" s="524"/>
      <c r="P52" s="524"/>
      <c r="Q52" s="524"/>
      <c r="R52" s="524"/>
      <c r="S52" s="507"/>
      <c r="T52" s="507"/>
      <c r="U52" s="507"/>
      <c r="V52" s="507"/>
      <c r="W52" s="507"/>
      <c r="X52" s="507"/>
      <c r="Y52" s="507"/>
      <c r="Z52" s="507"/>
      <c r="AA52" s="507"/>
      <c r="AB52" s="507"/>
      <c r="AC52" s="507"/>
      <c r="AD52" s="507"/>
      <c r="AE52" s="507"/>
      <c r="AF52" s="507"/>
      <c r="AG52" s="507"/>
      <c r="AH52" s="507"/>
      <c r="AI52" s="507"/>
      <c r="AJ52" s="507"/>
      <c r="AK52" s="507"/>
      <c r="AL52" s="507"/>
      <c r="AM52" s="507"/>
      <c r="AN52" s="507"/>
      <c r="AO52" s="507"/>
      <c r="AP52" s="507"/>
      <c r="AQ52" s="507"/>
      <c r="AR52" s="507"/>
      <c r="AS52" s="507"/>
      <c r="AT52" s="507"/>
      <c r="AU52" s="507"/>
      <c r="AV52" s="507"/>
      <c r="AW52" s="507"/>
      <c r="AX52" s="507"/>
      <c r="AY52" s="507"/>
      <c r="AZ52" s="507"/>
      <c r="BA52" s="507"/>
      <c r="BB52" s="507"/>
      <c r="BC52" s="507"/>
      <c r="BD52" s="507"/>
      <c r="BE52" s="507"/>
      <c r="BF52" s="507"/>
      <c r="BG52" s="507"/>
      <c r="BH52" s="507"/>
      <c r="BI52" s="507"/>
      <c r="BJ52" s="507"/>
      <c r="BK52" s="507"/>
      <c r="BL52" s="507"/>
      <c r="BM52" s="507"/>
      <c r="BN52" s="507"/>
      <c r="BO52" s="507"/>
      <c r="BP52" s="507"/>
      <c r="BQ52" s="507"/>
      <c r="BR52" s="507"/>
      <c r="BS52" s="507"/>
      <c r="BT52" s="507"/>
      <c r="BU52" s="507"/>
      <c r="BV52" s="507"/>
      <c r="BW52" s="507"/>
      <c r="BX52" s="507"/>
      <c r="BY52" s="507"/>
      <c r="BZ52" s="507"/>
      <c r="CA52" s="507"/>
      <c r="CB52" s="507"/>
      <c r="CC52" s="507"/>
      <c r="CD52" s="507"/>
      <c r="CE52" s="507"/>
      <c r="CF52" s="507"/>
      <c r="CG52" s="507"/>
      <c r="CH52" s="507"/>
      <c r="CI52" s="507"/>
      <c r="CJ52" s="507"/>
      <c r="CK52" s="507"/>
      <c r="CL52" s="507"/>
      <c r="CM52" s="507"/>
      <c r="CN52" s="507"/>
      <c r="CO52" s="507"/>
      <c r="CP52" s="507"/>
      <c r="CQ52" s="507"/>
      <c r="CR52" s="507"/>
      <c r="CS52" s="507"/>
      <c r="CT52" s="507"/>
      <c r="CU52" s="507"/>
      <c r="CV52" s="507"/>
      <c r="CW52" s="507"/>
    </row>
    <row r="53" spans="1:101" ht="18.75" customHeight="1"/>
    <row r="54" spans="1:101" ht="18.75" customHeight="1"/>
    <row r="55" spans="1:101" ht="18.75" customHeight="1"/>
    <row r="56" spans="1:101" ht="18.75" customHeight="1"/>
    <row r="57" spans="1:101" ht="18.75" customHeight="1"/>
    <row r="58" spans="1:101" ht="18.75" customHeight="1"/>
    <row r="59" spans="1:101" ht="18.75" customHeight="1"/>
    <row r="60" spans="1:101" ht="18.75" customHeight="1"/>
    <row r="61" spans="1:101" ht="18.75" customHeight="1"/>
    <row r="62" spans="1:101" ht="18.75" customHeight="1"/>
    <row r="63" spans="1:101" ht="18.75" customHeight="1"/>
    <row r="64" spans="1:101" ht="18.75" customHeight="1"/>
    <row r="65" spans="1:98" ht="18.75" customHeight="1"/>
    <row r="66" spans="1:98" ht="18.75" customHeight="1"/>
    <row r="67" spans="1:98" ht="18.75" customHeight="1"/>
    <row r="68" spans="1:98" ht="18.75" customHeight="1"/>
    <row r="69" spans="1:98" ht="18.75" customHeight="1"/>
    <row r="70" spans="1:98" ht="18.75" customHeight="1"/>
    <row r="71" spans="1:98" ht="18.75" customHeight="1"/>
    <row r="72" spans="1:98" ht="18.75" customHeight="1"/>
    <row r="73" spans="1:98" ht="18.75" customHeight="1"/>
    <row r="74" spans="1:98" ht="18.75" customHeight="1"/>
    <row r="75" spans="1:98" ht="18.75" customHeight="1"/>
    <row r="76" spans="1:98" ht="18.75" customHeight="1"/>
    <row r="77" spans="1:98" ht="18.75" customHeight="1"/>
    <row r="78" spans="1:98" ht="18.75" customHeight="1"/>
    <row r="79" spans="1:98" s="509" customFormat="1">
      <c r="A79" s="385"/>
      <c r="B79" s="385"/>
      <c r="C79" s="385"/>
      <c r="D79" s="386"/>
      <c r="E79" s="386"/>
      <c r="F79" s="386"/>
      <c r="G79" s="386"/>
      <c r="H79" s="386"/>
      <c r="I79" s="386"/>
      <c r="J79" s="386"/>
      <c r="K79" s="386"/>
      <c r="L79" s="386"/>
      <c r="M79" s="386"/>
      <c r="N79" s="386"/>
      <c r="O79" s="386"/>
      <c r="P79" s="386"/>
      <c r="Q79" s="386"/>
      <c r="R79" s="386"/>
      <c r="S79" s="464"/>
      <c r="T79" s="464"/>
      <c r="U79" s="464"/>
      <c r="V79" s="464"/>
      <c r="W79" s="464"/>
      <c r="X79" s="464"/>
      <c r="Y79" s="464"/>
      <c r="Z79" s="464"/>
      <c r="AA79" s="464"/>
      <c r="AB79" s="464"/>
      <c r="AC79" s="464"/>
      <c r="AD79" s="464"/>
      <c r="AE79" s="464"/>
      <c r="AF79" s="464"/>
      <c r="AG79" s="464"/>
      <c r="AH79" s="464"/>
      <c r="AI79" s="464"/>
      <c r="AJ79" s="464"/>
      <c r="AK79" s="464"/>
      <c r="AL79" s="464"/>
      <c r="AM79" s="464"/>
      <c r="AN79" s="464"/>
      <c r="AO79" s="464"/>
      <c r="AP79" s="464"/>
      <c r="AQ79" s="464"/>
      <c r="AR79" s="464"/>
      <c r="AS79" s="464"/>
      <c r="AT79" s="464"/>
      <c r="AU79" s="464"/>
      <c r="AV79" s="464"/>
      <c r="AW79" s="464"/>
      <c r="AX79" s="464"/>
      <c r="AY79" s="464"/>
      <c r="AZ79" s="464"/>
      <c r="BA79" s="464"/>
      <c r="BB79" s="464"/>
      <c r="BC79" s="464"/>
      <c r="BD79" s="464"/>
      <c r="BE79" s="464"/>
      <c r="BF79" s="464"/>
      <c r="BG79" s="464"/>
      <c r="BH79" s="464"/>
      <c r="BI79" s="464"/>
      <c r="BJ79" s="464"/>
      <c r="BK79" s="464"/>
      <c r="BL79" s="464"/>
      <c r="BM79" s="464"/>
      <c r="BN79" s="464"/>
      <c r="BO79" s="464"/>
      <c r="BP79" s="464"/>
      <c r="BQ79" s="464"/>
      <c r="BR79" s="464"/>
      <c r="BS79" s="464"/>
      <c r="BT79" s="464"/>
      <c r="BU79" s="464"/>
      <c r="BV79" s="464"/>
      <c r="BW79" s="464"/>
      <c r="BX79" s="464"/>
      <c r="BY79" s="464"/>
      <c r="BZ79" s="464"/>
      <c r="CA79" s="464"/>
      <c r="CB79" s="464"/>
      <c r="CC79" s="464"/>
      <c r="CD79" s="464"/>
      <c r="CE79" s="464"/>
      <c r="CF79" s="464"/>
      <c r="CG79" s="464"/>
      <c r="CH79" s="464"/>
      <c r="CI79" s="464"/>
      <c r="CJ79" s="464"/>
      <c r="CK79" s="464"/>
      <c r="CL79" s="464"/>
      <c r="CM79" s="464"/>
      <c r="CN79" s="464"/>
      <c r="CO79" s="464"/>
      <c r="CP79" s="464"/>
      <c r="CQ79" s="464"/>
      <c r="CR79" s="464"/>
      <c r="CS79" s="464"/>
      <c r="CT79" s="464"/>
    </row>
    <row r="80" spans="1:98" s="509" customFormat="1">
      <c r="A80" s="385"/>
      <c r="B80" s="385"/>
      <c r="C80" s="385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464"/>
      <c r="T80" s="464"/>
      <c r="U80" s="464"/>
      <c r="V80" s="464"/>
      <c r="W80" s="464"/>
      <c r="X80" s="464"/>
      <c r="Y80" s="464"/>
      <c r="Z80" s="464"/>
      <c r="AA80" s="464"/>
      <c r="AB80" s="464"/>
      <c r="AC80" s="464"/>
      <c r="AD80" s="464"/>
      <c r="AE80" s="464"/>
      <c r="AF80" s="464"/>
      <c r="AG80" s="464"/>
      <c r="AH80" s="464"/>
      <c r="AI80" s="464"/>
      <c r="AJ80" s="464"/>
      <c r="AK80" s="464"/>
      <c r="AL80" s="464"/>
      <c r="AM80" s="464"/>
      <c r="AN80" s="464"/>
      <c r="AO80" s="464"/>
      <c r="AP80" s="464"/>
      <c r="AQ80" s="464"/>
      <c r="AR80" s="464"/>
      <c r="AS80" s="464"/>
      <c r="AT80" s="464"/>
      <c r="AU80" s="464"/>
      <c r="AV80" s="464"/>
      <c r="AW80" s="464"/>
      <c r="AX80" s="464"/>
      <c r="AY80" s="464"/>
      <c r="AZ80" s="464"/>
      <c r="BA80" s="464"/>
      <c r="BB80" s="464"/>
      <c r="BC80" s="464"/>
      <c r="BD80" s="464"/>
      <c r="BE80" s="464"/>
      <c r="BF80" s="464"/>
      <c r="BG80" s="464"/>
      <c r="BH80" s="464"/>
      <c r="BI80" s="464"/>
      <c r="BJ80" s="464"/>
      <c r="BK80" s="464"/>
      <c r="BL80" s="464"/>
      <c r="BM80" s="464"/>
      <c r="BN80" s="464"/>
      <c r="BO80" s="464"/>
      <c r="BP80" s="464"/>
      <c r="BQ80" s="464"/>
      <c r="BR80" s="464"/>
      <c r="BS80" s="464"/>
      <c r="BT80" s="464"/>
      <c r="BU80" s="464"/>
      <c r="BV80" s="464"/>
      <c r="BW80" s="464"/>
      <c r="BX80" s="464"/>
      <c r="BY80" s="464"/>
      <c r="BZ80" s="464"/>
      <c r="CA80" s="464"/>
      <c r="CB80" s="464"/>
      <c r="CC80" s="464"/>
      <c r="CD80" s="464"/>
      <c r="CE80" s="464"/>
      <c r="CF80" s="464"/>
      <c r="CG80" s="464"/>
      <c r="CH80" s="464"/>
      <c r="CI80" s="464"/>
      <c r="CJ80" s="464"/>
      <c r="CK80" s="464"/>
      <c r="CL80" s="464"/>
      <c r="CM80" s="464"/>
      <c r="CN80" s="464"/>
      <c r="CO80" s="464"/>
      <c r="CP80" s="464"/>
      <c r="CQ80" s="464"/>
      <c r="CR80" s="464"/>
      <c r="CS80" s="464"/>
      <c r="CT80" s="464"/>
    </row>
    <row r="82" spans="19:98">
      <c r="S82" s="385"/>
      <c r="T82" s="385"/>
      <c r="U82" s="385"/>
      <c r="V82" s="385"/>
      <c r="W82" s="385"/>
      <c r="X82" s="385"/>
      <c r="Y82" s="385"/>
      <c r="Z82" s="385"/>
      <c r="AA82" s="385"/>
      <c r="AB82" s="385"/>
      <c r="AC82" s="385"/>
      <c r="AD82" s="385"/>
      <c r="AE82" s="385"/>
      <c r="AF82" s="385"/>
      <c r="AG82" s="385"/>
      <c r="AH82" s="385"/>
      <c r="AI82" s="385"/>
      <c r="AJ82" s="385"/>
      <c r="AK82" s="385"/>
      <c r="AL82" s="385"/>
      <c r="AM82" s="385"/>
      <c r="AN82" s="385"/>
      <c r="AO82" s="385"/>
      <c r="AP82" s="385"/>
      <c r="AQ82" s="385"/>
      <c r="AR82" s="385"/>
      <c r="AS82" s="385"/>
      <c r="AT82" s="385"/>
      <c r="AU82" s="385"/>
      <c r="AV82" s="385"/>
      <c r="AW82" s="385"/>
      <c r="AX82" s="385"/>
      <c r="AY82" s="385"/>
      <c r="AZ82" s="385"/>
      <c r="BA82" s="385"/>
      <c r="BB82" s="385"/>
      <c r="BC82" s="385"/>
      <c r="BD82" s="385"/>
      <c r="BE82" s="385"/>
      <c r="BF82" s="385"/>
      <c r="BG82" s="385"/>
      <c r="BH82" s="385"/>
      <c r="BI82" s="385"/>
      <c r="BJ82" s="385"/>
      <c r="BK82" s="385"/>
      <c r="BL82" s="385"/>
      <c r="BM82" s="385"/>
      <c r="BN82" s="385"/>
      <c r="BO82" s="385"/>
      <c r="BP82" s="385"/>
      <c r="BQ82" s="385"/>
      <c r="BR82" s="385"/>
      <c r="BS82" s="385"/>
      <c r="BT82" s="385"/>
      <c r="BU82" s="385"/>
      <c r="BV82" s="385"/>
      <c r="BW82" s="385"/>
      <c r="BX82" s="385"/>
      <c r="BY82" s="385"/>
      <c r="BZ82" s="385"/>
      <c r="CA82" s="385"/>
      <c r="CB82" s="385"/>
      <c r="CC82" s="385"/>
      <c r="CD82" s="385"/>
      <c r="CE82" s="385"/>
      <c r="CF82" s="385"/>
      <c r="CG82" s="385"/>
      <c r="CH82" s="385"/>
      <c r="CI82" s="385"/>
      <c r="CJ82" s="385"/>
      <c r="CK82" s="385"/>
      <c r="CL82" s="385"/>
      <c r="CM82" s="385"/>
      <c r="CN82" s="385"/>
      <c r="CO82" s="385"/>
      <c r="CP82" s="385"/>
      <c r="CQ82" s="385"/>
      <c r="CR82" s="385"/>
      <c r="CS82" s="385"/>
      <c r="CT82" s="385"/>
    </row>
    <row r="83" spans="19:98">
      <c r="S83" s="385"/>
      <c r="T83" s="385"/>
      <c r="U83" s="385"/>
      <c r="V83" s="385"/>
      <c r="W83" s="385"/>
      <c r="X83" s="385"/>
      <c r="Y83" s="385"/>
      <c r="Z83" s="385"/>
      <c r="AA83" s="385"/>
      <c r="AB83" s="385"/>
      <c r="AC83" s="385"/>
      <c r="AD83" s="385"/>
      <c r="AE83" s="385"/>
      <c r="AF83" s="385"/>
      <c r="AG83" s="385"/>
      <c r="AH83" s="385"/>
      <c r="AI83" s="385"/>
      <c r="AJ83" s="385"/>
      <c r="AK83" s="385"/>
      <c r="AL83" s="385"/>
      <c r="AM83" s="385"/>
      <c r="AN83" s="385"/>
      <c r="AO83" s="385"/>
      <c r="AP83" s="385"/>
      <c r="AQ83" s="385"/>
      <c r="AR83" s="385"/>
      <c r="AS83" s="385"/>
      <c r="AT83" s="385"/>
      <c r="AU83" s="385"/>
      <c r="AV83" s="385"/>
      <c r="AW83" s="385"/>
      <c r="AX83" s="385"/>
      <c r="AY83" s="385"/>
      <c r="AZ83" s="385"/>
      <c r="BA83" s="385"/>
      <c r="BB83" s="385"/>
      <c r="BC83" s="385"/>
      <c r="BD83" s="385"/>
      <c r="BE83" s="385"/>
      <c r="BF83" s="385"/>
      <c r="BG83" s="385"/>
      <c r="BH83" s="385"/>
      <c r="BI83" s="385"/>
      <c r="BJ83" s="385"/>
      <c r="BK83" s="385"/>
      <c r="BL83" s="385"/>
      <c r="BM83" s="385"/>
      <c r="BN83" s="385"/>
      <c r="BO83" s="385"/>
      <c r="BP83" s="385"/>
      <c r="BQ83" s="385"/>
      <c r="BR83" s="385"/>
      <c r="BS83" s="385"/>
      <c r="BT83" s="385"/>
      <c r="BU83" s="385"/>
      <c r="BV83" s="385"/>
      <c r="BW83" s="385"/>
      <c r="BX83" s="385"/>
      <c r="BY83" s="385"/>
      <c r="BZ83" s="385"/>
      <c r="CA83" s="385"/>
      <c r="CB83" s="385"/>
      <c r="CC83" s="385"/>
      <c r="CD83" s="385"/>
      <c r="CE83" s="385"/>
      <c r="CF83" s="385"/>
      <c r="CG83" s="385"/>
      <c r="CH83" s="385"/>
      <c r="CI83" s="385"/>
      <c r="CJ83" s="385"/>
      <c r="CK83" s="385"/>
      <c r="CL83" s="385"/>
      <c r="CM83" s="385"/>
      <c r="CN83" s="385"/>
      <c r="CO83" s="385"/>
      <c r="CP83" s="385"/>
      <c r="CQ83" s="385"/>
      <c r="CR83" s="385"/>
      <c r="CS83" s="385"/>
      <c r="CT83" s="385"/>
    </row>
    <row r="84" spans="19:98">
      <c r="S84" s="385"/>
      <c r="T84" s="385"/>
      <c r="U84" s="385"/>
      <c r="V84" s="385"/>
      <c r="W84" s="385"/>
      <c r="X84" s="385"/>
      <c r="Y84" s="385"/>
      <c r="Z84" s="385"/>
      <c r="AA84" s="385"/>
      <c r="AB84" s="385"/>
      <c r="AC84" s="385"/>
      <c r="AD84" s="385"/>
      <c r="AE84" s="385"/>
      <c r="AF84" s="385"/>
      <c r="AG84" s="385"/>
      <c r="AH84" s="385"/>
      <c r="AI84" s="385"/>
      <c r="AJ84" s="385"/>
      <c r="AK84" s="385"/>
      <c r="AL84" s="385"/>
      <c r="AM84" s="385"/>
      <c r="AN84" s="385"/>
      <c r="AO84" s="385"/>
      <c r="AP84" s="385"/>
      <c r="AQ84" s="385"/>
      <c r="AR84" s="385"/>
      <c r="AS84" s="385"/>
      <c r="AT84" s="385"/>
      <c r="AU84" s="385"/>
      <c r="AV84" s="385"/>
      <c r="AW84" s="385"/>
      <c r="AX84" s="385"/>
      <c r="AY84" s="385"/>
      <c r="AZ84" s="385"/>
      <c r="BA84" s="385"/>
      <c r="BB84" s="385"/>
      <c r="BC84" s="385"/>
      <c r="BD84" s="385"/>
      <c r="BE84" s="385"/>
      <c r="BF84" s="385"/>
      <c r="BG84" s="385"/>
      <c r="BH84" s="385"/>
      <c r="BI84" s="385"/>
      <c r="BJ84" s="385"/>
      <c r="BK84" s="385"/>
      <c r="BL84" s="385"/>
      <c r="BM84" s="385"/>
      <c r="BN84" s="385"/>
      <c r="BO84" s="385"/>
      <c r="BP84" s="385"/>
      <c r="BQ84" s="385"/>
      <c r="BR84" s="385"/>
      <c r="BS84" s="385"/>
      <c r="BT84" s="385"/>
      <c r="BU84" s="385"/>
      <c r="BV84" s="385"/>
      <c r="BW84" s="385"/>
      <c r="BX84" s="385"/>
      <c r="BY84" s="385"/>
      <c r="BZ84" s="385"/>
      <c r="CA84" s="385"/>
      <c r="CB84" s="385"/>
      <c r="CC84" s="385"/>
      <c r="CD84" s="385"/>
      <c r="CE84" s="385"/>
      <c r="CF84" s="385"/>
      <c r="CG84" s="385"/>
      <c r="CH84" s="385"/>
      <c r="CI84" s="385"/>
      <c r="CJ84" s="385"/>
      <c r="CK84" s="385"/>
      <c r="CL84" s="385"/>
      <c r="CM84" s="385"/>
      <c r="CN84" s="385"/>
      <c r="CO84" s="385"/>
      <c r="CP84" s="385"/>
      <c r="CQ84" s="385"/>
      <c r="CR84" s="385"/>
      <c r="CS84" s="385"/>
      <c r="CT84" s="385"/>
    </row>
    <row r="85" spans="19:98">
      <c r="S85" s="385"/>
      <c r="T85" s="385"/>
      <c r="U85" s="385"/>
      <c r="V85" s="385"/>
      <c r="W85" s="385"/>
      <c r="X85" s="385"/>
      <c r="Y85" s="385"/>
      <c r="Z85" s="385"/>
      <c r="AA85" s="385"/>
      <c r="AB85" s="385"/>
      <c r="AC85" s="385"/>
      <c r="AD85" s="385"/>
      <c r="AE85" s="385"/>
      <c r="AF85" s="385"/>
      <c r="AG85" s="385"/>
      <c r="AH85" s="385"/>
      <c r="AI85" s="385"/>
      <c r="AJ85" s="385"/>
      <c r="AK85" s="385"/>
      <c r="AL85" s="385"/>
      <c r="AM85" s="385"/>
      <c r="AN85" s="385"/>
      <c r="AO85" s="385"/>
      <c r="AP85" s="385"/>
      <c r="AQ85" s="385"/>
      <c r="AR85" s="385"/>
      <c r="AS85" s="385"/>
      <c r="AT85" s="385"/>
      <c r="AU85" s="385"/>
      <c r="AV85" s="385"/>
      <c r="AW85" s="385"/>
      <c r="AX85" s="385"/>
      <c r="AY85" s="385"/>
      <c r="AZ85" s="385"/>
      <c r="BA85" s="385"/>
      <c r="BB85" s="385"/>
      <c r="BC85" s="385"/>
      <c r="BD85" s="385"/>
      <c r="BE85" s="385"/>
      <c r="BF85" s="385"/>
      <c r="BG85" s="385"/>
      <c r="BH85" s="385"/>
      <c r="BI85" s="385"/>
      <c r="BJ85" s="385"/>
      <c r="BK85" s="385"/>
      <c r="BL85" s="385"/>
      <c r="BM85" s="385"/>
      <c r="BN85" s="385"/>
      <c r="BO85" s="385"/>
      <c r="BP85" s="385"/>
      <c r="BQ85" s="385"/>
      <c r="BR85" s="385"/>
      <c r="BS85" s="385"/>
      <c r="BT85" s="385"/>
      <c r="BU85" s="385"/>
      <c r="BV85" s="385"/>
      <c r="BW85" s="385"/>
      <c r="BX85" s="385"/>
      <c r="BY85" s="385"/>
      <c r="BZ85" s="385"/>
      <c r="CA85" s="385"/>
      <c r="CB85" s="385"/>
      <c r="CC85" s="385"/>
      <c r="CD85" s="385"/>
      <c r="CE85" s="385"/>
      <c r="CF85" s="385"/>
      <c r="CG85" s="385"/>
      <c r="CH85" s="385"/>
      <c r="CI85" s="385"/>
      <c r="CJ85" s="385"/>
      <c r="CK85" s="385"/>
      <c r="CL85" s="385"/>
      <c r="CM85" s="385"/>
      <c r="CN85" s="385"/>
      <c r="CO85" s="385"/>
      <c r="CP85" s="385"/>
      <c r="CQ85" s="385"/>
      <c r="CR85" s="385"/>
      <c r="CS85" s="385"/>
      <c r="CT85" s="385"/>
    </row>
    <row r="86" spans="19:98">
      <c r="S86" s="385"/>
      <c r="T86" s="385"/>
      <c r="U86" s="385"/>
      <c r="V86" s="385"/>
      <c r="W86" s="385"/>
      <c r="X86" s="385"/>
      <c r="Y86" s="385"/>
      <c r="Z86" s="385"/>
      <c r="AA86" s="385"/>
      <c r="AB86" s="385"/>
      <c r="AC86" s="385"/>
      <c r="AD86" s="385"/>
      <c r="AE86" s="385"/>
      <c r="AF86" s="385"/>
      <c r="AG86" s="385"/>
      <c r="AH86" s="385"/>
      <c r="AI86" s="385"/>
      <c r="AJ86" s="385"/>
      <c r="AK86" s="385"/>
      <c r="AL86" s="385"/>
      <c r="AM86" s="385"/>
      <c r="AN86" s="385"/>
      <c r="AO86" s="385"/>
      <c r="AP86" s="385"/>
      <c r="AQ86" s="385"/>
      <c r="AR86" s="385"/>
      <c r="AS86" s="385"/>
      <c r="AT86" s="385"/>
      <c r="AU86" s="385"/>
      <c r="AV86" s="385"/>
      <c r="AW86" s="385"/>
      <c r="AX86" s="385"/>
      <c r="AY86" s="385"/>
      <c r="AZ86" s="385"/>
      <c r="BA86" s="385"/>
      <c r="BB86" s="385"/>
      <c r="BC86" s="385"/>
      <c r="BD86" s="385"/>
      <c r="BE86" s="385"/>
      <c r="BF86" s="385"/>
      <c r="BG86" s="385"/>
      <c r="BH86" s="385"/>
      <c r="BI86" s="385"/>
      <c r="BJ86" s="385"/>
      <c r="BK86" s="385"/>
      <c r="BL86" s="385"/>
      <c r="BM86" s="385"/>
      <c r="BN86" s="385"/>
      <c r="BO86" s="385"/>
      <c r="BP86" s="385"/>
      <c r="BQ86" s="385"/>
      <c r="BR86" s="385"/>
      <c r="BS86" s="385"/>
      <c r="BT86" s="385"/>
      <c r="BU86" s="385"/>
      <c r="BV86" s="385"/>
      <c r="BW86" s="385"/>
      <c r="BX86" s="385"/>
      <c r="BY86" s="385"/>
      <c r="BZ86" s="385"/>
      <c r="CA86" s="385"/>
      <c r="CB86" s="385"/>
      <c r="CC86" s="385"/>
      <c r="CD86" s="385"/>
      <c r="CE86" s="385"/>
      <c r="CF86" s="385"/>
      <c r="CG86" s="385"/>
      <c r="CH86" s="385"/>
      <c r="CI86" s="385"/>
      <c r="CJ86" s="385"/>
      <c r="CK86" s="385"/>
      <c r="CL86" s="385"/>
      <c r="CM86" s="385"/>
      <c r="CN86" s="385"/>
      <c r="CO86" s="385"/>
      <c r="CP86" s="385"/>
      <c r="CQ86" s="385"/>
      <c r="CR86" s="385"/>
      <c r="CS86" s="385"/>
      <c r="CT86" s="385"/>
    </row>
    <row r="87" spans="19:98">
      <c r="S87" s="385"/>
      <c r="T87" s="385"/>
      <c r="U87" s="385"/>
      <c r="V87" s="385"/>
      <c r="W87" s="385"/>
      <c r="X87" s="385"/>
      <c r="Y87" s="385"/>
      <c r="Z87" s="385"/>
      <c r="AA87" s="385"/>
      <c r="AB87" s="385"/>
      <c r="AC87" s="385"/>
      <c r="AD87" s="385"/>
      <c r="AE87" s="385"/>
      <c r="AF87" s="385"/>
      <c r="AG87" s="385"/>
      <c r="AH87" s="385"/>
      <c r="AI87" s="385"/>
      <c r="AJ87" s="385"/>
      <c r="AK87" s="385"/>
      <c r="AL87" s="385"/>
      <c r="AM87" s="385"/>
      <c r="AN87" s="385"/>
      <c r="AO87" s="385"/>
      <c r="AP87" s="385"/>
      <c r="AQ87" s="385"/>
      <c r="AR87" s="385"/>
      <c r="AS87" s="385"/>
      <c r="AT87" s="385"/>
      <c r="AU87" s="385"/>
      <c r="AV87" s="385"/>
      <c r="AW87" s="385"/>
      <c r="AX87" s="385"/>
      <c r="AY87" s="385"/>
      <c r="AZ87" s="385"/>
      <c r="BA87" s="385"/>
      <c r="BB87" s="385"/>
      <c r="BC87" s="385"/>
      <c r="BD87" s="385"/>
      <c r="BE87" s="385"/>
      <c r="BF87" s="385"/>
      <c r="BG87" s="385"/>
      <c r="BH87" s="385"/>
      <c r="BI87" s="385"/>
      <c r="BJ87" s="385"/>
      <c r="BK87" s="385"/>
      <c r="BL87" s="385"/>
      <c r="BM87" s="385"/>
      <c r="BN87" s="385"/>
      <c r="BO87" s="385"/>
      <c r="BP87" s="385"/>
      <c r="BQ87" s="385"/>
      <c r="BR87" s="385"/>
      <c r="BS87" s="385"/>
      <c r="BT87" s="385"/>
      <c r="BU87" s="385"/>
      <c r="BV87" s="385"/>
      <c r="BW87" s="385"/>
      <c r="BX87" s="385"/>
      <c r="BY87" s="385"/>
      <c r="BZ87" s="385"/>
      <c r="CA87" s="385"/>
      <c r="CB87" s="385"/>
      <c r="CC87" s="385"/>
      <c r="CD87" s="385"/>
      <c r="CE87" s="385"/>
      <c r="CF87" s="385"/>
      <c r="CG87" s="385"/>
      <c r="CH87" s="385"/>
      <c r="CI87" s="385"/>
      <c r="CJ87" s="385"/>
      <c r="CK87" s="385"/>
      <c r="CL87" s="385"/>
      <c r="CM87" s="385"/>
      <c r="CN87" s="385"/>
      <c r="CO87" s="385"/>
      <c r="CP87" s="385"/>
      <c r="CQ87" s="385"/>
      <c r="CR87" s="385"/>
      <c r="CS87" s="385"/>
      <c r="CT87" s="385"/>
    </row>
    <row r="88" spans="19:98">
      <c r="S88" s="385"/>
      <c r="T88" s="385"/>
      <c r="U88" s="385"/>
      <c r="V88" s="385"/>
      <c r="W88" s="385"/>
      <c r="X88" s="385"/>
      <c r="Y88" s="385"/>
      <c r="Z88" s="385"/>
      <c r="AA88" s="385"/>
      <c r="AB88" s="385"/>
      <c r="AC88" s="385"/>
      <c r="AD88" s="385"/>
      <c r="AE88" s="385"/>
      <c r="AF88" s="385"/>
      <c r="AG88" s="385"/>
      <c r="AH88" s="385"/>
      <c r="AI88" s="385"/>
      <c r="AJ88" s="385"/>
      <c r="AK88" s="385"/>
      <c r="AL88" s="385"/>
      <c r="AM88" s="385"/>
      <c r="AN88" s="385"/>
      <c r="AO88" s="385"/>
      <c r="AP88" s="385"/>
      <c r="AQ88" s="385"/>
      <c r="AR88" s="385"/>
      <c r="AS88" s="385"/>
      <c r="AT88" s="385"/>
      <c r="AU88" s="385"/>
      <c r="AV88" s="385"/>
      <c r="AW88" s="385"/>
      <c r="AX88" s="385"/>
      <c r="AY88" s="385"/>
      <c r="AZ88" s="385"/>
      <c r="BA88" s="385"/>
      <c r="BB88" s="385"/>
      <c r="BC88" s="385"/>
      <c r="BD88" s="385"/>
      <c r="BE88" s="385"/>
      <c r="BF88" s="385"/>
      <c r="BG88" s="385"/>
      <c r="BH88" s="385"/>
      <c r="BI88" s="385"/>
      <c r="BJ88" s="385"/>
      <c r="BK88" s="385"/>
      <c r="BL88" s="385"/>
      <c r="BM88" s="385"/>
      <c r="BN88" s="385"/>
      <c r="BO88" s="385"/>
      <c r="BP88" s="385"/>
      <c r="BQ88" s="385"/>
      <c r="BR88" s="385"/>
      <c r="BS88" s="385"/>
      <c r="BT88" s="385"/>
      <c r="BU88" s="385"/>
      <c r="BV88" s="385"/>
      <c r="BW88" s="385"/>
      <c r="BX88" s="385"/>
      <c r="BY88" s="385"/>
      <c r="BZ88" s="385"/>
      <c r="CA88" s="385"/>
      <c r="CB88" s="385"/>
      <c r="CC88" s="385"/>
      <c r="CD88" s="385"/>
      <c r="CE88" s="385"/>
      <c r="CF88" s="385"/>
      <c r="CG88" s="385"/>
      <c r="CH88" s="385"/>
      <c r="CI88" s="385"/>
      <c r="CJ88" s="385"/>
      <c r="CK88" s="385"/>
      <c r="CL88" s="385"/>
      <c r="CM88" s="385"/>
      <c r="CN88" s="385"/>
      <c r="CO88" s="385"/>
      <c r="CP88" s="385"/>
      <c r="CQ88" s="385"/>
      <c r="CR88" s="385"/>
      <c r="CS88" s="385"/>
      <c r="CT88" s="385"/>
    </row>
    <row r="89" spans="19:98">
      <c r="S89" s="385"/>
      <c r="T89" s="385"/>
      <c r="U89" s="385"/>
      <c r="V89" s="385"/>
      <c r="W89" s="385"/>
      <c r="X89" s="385"/>
      <c r="Y89" s="385"/>
      <c r="Z89" s="385"/>
      <c r="AA89" s="385"/>
      <c r="AB89" s="385"/>
      <c r="AC89" s="385"/>
      <c r="AD89" s="385"/>
      <c r="AE89" s="385"/>
      <c r="AF89" s="385"/>
      <c r="AG89" s="385"/>
      <c r="AH89" s="385"/>
      <c r="AI89" s="385"/>
      <c r="AJ89" s="385"/>
      <c r="AK89" s="385"/>
      <c r="AL89" s="385"/>
      <c r="AM89" s="385"/>
      <c r="AN89" s="385"/>
      <c r="AO89" s="385"/>
      <c r="AP89" s="385"/>
      <c r="AQ89" s="385"/>
      <c r="AR89" s="385"/>
      <c r="AS89" s="385"/>
      <c r="AT89" s="385"/>
      <c r="AU89" s="385"/>
      <c r="AV89" s="385"/>
      <c r="AW89" s="385"/>
      <c r="AX89" s="385"/>
      <c r="AY89" s="385"/>
      <c r="AZ89" s="385"/>
      <c r="BA89" s="385"/>
      <c r="BB89" s="385"/>
      <c r="BC89" s="385"/>
      <c r="BD89" s="385"/>
      <c r="BE89" s="385"/>
      <c r="BF89" s="385"/>
      <c r="BG89" s="385"/>
      <c r="BH89" s="385"/>
      <c r="BI89" s="385"/>
      <c r="BJ89" s="385"/>
      <c r="BK89" s="385"/>
      <c r="BL89" s="385"/>
      <c r="BM89" s="385"/>
      <c r="BN89" s="385"/>
      <c r="BO89" s="385"/>
      <c r="BP89" s="385"/>
      <c r="BQ89" s="385"/>
      <c r="BR89" s="385"/>
      <c r="BS89" s="385"/>
      <c r="BT89" s="385"/>
      <c r="BU89" s="385"/>
      <c r="BV89" s="385"/>
      <c r="BW89" s="385"/>
      <c r="BX89" s="385"/>
      <c r="BY89" s="385"/>
      <c r="BZ89" s="385"/>
      <c r="CA89" s="385"/>
      <c r="CB89" s="385"/>
      <c r="CC89" s="385"/>
      <c r="CD89" s="385"/>
      <c r="CE89" s="385"/>
      <c r="CF89" s="385"/>
      <c r="CG89" s="385"/>
      <c r="CH89" s="385"/>
      <c r="CI89" s="385"/>
      <c r="CJ89" s="385"/>
      <c r="CK89" s="385"/>
      <c r="CL89" s="385"/>
      <c r="CM89" s="385"/>
      <c r="CN89" s="385"/>
      <c r="CO89" s="385"/>
      <c r="CP89" s="385"/>
      <c r="CQ89" s="385"/>
      <c r="CR89" s="385"/>
      <c r="CS89" s="385"/>
      <c r="CT89" s="385"/>
    </row>
    <row r="90" spans="19:98" hidden="1">
      <c r="S90" s="385"/>
      <c r="T90" s="385"/>
      <c r="U90" s="385"/>
      <c r="V90" s="385"/>
      <c r="W90" s="385"/>
      <c r="X90" s="385"/>
      <c r="Y90" s="385"/>
      <c r="Z90" s="385"/>
      <c r="AA90" s="385"/>
      <c r="AB90" s="385"/>
      <c r="AC90" s="385"/>
      <c r="AD90" s="385"/>
      <c r="AE90" s="385"/>
      <c r="AF90" s="385"/>
      <c r="AG90" s="385"/>
      <c r="AH90" s="385"/>
      <c r="AI90" s="385"/>
      <c r="AJ90" s="385"/>
      <c r="AK90" s="385"/>
      <c r="AL90" s="385"/>
      <c r="AM90" s="385"/>
      <c r="AN90" s="385"/>
      <c r="AO90" s="385"/>
      <c r="AP90" s="385"/>
      <c r="AQ90" s="385"/>
      <c r="AR90" s="385"/>
      <c r="AS90" s="385"/>
      <c r="AT90" s="385"/>
      <c r="AU90" s="385"/>
      <c r="AV90" s="385"/>
      <c r="AW90" s="385"/>
      <c r="AX90" s="385"/>
      <c r="AY90" s="385"/>
      <c r="AZ90" s="385"/>
      <c r="BA90" s="385"/>
      <c r="BB90" s="385"/>
      <c r="BC90" s="385"/>
      <c r="BD90" s="385"/>
      <c r="BE90" s="385"/>
      <c r="BF90" s="385"/>
      <c r="BG90" s="385"/>
      <c r="BH90" s="385"/>
      <c r="BI90" s="385"/>
      <c r="BJ90" s="385"/>
      <c r="BK90" s="385"/>
      <c r="BL90" s="385"/>
      <c r="BM90" s="385"/>
      <c r="BN90" s="385"/>
      <c r="BO90" s="385"/>
      <c r="BP90" s="385"/>
      <c r="BQ90" s="385"/>
      <c r="BR90" s="385"/>
      <c r="BS90" s="385"/>
      <c r="BT90" s="385"/>
      <c r="BU90" s="385"/>
      <c r="BV90" s="385"/>
      <c r="BW90" s="385"/>
      <c r="BX90" s="385"/>
      <c r="BY90" s="385"/>
      <c r="BZ90" s="385"/>
      <c r="CA90" s="385"/>
      <c r="CB90" s="385"/>
      <c r="CC90" s="385"/>
      <c r="CD90" s="385"/>
      <c r="CE90" s="385"/>
      <c r="CF90" s="385"/>
      <c r="CG90" s="385"/>
      <c r="CH90" s="385"/>
      <c r="CI90" s="385"/>
      <c r="CJ90" s="385"/>
      <c r="CK90" s="385"/>
      <c r="CL90" s="385"/>
      <c r="CM90" s="385"/>
      <c r="CN90" s="385"/>
      <c r="CO90" s="385"/>
      <c r="CP90" s="385"/>
      <c r="CQ90" s="385"/>
      <c r="CR90" s="385"/>
      <c r="CS90" s="385"/>
      <c r="CT90" s="385"/>
    </row>
    <row r="91" spans="19:98" hidden="1">
      <c r="S91" s="385"/>
      <c r="T91" s="385"/>
      <c r="U91" s="385"/>
      <c r="V91" s="385"/>
      <c r="W91" s="385"/>
      <c r="X91" s="385"/>
      <c r="Y91" s="385"/>
      <c r="Z91" s="385"/>
      <c r="AA91" s="385"/>
      <c r="AB91" s="385"/>
      <c r="AC91" s="385"/>
      <c r="AD91" s="385"/>
      <c r="AE91" s="385"/>
      <c r="AF91" s="385"/>
      <c r="AG91" s="385"/>
      <c r="AH91" s="385"/>
      <c r="AI91" s="385"/>
      <c r="AJ91" s="385"/>
      <c r="AK91" s="385"/>
      <c r="AL91" s="385"/>
      <c r="AM91" s="385"/>
      <c r="AN91" s="385"/>
      <c r="AO91" s="385"/>
      <c r="AP91" s="385"/>
      <c r="AQ91" s="385"/>
      <c r="AR91" s="385"/>
      <c r="AS91" s="385"/>
      <c r="AT91" s="385"/>
      <c r="AU91" s="385"/>
      <c r="AV91" s="385"/>
      <c r="AW91" s="385"/>
      <c r="AX91" s="385"/>
      <c r="AY91" s="385"/>
      <c r="AZ91" s="385"/>
      <c r="BA91" s="385"/>
      <c r="BB91" s="385"/>
      <c r="BC91" s="385"/>
      <c r="BD91" s="385"/>
      <c r="BE91" s="385"/>
      <c r="BF91" s="385"/>
      <c r="BG91" s="385"/>
      <c r="BH91" s="385"/>
      <c r="BI91" s="385"/>
      <c r="BJ91" s="385"/>
      <c r="BK91" s="385"/>
      <c r="BL91" s="385"/>
      <c r="BM91" s="385"/>
      <c r="BN91" s="385"/>
      <c r="BO91" s="385"/>
      <c r="BP91" s="385"/>
      <c r="BQ91" s="385"/>
      <c r="BR91" s="385"/>
      <c r="BS91" s="385"/>
      <c r="BT91" s="385"/>
      <c r="BU91" s="385"/>
      <c r="BV91" s="385"/>
      <c r="BW91" s="385"/>
      <c r="BX91" s="385"/>
      <c r="BY91" s="385"/>
      <c r="BZ91" s="385"/>
      <c r="CA91" s="385"/>
      <c r="CB91" s="385"/>
      <c r="CC91" s="385"/>
      <c r="CD91" s="385"/>
      <c r="CE91" s="385"/>
      <c r="CF91" s="385"/>
      <c r="CG91" s="385"/>
      <c r="CH91" s="385"/>
      <c r="CI91" s="385"/>
      <c r="CJ91" s="385"/>
      <c r="CK91" s="385"/>
      <c r="CL91" s="385"/>
      <c r="CM91" s="385"/>
      <c r="CN91" s="385"/>
      <c r="CO91" s="385"/>
      <c r="CP91" s="385"/>
      <c r="CQ91" s="385"/>
      <c r="CR91" s="385"/>
      <c r="CS91" s="385"/>
      <c r="CT91" s="385"/>
    </row>
    <row r="92" spans="19:98" hidden="1">
      <c r="S92" s="385"/>
      <c r="T92" s="385"/>
      <c r="U92" s="385"/>
      <c r="V92" s="385"/>
      <c r="W92" s="385"/>
      <c r="X92" s="385"/>
      <c r="Y92" s="385"/>
      <c r="Z92" s="385"/>
      <c r="AA92" s="385"/>
      <c r="AB92" s="385"/>
      <c r="AC92" s="385"/>
      <c r="AD92" s="385"/>
      <c r="AE92" s="385"/>
      <c r="AF92" s="385"/>
      <c r="AG92" s="385"/>
      <c r="AH92" s="385"/>
      <c r="AI92" s="385"/>
      <c r="AJ92" s="385"/>
      <c r="AK92" s="385"/>
      <c r="AL92" s="385"/>
      <c r="AM92" s="385"/>
      <c r="AN92" s="385"/>
      <c r="AO92" s="385"/>
      <c r="AP92" s="385"/>
      <c r="AQ92" s="385"/>
      <c r="AR92" s="385"/>
      <c r="AS92" s="385"/>
      <c r="AT92" s="385"/>
      <c r="AU92" s="385"/>
      <c r="AV92" s="385"/>
      <c r="AW92" s="385"/>
      <c r="AX92" s="385"/>
      <c r="AY92" s="385"/>
      <c r="AZ92" s="385"/>
      <c r="BA92" s="385"/>
      <c r="BB92" s="385"/>
      <c r="BC92" s="385"/>
      <c r="BD92" s="385"/>
      <c r="BE92" s="385"/>
      <c r="BF92" s="385"/>
      <c r="BG92" s="385"/>
      <c r="BH92" s="385"/>
      <c r="BI92" s="385"/>
      <c r="BJ92" s="385"/>
      <c r="BK92" s="385"/>
      <c r="BL92" s="385"/>
      <c r="BM92" s="385"/>
      <c r="BN92" s="385"/>
      <c r="BO92" s="385"/>
      <c r="BP92" s="385"/>
      <c r="BQ92" s="385"/>
      <c r="BR92" s="385"/>
      <c r="BS92" s="385"/>
      <c r="BT92" s="385"/>
      <c r="BU92" s="385"/>
      <c r="BV92" s="385"/>
      <c r="BW92" s="385"/>
      <c r="BX92" s="385"/>
      <c r="BY92" s="385"/>
      <c r="BZ92" s="385"/>
      <c r="CA92" s="385"/>
      <c r="CB92" s="385"/>
      <c r="CC92" s="385"/>
      <c r="CD92" s="385"/>
      <c r="CE92" s="385"/>
      <c r="CF92" s="385"/>
      <c r="CG92" s="385"/>
      <c r="CH92" s="385"/>
      <c r="CI92" s="385"/>
      <c r="CJ92" s="385"/>
      <c r="CK92" s="385"/>
      <c r="CL92" s="385"/>
      <c r="CM92" s="385"/>
      <c r="CN92" s="385"/>
      <c r="CO92" s="385"/>
      <c r="CP92" s="385"/>
      <c r="CQ92" s="385"/>
      <c r="CR92" s="385"/>
      <c r="CS92" s="385"/>
      <c r="CT92" s="385"/>
    </row>
    <row r="93" spans="19:98" hidden="1">
      <c r="S93" s="385"/>
      <c r="T93" s="385"/>
      <c r="U93" s="385"/>
      <c r="V93" s="385"/>
      <c r="W93" s="385"/>
      <c r="X93" s="385"/>
      <c r="Y93" s="385"/>
      <c r="Z93" s="385"/>
      <c r="AA93" s="385"/>
      <c r="AB93" s="385"/>
      <c r="AC93" s="385"/>
      <c r="AD93" s="385"/>
      <c r="AE93" s="385"/>
      <c r="AF93" s="385"/>
      <c r="AG93" s="385"/>
      <c r="AH93" s="385"/>
      <c r="AI93" s="385"/>
      <c r="AJ93" s="385"/>
      <c r="AK93" s="385"/>
      <c r="AL93" s="385"/>
      <c r="AM93" s="385"/>
      <c r="AN93" s="385"/>
      <c r="AO93" s="385"/>
      <c r="AP93" s="385"/>
      <c r="AQ93" s="385"/>
      <c r="AR93" s="385"/>
      <c r="AS93" s="385"/>
      <c r="AT93" s="385"/>
      <c r="AU93" s="385"/>
      <c r="AV93" s="385"/>
      <c r="AW93" s="385"/>
      <c r="AX93" s="385"/>
      <c r="AY93" s="385"/>
      <c r="AZ93" s="385"/>
      <c r="BA93" s="385"/>
      <c r="BB93" s="385"/>
      <c r="BC93" s="385"/>
      <c r="BD93" s="385"/>
      <c r="BE93" s="385"/>
      <c r="BF93" s="385"/>
      <c r="BG93" s="385"/>
      <c r="BH93" s="385"/>
      <c r="BI93" s="385"/>
      <c r="BJ93" s="385"/>
      <c r="BK93" s="385"/>
      <c r="BL93" s="385"/>
      <c r="BM93" s="385"/>
      <c r="BN93" s="385"/>
      <c r="BO93" s="385"/>
      <c r="BP93" s="385"/>
      <c r="BQ93" s="385"/>
      <c r="BR93" s="385"/>
      <c r="BS93" s="385"/>
      <c r="BT93" s="385"/>
      <c r="BU93" s="385"/>
      <c r="BV93" s="385"/>
      <c r="BW93" s="385"/>
      <c r="BX93" s="385"/>
      <c r="BY93" s="385"/>
      <c r="BZ93" s="385"/>
      <c r="CA93" s="385"/>
      <c r="CB93" s="385"/>
      <c r="CC93" s="385"/>
      <c r="CD93" s="385"/>
      <c r="CE93" s="385"/>
      <c r="CF93" s="385"/>
      <c r="CG93" s="385"/>
      <c r="CH93" s="385"/>
      <c r="CI93" s="385"/>
      <c r="CJ93" s="385"/>
      <c r="CK93" s="385"/>
      <c r="CL93" s="385"/>
      <c r="CM93" s="385"/>
      <c r="CN93" s="385"/>
      <c r="CO93" s="385"/>
      <c r="CP93" s="385"/>
      <c r="CQ93" s="385"/>
      <c r="CR93" s="385"/>
      <c r="CS93" s="385"/>
      <c r="CT93" s="385"/>
    </row>
    <row r="94" spans="19:98" hidden="1">
      <c r="S94" s="385"/>
      <c r="T94" s="385"/>
      <c r="U94" s="385"/>
      <c r="V94" s="385"/>
      <c r="W94" s="385"/>
      <c r="X94" s="385"/>
      <c r="Y94" s="385"/>
      <c r="Z94" s="385"/>
      <c r="AA94" s="385"/>
      <c r="AB94" s="385"/>
      <c r="AC94" s="385"/>
      <c r="AD94" s="385"/>
      <c r="AE94" s="385"/>
      <c r="AF94" s="385"/>
      <c r="AG94" s="385"/>
      <c r="AH94" s="385"/>
      <c r="AI94" s="385"/>
      <c r="AJ94" s="385"/>
      <c r="AK94" s="385"/>
      <c r="AL94" s="385"/>
      <c r="AM94" s="385"/>
      <c r="AN94" s="385"/>
      <c r="AO94" s="385"/>
      <c r="AP94" s="385"/>
      <c r="AQ94" s="385"/>
      <c r="AR94" s="385"/>
      <c r="AS94" s="385"/>
      <c r="AT94" s="385"/>
      <c r="AU94" s="385"/>
      <c r="AV94" s="385"/>
      <c r="AW94" s="385"/>
      <c r="AX94" s="385"/>
      <c r="AY94" s="385"/>
      <c r="AZ94" s="385"/>
      <c r="BA94" s="385"/>
      <c r="BB94" s="385"/>
      <c r="BC94" s="385"/>
      <c r="BD94" s="385"/>
      <c r="BE94" s="385"/>
      <c r="BF94" s="385"/>
      <c r="BG94" s="385"/>
      <c r="BH94" s="385"/>
      <c r="BI94" s="385"/>
      <c r="BJ94" s="385"/>
      <c r="BK94" s="385"/>
      <c r="BL94" s="385"/>
      <c r="BM94" s="385"/>
      <c r="BN94" s="385"/>
      <c r="BO94" s="385"/>
      <c r="BP94" s="385"/>
      <c r="BQ94" s="385"/>
      <c r="BR94" s="385"/>
      <c r="BS94" s="385"/>
      <c r="BT94" s="385"/>
      <c r="BU94" s="385"/>
      <c r="BV94" s="385"/>
      <c r="BW94" s="385"/>
      <c r="BX94" s="385"/>
      <c r="BY94" s="385"/>
      <c r="BZ94" s="385"/>
      <c r="CA94" s="385"/>
      <c r="CB94" s="385"/>
      <c r="CC94" s="385"/>
      <c r="CD94" s="385"/>
      <c r="CE94" s="385"/>
      <c r="CF94" s="385"/>
      <c r="CG94" s="385"/>
      <c r="CH94" s="385"/>
      <c r="CI94" s="385"/>
      <c r="CJ94" s="385"/>
      <c r="CK94" s="385"/>
      <c r="CL94" s="385"/>
      <c r="CM94" s="385"/>
      <c r="CN94" s="385"/>
      <c r="CO94" s="385"/>
      <c r="CP94" s="385"/>
      <c r="CQ94" s="385"/>
      <c r="CR94" s="385"/>
      <c r="CS94" s="385"/>
      <c r="CT94" s="385"/>
    </row>
    <row r="95" spans="19:98" hidden="1">
      <c r="S95" s="385"/>
      <c r="T95" s="385"/>
      <c r="U95" s="385"/>
      <c r="V95" s="385"/>
      <c r="W95" s="385"/>
      <c r="X95" s="385"/>
      <c r="Y95" s="385"/>
      <c r="Z95" s="385"/>
      <c r="AA95" s="385"/>
      <c r="AB95" s="385"/>
      <c r="AC95" s="385"/>
      <c r="AD95" s="385"/>
      <c r="AE95" s="385"/>
      <c r="AF95" s="385"/>
      <c r="AG95" s="385"/>
      <c r="AH95" s="385"/>
      <c r="AI95" s="385"/>
      <c r="AJ95" s="385"/>
      <c r="AK95" s="385"/>
      <c r="AL95" s="385"/>
      <c r="AM95" s="385"/>
      <c r="AN95" s="385"/>
      <c r="AO95" s="385"/>
      <c r="AP95" s="385"/>
      <c r="AQ95" s="385"/>
      <c r="AR95" s="385"/>
      <c r="AS95" s="385"/>
      <c r="AT95" s="385"/>
      <c r="AU95" s="385"/>
      <c r="AV95" s="385"/>
      <c r="AW95" s="385"/>
      <c r="AX95" s="385"/>
      <c r="AY95" s="385"/>
      <c r="AZ95" s="385"/>
      <c r="BA95" s="385"/>
      <c r="BB95" s="385"/>
      <c r="BC95" s="385"/>
      <c r="BD95" s="385"/>
      <c r="BE95" s="385"/>
      <c r="BF95" s="385"/>
      <c r="BG95" s="385"/>
      <c r="BH95" s="385"/>
      <c r="BI95" s="385"/>
      <c r="BJ95" s="385"/>
      <c r="BK95" s="385"/>
      <c r="BL95" s="385"/>
      <c r="BM95" s="385"/>
      <c r="BN95" s="385"/>
      <c r="BO95" s="385"/>
      <c r="BP95" s="385"/>
      <c r="BQ95" s="385"/>
      <c r="BR95" s="385"/>
      <c r="BS95" s="385"/>
      <c r="BT95" s="385"/>
      <c r="BU95" s="385"/>
      <c r="BV95" s="385"/>
      <c r="BW95" s="385"/>
      <c r="BX95" s="385"/>
      <c r="BY95" s="385"/>
      <c r="BZ95" s="385"/>
      <c r="CA95" s="385"/>
      <c r="CB95" s="385"/>
      <c r="CC95" s="385"/>
      <c r="CD95" s="385"/>
      <c r="CE95" s="385"/>
      <c r="CF95" s="385"/>
      <c r="CG95" s="385"/>
      <c r="CH95" s="385"/>
      <c r="CI95" s="385"/>
      <c r="CJ95" s="385"/>
      <c r="CK95" s="385"/>
      <c r="CL95" s="385"/>
      <c r="CM95" s="385"/>
      <c r="CN95" s="385"/>
      <c r="CO95" s="385"/>
      <c r="CP95" s="385"/>
      <c r="CQ95" s="385"/>
      <c r="CR95" s="385"/>
      <c r="CS95" s="385"/>
      <c r="CT95" s="385"/>
    </row>
    <row r="96" spans="19:98" hidden="1">
      <c r="S96" s="385"/>
      <c r="T96" s="385"/>
      <c r="U96" s="385"/>
      <c r="V96" s="385"/>
      <c r="W96" s="385"/>
      <c r="X96" s="385"/>
      <c r="Y96" s="385"/>
      <c r="Z96" s="385"/>
      <c r="AA96" s="385"/>
      <c r="AB96" s="385"/>
      <c r="AC96" s="385"/>
      <c r="AD96" s="385"/>
      <c r="AE96" s="385"/>
      <c r="AF96" s="385"/>
      <c r="AG96" s="385"/>
      <c r="AH96" s="385"/>
      <c r="AI96" s="385"/>
      <c r="AJ96" s="385"/>
      <c r="AK96" s="385"/>
      <c r="AL96" s="385"/>
      <c r="AM96" s="385"/>
      <c r="AN96" s="385"/>
      <c r="AO96" s="385"/>
      <c r="AP96" s="385"/>
      <c r="AQ96" s="385"/>
      <c r="AR96" s="385"/>
      <c r="AS96" s="385"/>
      <c r="AT96" s="385"/>
      <c r="AU96" s="385"/>
      <c r="AV96" s="385"/>
      <c r="AW96" s="385"/>
      <c r="AX96" s="385"/>
      <c r="AY96" s="385"/>
      <c r="AZ96" s="385"/>
      <c r="BA96" s="385"/>
      <c r="BB96" s="385"/>
      <c r="BC96" s="385"/>
      <c r="BD96" s="385"/>
      <c r="BE96" s="385"/>
      <c r="BF96" s="385"/>
      <c r="BG96" s="385"/>
      <c r="BH96" s="385"/>
      <c r="BI96" s="385"/>
      <c r="BJ96" s="385"/>
      <c r="BK96" s="385"/>
      <c r="BL96" s="385"/>
      <c r="BM96" s="385"/>
      <c r="BN96" s="385"/>
      <c r="BO96" s="385"/>
      <c r="BP96" s="385"/>
      <c r="BQ96" s="385"/>
      <c r="BR96" s="385"/>
      <c r="BS96" s="385"/>
      <c r="BT96" s="385"/>
      <c r="BU96" s="385"/>
      <c r="BV96" s="385"/>
      <c r="BW96" s="385"/>
      <c r="BX96" s="385"/>
      <c r="BY96" s="385"/>
      <c r="BZ96" s="385"/>
      <c r="CA96" s="385"/>
      <c r="CB96" s="385"/>
      <c r="CC96" s="385"/>
      <c r="CD96" s="385"/>
      <c r="CE96" s="385"/>
      <c r="CF96" s="385"/>
      <c r="CG96" s="385"/>
      <c r="CH96" s="385"/>
      <c r="CI96" s="385"/>
      <c r="CJ96" s="385"/>
      <c r="CK96" s="385"/>
      <c r="CL96" s="385"/>
      <c r="CM96" s="385"/>
      <c r="CN96" s="385"/>
      <c r="CO96" s="385"/>
      <c r="CP96" s="385"/>
      <c r="CQ96" s="385"/>
      <c r="CR96" s="385"/>
      <c r="CS96" s="385"/>
      <c r="CT96" s="385"/>
    </row>
    <row r="97" spans="19:98" hidden="1">
      <c r="S97" s="385"/>
      <c r="T97" s="385"/>
      <c r="U97" s="385"/>
      <c r="V97" s="385"/>
      <c r="W97" s="385"/>
      <c r="X97" s="385"/>
      <c r="Y97" s="385"/>
      <c r="Z97" s="385"/>
      <c r="AA97" s="385"/>
      <c r="AB97" s="385"/>
      <c r="AC97" s="385"/>
      <c r="AD97" s="385"/>
      <c r="AE97" s="385"/>
      <c r="AF97" s="385"/>
      <c r="AG97" s="385"/>
      <c r="AH97" s="385"/>
      <c r="AI97" s="385"/>
      <c r="AJ97" s="385"/>
      <c r="AK97" s="385"/>
      <c r="AL97" s="385"/>
      <c r="AM97" s="385"/>
      <c r="AN97" s="385"/>
      <c r="AO97" s="385"/>
      <c r="AP97" s="385"/>
      <c r="AQ97" s="385"/>
      <c r="AR97" s="385"/>
      <c r="AS97" s="385"/>
      <c r="AT97" s="385"/>
      <c r="AU97" s="385"/>
      <c r="AV97" s="385"/>
      <c r="AW97" s="385"/>
      <c r="AX97" s="385"/>
      <c r="AY97" s="385"/>
      <c r="AZ97" s="385"/>
      <c r="BA97" s="385"/>
      <c r="BB97" s="385"/>
      <c r="BC97" s="385"/>
      <c r="BD97" s="385"/>
      <c r="BE97" s="385"/>
      <c r="BF97" s="385"/>
      <c r="BG97" s="385"/>
      <c r="BH97" s="385"/>
      <c r="BI97" s="385"/>
      <c r="BJ97" s="385"/>
      <c r="BK97" s="385"/>
      <c r="BL97" s="385"/>
      <c r="BM97" s="385"/>
      <c r="BN97" s="385"/>
      <c r="BO97" s="385"/>
      <c r="BP97" s="385"/>
      <c r="BQ97" s="385"/>
      <c r="BR97" s="385"/>
      <c r="BS97" s="385"/>
      <c r="BT97" s="385"/>
      <c r="BU97" s="385"/>
      <c r="BV97" s="385"/>
      <c r="BW97" s="385"/>
      <c r="BX97" s="385"/>
      <c r="BY97" s="385"/>
      <c r="BZ97" s="385"/>
      <c r="CA97" s="385"/>
      <c r="CB97" s="385"/>
      <c r="CC97" s="385"/>
      <c r="CD97" s="385"/>
      <c r="CE97" s="385"/>
      <c r="CF97" s="385"/>
      <c r="CG97" s="385"/>
      <c r="CH97" s="385"/>
      <c r="CI97" s="385"/>
      <c r="CJ97" s="385"/>
      <c r="CK97" s="385"/>
      <c r="CL97" s="385"/>
      <c r="CM97" s="385"/>
      <c r="CN97" s="385"/>
      <c r="CO97" s="385"/>
      <c r="CP97" s="385"/>
      <c r="CQ97" s="385"/>
      <c r="CR97" s="385"/>
      <c r="CS97" s="385"/>
      <c r="CT97" s="385"/>
    </row>
    <row r="98" spans="19:98">
      <c r="S98" s="385"/>
      <c r="T98" s="385"/>
      <c r="U98" s="385"/>
      <c r="V98" s="385"/>
      <c r="W98" s="385"/>
      <c r="X98" s="385"/>
      <c r="Y98" s="385"/>
      <c r="Z98" s="385"/>
      <c r="AA98" s="385"/>
      <c r="AB98" s="385"/>
      <c r="AC98" s="385"/>
      <c r="AD98" s="385"/>
      <c r="AE98" s="385"/>
      <c r="AF98" s="385"/>
      <c r="AG98" s="385"/>
      <c r="AH98" s="385"/>
      <c r="AI98" s="385"/>
      <c r="AJ98" s="385"/>
      <c r="AK98" s="385"/>
      <c r="AL98" s="385"/>
      <c r="AM98" s="385"/>
      <c r="AN98" s="385"/>
      <c r="AO98" s="385"/>
      <c r="AP98" s="385"/>
      <c r="AQ98" s="385"/>
      <c r="AR98" s="385"/>
      <c r="AS98" s="385"/>
      <c r="AT98" s="385"/>
      <c r="AU98" s="385"/>
      <c r="AV98" s="385"/>
      <c r="AW98" s="385"/>
      <c r="AX98" s="385"/>
      <c r="AY98" s="385"/>
      <c r="AZ98" s="385"/>
      <c r="BA98" s="385"/>
      <c r="BB98" s="385"/>
      <c r="BC98" s="385"/>
      <c r="BD98" s="385"/>
      <c r="BE98" s="385"/>
      <c r="BF98" s="385"/>
      <c r="BG98" s="385"/>
      <c r="BH98" s="385"/>
      <c r="BI98" s="385"/>
      <c r="BJ98" s="385"/>
      <c r="BK98" s="385"/>
      <c r="BL98" s="385"/>
      <c r="BM98" s="385"/>
      <c r="BN98" s="385"/>
      <c r="BO98" s="385"/>
      <c r="BP98" s="385"/>
      <c r="BQ98" s="385"/>
      <c r="BR98" s="385"/>
      <c r="BS98" s="385"/>
      <c r="BT98" s="385"/>
      <c r="BU98" s="385"/>
      <c r="BV98" s="385"/>
      <c r="BW98" s="385"/>
      <c r="BX98" s="385"/>
      <c r="BY98" s="385"/>
      <c r="BZ98" s="385"/>
      <c r="CA98" s="385"/>
      <c r="CB98" s="385"/>
      <c r="CC98" s="385"/>
      <c r="CD98" s="385"/>
      <c r="CE98" s="385"/>
      <c r="CF98" s="385"/>
      <c r="CG98" s="385"/>
      <c r="CH98" s="385"/>
      <c r="CI98" s="385"/>
      <c r="CJ98" s="385"/>
      <c r="CK98" s="385"/>
      <c r="CL98" s="385"/>
      <c r="CM98" s="385"/>
      <c r="CN98" s="385"/>
      <c r="CO98" s="385"/>
      <c r="CP98" s="385"/>
      <c r="CQ98" s="385"/>
      <c r="CR98" s="385"/>
      <c r="CS98" s="385"/>
      <c r="CT98" s="385"/>
    </row>
    <row r="99" spans="19:98">
      <c r="S99" s="385"/>
      <c r="T99" s="385"/>
      <c r="U99" s="385"/>
      <c r="V99" s="385"/>
      <c r="W99" s="385"/>
      <c r="X99" s="385"/>
      <c r="Y99" s="385"/>
      <c r="Z99" s="385"/>
      <c r="AA99" s="385"/>
      <c r="AB99" s="385"/>
      <c r="AC99" s="385"/>
      <c r="AD99" s="385"/>
      <c r="AE99" s="385"/>
      <c r="AF99" s="385"/>
      <c r="AG99" s="385"/>
      <c r="AH99" s="385"/>
      <c r="AI99" s="385"/>
      <c r="AJ99" s="385"/>
      <c r="AK99" s="385"/>
      <c r="AL99" s="385"/>
      <c r="AM99" s="385"/>
      <c r="AN99" s="385"/>
      <c r="AO99" s="385"/>
      <c r="AP99" s="385"/>
      <c r="AQ99" s="385"/>
      <c r="AR99" s="385"/>
      <c r="AS99" s="385"/>
      <c r="AT99" s="385"/>
      <c r="AU99" s="385"/>
      <c r="AV99" s="385"/>
      <c r="AW99" s="385"/>
      <c r="AX99" s="385"/>
      <c r="AY99" s="385"/>
      <c r="AZ99" s="385"/>
      <c r="BA99" s="385"/>
      <c r="BB99" s="385"/>
      <c r="BC99" s="385"/>
      <c r="BD99" s="385"/>
      <c r="BE99" s="385"/>
      <c r="BF99" s="385"/>
      <c r="BG99" s="385"/>
      <c r="BH99" s="385"/>
      <c r="BI99" s="385"/>
      <c r="BJ99" s="385"/>
      <c r="BK99" s="385"/>
      <c r="BL99" s="385"/>
      <c r="BM99" s="385"/>
      <c r="BN99" s="385"/>
      <c r="BO99" s="385"/>
      <c r="BP99" s="385"/>
      <c r="BQ99" s="385"/>
      <c r="BR99" s="385"/>
      <c r="BS99" s="385"/>
      <c r="BT99" s="385"/>
      <c r="BU99" s="385"/>
      <c r="BV99" s="385"/>
      <c r="BW99" s="385"/>
      <c r="BX99" s="385"/>
      <c r="BY99" s="385"/>
      <c r="BZ99" s="385"/>
      <c r="CA99" s="385"/>
      <c r="CB99" s="385"/>
      <c r="CC99" s="385"/>
      <c r="CD99" s="385"/>
      <c r="CE99" s="385"/>
      <c r="CF99" s="385"/>
      <c r="CG99" s="385"/>
      <c r="CH99" s="385"/>
      <c r="CI99" s="385"/>
      <c r="CJ99" s="385"/>
      <c r="CK99" s="385"/>
      <c r="CL99" s="385"/>
      <c r="CM99" s="385"/>
      <c r="CN99" s="385"/>
      <c r="CO99" s="385"/>
      <c r="CP99" s="385"/>
      <c r="CQ99" s="385"/>
      <c r="CR99" s="385"/>
      <c r="CS99" s="385"/>
      <c r="CT99" s="385"/>
    </row>
    <row r="100" spans="19:98">
      <c r="S100" s="385"/>
      <c r="T100" s="385"/>
      <c r="U100" s="385"/>
      <c r="V100" s="385"/>
      <c r="W100" s="385"/>
      <c r="X100" s="385"/>
      <c r="Y100" s="385"/>
      <c r="Z100" s="385"/>
      <c r="AA100" s="385"/>
      <c r="AB100" s="385"/>
      <c r="AC100" s="385"/>
      <c r="AD100" s="385"/>
      <c r="AE100" s="385"/>
      <c r="AF100" s="385"/>
      <c r="AG100" s="385"/>
      <c r="AH100" s="385"/>
      <c r="AI100" s="385"/>
      <c r="AJ100" s="385"/>
      <c r="AK100" s="385"/>
      <c r="AL100" s="385"/>
      <c r="AM100" s="385"/>
      <c r="AN100" s="385"/>
      <c r="AO100" s="385"/>
      <c r="AP100" s="385"/>
      <c r="AQ100" s="385"/>
      <c r="AR100" s="385"/>
      <c r="AS100" s="385"/>
      <c r="AT100" s="385"/>
      <c r="AU100" s="385"/>
      <c r="AV100" s="385"/>
      <c r="AW100" s="385"/>
      <c r="AX100" s="385"/>
      <c r="AY100" s="385"/>
      <c r="AZ100" s="385"/>
      <c r="BA100" s="385"/>
      <c r="BB100" s="385"/>
      <c r="BC100" s="385"/>
      <c r="BD100" s="385"/>
      <c r="BE100" s="385"/>
      <c r="BF100" s="385"/>
      <c r="BG100" s="385"/>
      <c r="BH100" s="385"/>
      <c r="BI100" s="385"/>
      <c r="BJ100" s="385"/>
      <c r="BK100" s="385"/>
      <c r="BL100" s="385"/>
      <c r="BM100" s="385"/>
      <c r="BN100" s="385"/>
      <c r="BO100" s="385"/>
      <c r="BP100" s="385"/>
      <c r="BQ100" s="385"/>
      <c r="BR100" s="385"/>
      <c r="BS100" s="385"/>
      <c r="BT100" s="385"/>
      <c r="BU100" s="385"/>
      <c r="BV100" s="385"/>
      <c r="BW100" s="385"/>
      <c r="BX100" s="385"/>
      <c r="BY100" s="385"/>
      <c r="BZ100" s="385"/>
      <c r="CA100" s="385"/>
      <c r="CB100" s="385"/>
      <c r="CC100" s="385"/>
      <c r="CD100" s="385"/>
      <c r="CE100" s="385"/>
      <c r="CF100" s="385"/>
      <c r="CG100" s="385"/>
      <c r="CH100" s="385"/>
      <c r="CI100" s="385"/>
      <c r="CJ100" s="385"/>
      <c r="CK100" s="385"/>
      <c r="CL100" s="385"/>
      <c r="CM100" s="385"/>
      <c r="CN100" s="385"/>
      <c r="CO100" s="385"/>
      <c r="CP100" s="385"/>
      <c r="CQ100" s="385"/>
      <c r="CR100" s="385"/>
      <c r="CS100" s="385"/>
      <c r="CT100" s="385"/>
    </row>
    <row r="101" spans="19:98">
      <c r="S101" s="385"/>
      <c r="T101" s="385"/>
      <c r="U101" s="385"/>
      <c r="V101" s="385"/>
      <c r="W101" s="385"/>
      <c r="X101" s="385"/>
      <c r="Y101" s="385"/>
      <c r="Z101" s="385"/>
      <c r="AA101" s="385"/>
      <c r="AB101" s="385"/>
      <c r="AC101" s="385"/>
      <c r="AD101" s="385"/>
      <c r="AE101" s="385"/>
      <c r="AF101" s="385"/>
      <c r="AG101" s="385"/>
      <c r="AH101" s="385"/>
      <c r="AI101" s="385"/>
      <c r="AJ101" s="385"/>
      <c r="AK101" s="385"/>
      <c r="AL101" s="385"/>
      <c r="AM101" s="385"/>
      <c r="AN101" s="385"/>
      <c r="AO101" s="385"/>
      <c r="AP101" s="385"/>
      <c r="AQ101" s="385"/>
      <c r="AR101" s="385"/>
      <c r="AS101" s="385"/>
      <c r="AT101" s="385"/>
      <c r="AU101" s="385"/>
      <c r="AV101" s="385"/>
      <c r="AW101" s="385"/>
      <c r="AX101" s="385"/>
      <c r="AY101" s="385"/>
      <c r="AZ101" s="385"/>
      <c r="BA101" s="385"/>
      <c r="BB101" s="385"/>
      <c r="BC101" s="385"/>
      <c r="BD101" s="385"/>
      <c r="BE101" s="385"/>
      <c r="BF101" s="385"/>
      <c r="BG101" s="385"/>
      <c r="BH101" s="385"/>
      <c r="BI101" s="385"/>
      <c r="BJ101" s="385"/>
      <c r="BK101" s="385"/>
      <c r="BL101" s="385"/>
      <c r="BM101" s="385"/>
      <c r="BN101" s="385"/>
      <c r="BO101" s="385"/>
      <c r="BP101" s="385"/>
      <c r="BQ101" s="385"/>
      <c r="BR101" s="385"/>
      <c r="BS101" s="385"/>
      <c r="BT101" s="385"/>
      <c r="BU101" s="385"/>
      <c r="BV101" s="385"/>
      <c r="BW101" s="385"/>
      <c r="BX101" s="385"/>
      <c r="BY101" s="385"/>
      <c r="BZ101" s="385"/>
      <c r="CA101" s="385"/>
      <c r="CB101" s="385"/>
      <c r="CC101" s="385"/>
      <c r="CD101" s="385"/>
      <c r="CE101" s="385"/>
      <c r="CF101" s="385"/>
      <c r="CG101" s="385"/>
      <c r="CH101" s="385"/>
      <c r="CI101" s="385"/>
      <c r="CJ101" s="385"/>
      <c r="CK101" s="385"/>
      <c r="CL101" s="385"/>
      <c r="CM101" s="385"/>
      <c r="CN101" s="385"/>
      <c r="CO101" s="385"/>
      <c r="CP101" s="385"/>
      <c r="CQ101" s="385"/>
      <c r="CR101" s="385"/>
      <c r="CS101" s="385"/>
      <c r="CT101" s="385"/>
    </row>
    <row r="102" spans="19:98">
      <c r="S102" s="385"/>
      <c r="T102" s="385"/>
      <c r="U102" s="385"/>
      <c r="V102" s="385"/>
      <c r="W102" s="385"/>
      <c r="X102" s="385"/>
      <c r="Y102" s="385"/>
      <c r="Z102" s="385"/>
      <c r="AA102" s="385"/>
      <c r="AB102" s="385"/>
      <c r="AC102" s="385"/>
      <c r="AD102" s="385"/>
      <c r="AE102" s="385"/>
      <c r="AF102" s="385"/>
      <c r="AG102" s="385"/>
      <c r="AH102" s="385"/>
      <c r="AI102" s="385"/>
      <c r="AJ102" s="385"/>
      <c r="AK102" s="385"/>
      <c r="AL102" s="385"/>
      <c r="AM102" s="385"/>
      <c r="AN102" s="385"/>
      <c r="AO102" s="385"/>
      <c r="AP102" s="385"/>
      <c r="AQ102" s="385"/>
      <c r="AR102" s="385"/>
      <c r="AS102" s="385"/>
      <c r="AT102" s="385"/>
      <c r="AU102" s="385"/>
      <c r="AV102" s="385"/>
      <c r="AW102" s="385"/>
      <c r="AX102" s="385"/>
      <c r="AY102" s="385"/>
      <c r="AZ102" s="385"/>
      <c r="BA102" s="385"/>
      <c r="BB102" s="385"/>
      <c r="BC102" s="385"/>
      <c r="BD102" s="385"/>
      <c r="BE102" s="385"/>
      <c r="BF102" s="385"/>
      <c r="BG102" s="385"/>
      <c r="BH102" s="385"/>
      <c r="BI102" s="385"/>
      <c r="BJ102" s="385"/>
      <c r="BK102" s="385"/>
      <c r="BL102" s="385"/>
      <c r="BM102" s="385"/>
      <c r="BN102" s="385"/>
      <c r="BO102" s="385"/>
      <c r="BP102" s="385"/>
      <c r="BQ102" s="385"/>
      <c r="BR102" s="385"/>
      <c r="BS102" s="385"/>
      <c r="BT102" s="385"/>
      <c r="BU102" s="385"/>
      <c r="BV102" s="385"/>
      <c r="BW102" s="385"/>
      <c r="BX102" s="385"/>
      <c r="BY102" s="385"/>
      <c r="BZ102" s="385"/>
      <c r="CA102" s="385"/>
      <c r="CB102" s="385"/>
      <c r="CC102" s="385"/>
      <c r="CD102" s="385"/>
      <c r="CE102" s="385"/>
      <c r="CF102" s="385"/>
      <c r="CG102" s="385"/>
      <c r="CH102" s="385"/>
      <c r="CI102" s="385"/>
      <c r="CJ102" s="385"/>
      <c r="CK102" s="385"/>
      <c r="CL102" s="385"/>
      <c r="CM102" s="385"/>
      <c r="CN102" s="385"/>
      <c r="CO102" s="385"/>
      <c r="CP102" s="385"/>
      <c r="CQ102" s="385"/>
      <c r="CR102" s="385"/>
      <c r="CS102" s="385"/>
      <c r="CT102" s="385"/>
    </row>
    <row r="103" spans="19:98" hidden="1">
      <c r="S103" s="385"/>
      <c r="T103" s="385"/>
      <c r="U103" s="385"/>
      <c r="V103" s="385"/>
      <c r="W103" s="385"/>
      <c r="X103" s="385"/>
      <c r="Y103" s="385"/>
      <c r="Z103" s="385"/>
      <c r="AA103" s="385"/>
      <c r="AB103" s="385"/>
      <c r="AC103" s="385"/>
      <c r="AD103" s="385"/>
      <c r="AE103" s="385"/>
      <c r="AF103" s="385"/>
      <c r="AG103" s="385"/>
      <c r="AH103" s="385"/>
      <c r="AI103" s="385"/>
      <c r="AJ103" s="385"/>
      <c r="AK103" s="385"/>
      <c r="AL103" s="385"/>
      <c r="AM103" s="385"/>
      <c r="AN103" s="385"/>
      <c r="AO103" s="385"/>
      <c r="AP103" s="385"/>
      <c r="AQ103" s="385"/>
      <c r="AR103" s="385"/>
      <c r="AS103" s="385"/>
      <c r="AT103" s="385"/>
      <c r="AU103" s="385"/>
      <c r="AV103" s="385"/>
      <c r="AW103" s="385"/>
      <c r="AX103" s="385"/>
      <c r="AY103" s="385"/>
      <c r="AZ103" s="385"/>
      <c r="BA103" s="385"/>
      <c r="BB103" s="385"/>
      <c r="BC103" s="385"/>
      <c r="BD103" s="385"/>
      <c r="BE103" s="385"/>
      <c r="BF103" s="385"/>
      <c r="BG103" s="385"/>
      <c r="BH103" s="385"/>
      <c r="BI103" s="385"/>
      <c r="BJ103" s="385"/>
      <c r="BK103" s="385"/>
      <c r="BL103" s="385"/>
      <c r="BM103" s="385"/>
      <c r="BN103" s="385"/>
      <c r="BO103" s="385"/>
      <c r="BP103" s="385"/>
      <c r="BQ103" s="385"/>
      <c r="BR103" s="385"/>
      <c r="BS103" s="385"/>
      <c r="BT103" s="385"/>
      <c r="BU103" s="385"/>
      <c r="BV103" s="385"/>
      <c r="BW103" s="385"/>
      <c r="BX103" s="385"/>
      <c r="BY103" s="385"/>
      <c r="BZ103" s="385"/>
      <c r="CA103" s="385"/>
      <c r="CB103" s="385"/>
      <c r="CC103" s="385"/>
      <c r="CD103" s="385"/>
      <c r="CE103" s="385"/>
      <c r="CF103" s="385"/>
      <c r="CG103" s="385"/>
      <c r="CH103" s="385"/>
      <c r="CI103" s="385"/>
      <c r="CJ103" s="385"/>
      <c r="CK103" s="385"/>
      <c r="CL103" s="385"/>
      <c r="CM103" s="385"/>
      <c r="CN103" s="385"/>
      <c r="CO103" s="385"/>
      <c r="CP103" s="385"/>
      <c r="CQ103" s="385"/>
      <c r="CR103" s="385"/>
      <c r="CS103" s="385"/>
      <c r="CT103" s="385"/>
    </row>
    <row r="104" spans="19:98">
      <c r="S104" s="385"/>
      <c r="T104" s="385"/>
      <c r="U104" s="385"/>
      <c r="V104" s="385"/>
      <c r="W104" s="385"/>
      <c r="X104" s="385"/>
      <c r="Y104" s="385"/>
      <c r="Z104" s="385"/>
      <c r="AA104" s="385"/>
      <c r="AB104" s="385"/>
      <c r="AC104" s="385"/>
      <c r="AD104" s="385"/>
      <c r="AE104" s="385"/>
      <c r="AF104" s="385"/>
      <c r="AG104" s="385"/>
      <c r="AH104" s="385"/>
      <c r="AI104" s="385"/>
      <c r="AJ104" s="385"/>
      <c r="AK104" s="385"/>
      <c r="AL104" s="385"/>
      <c r="AM104" s="385"/>
      <c r="AN104" s="385"/>
      <c r="AO104" s="385"/>
      <c r="AP104" s="385"/>
      <c r="AQ104" s="385"/>
      <c r="AR104" s="385"/>
      <c r="AS104" s="385"/>
      <c r="AT104" s="385"/>
      <c r="AU104" s="385"/>
      <c r="AV104" s="385"/>
      <c r="AW104" s="385"/>
      <c r="AX104" s="385"/>
      <c r="AY104" s="385"/>
      <c r="AZ104" s="385"/>
      <c r="BA104" s="385"/>
      <c r="BB104" s="385"/>
      <c r="BC104" s="385"/>
      <c r="BD104" s="385"/>
      <c r="BE104" s="385"/>
      <c r="BF104" s="385"/>
      <c r="BG104" s="385"/>
      <c r="BH104" s="385"/>
      <c r="BI104" s="385"/>
      <c r="BJ104" s="385"/>
      <c r="BK104" s="385"/>
      <c r="BL104" s="385"/>
      <c r="BM104" s="385"/>
      <c r="BN104" s="385"/>
      <c r="BO104" s="385"/>
      <c r="BP104" s="385"/>
      <c r="BQ104" s="385"/>
      <c r="BR104" s="385"/>
      <c r="BS104" s="385"/>
      <c r="BT104" s="385"/>
      <c r="BU104" s="385"/>
      <c r="BV104" s="385"/>
      <c r="BW104" s="385"/>
      <c r="BX104" s="385"/>
      <c r="BY104" s="385"/>
      <c r="BZ104" s="385"/>
      <c r="CA104" s="385"/>
      <c r="CB104" s="385"/>
      <c r="CC104" s="385"/>
      <c r="CD104" s="385"/>
      <c r="CE104" s="385"/>
      <c r="CF104" s="385"/>
      <c r="CG104" s="385"/>
      <c r="CH104" s="385"/>
      <c r="CI104" s="385"/>
      <c r="CJ104" s="385"/>
      <c r="CK104" s="385"/>
      <c r="CL104" s="385"/>
      <c r="CM104" s="385"/>
      <c r="CN104" s="385"/>
      <c r="CO104" s="385"/>
      <c r="CP104" s="385"/>
      <c r="CQ104" s="385"/>
      <c r="CR104" s="385"/>
      <c r="CS104" s="385"/>
      <c r="CT104" s="385"/>
    </row>
    <row r="105" spans="19:98">
      <c r="S105" s="385"/>
      <c r="T105" s="385"/>
      <c r="U105" s="385"/>
      <c r="V105" s="385"/>
      <c r="W105" s="385"/>
      <c r="X105" s="385"/>
      <c r="Y105" s="385"/>
      <c r="Z105" s="385"/>
      <c r="AA105" s="385"/>
      <c r="AB105" s="385"/>
      <c r="AC105" s="385"/>
      <c r="AD105" s="385"/>
      <c r="AE105" s="385"/>
      <c r="AF105" s="385"/>
      <c r="AG105" s="385"/>
      <c r="AH105" s="385"/>
      <c r="AI105" s="385"/>
      <c r="AJ105" s="385"/>
      <c r="AK105" s="385"/>
      <c r="AL105" s="385"/>
      <c r="AM105" s="385"/>
      <c r="AN105" s="385"/>
      <c r="AO105" s="385"/>
      <c r="AP105" s="385"/>
      <c r="AQ105" s="385"/>
      <c r="AR105" s="385"/>
      <c r="AS105" s="385"/>
      <c r="AT105" s="385"/>
      <c r="AU105" s="385"/>
      <c r="AV105" s="385"/>
      <c r="AW105" s="385"/>
      <c r="AX105" s="385"/>
      <c r="AY105" s="385"/>
      <c r="AZ105" s="385"/>
      <c r="BA105" s="385"/>
      <c r="BB105" s="385"/>
      <c r="BC105" s="385"/>
      <c r="BD105" s="385"/>
      <c r="BE105" s="385"/>
      <c r="BF105" s="385"/>
      <c r="BG105" s="385"/>
      <c r="BH105" s="385"/>
      <c r="BI105" s="385"/>
      <c r="BJ105" s="385"/>
      <c r="BK105" s="385"/>
      <c r="BL105" s="385"/>
      <c r="BM105" s="385"/>
      <c r="BN105" s="385"/>
      <c r="BO105" s="385"/>
      <c r="BP105" s="385"/>
      <c r="BQ105" s="385"/>
      <c r="BR105" s="385"/>
      <c r="BS105" s="385"/>
      <c r="BT105" s="385"/>
      <c r="BU105" s="385"/>
      <c r="BV105" s="385"/>
      <c r="BW105" s="385"/>
      <c r="BX105" s="385"/>
      <c r="BY105" s="385"/>
      <c r="BZ105" s="385"/>
      <c r="CA105" s="385"/>
      <c r="CB105" s="385"/>
      <c r="CC105" s="385"/>
      <c r="CD105" s="385"/>
      <c r="CE105" s="385"/>
      <c r="CF105" s="385"/>
      <c r="CG105" s="385"/>
      <c r="CH105" s="385"/>
      <c r="CI105" s="385"/>
      <c r="CJ105" s="385"/>
      <c r="CK105" s="385"/>
      <c r="CL105" s="385"/>
      <c r="CM105" s="385"/>
      <c r="CN105" s="385"/>
      <c r="CO105" s="385"/>
      <c r="CP105" s="385"/>
      <c r="CQ105" s="385"/>
      <c r="CR105" s="385"/>
      <c r="CS105" s="385"/>
      <c r="CT105" s="385"/>
    </row>
    <row r="106" spans="19:98">
      <c r="S106" s="385"/>
      <c r="T106" s="385"/>
      <c r="U106" s="385"/>
      <c r="V106" s="385"/>
      <c r="W106" s="385"/>
      <c r="X106" s="385"/>
      <c r="Y106" s="385"/>
      <c r="Z106" s="385"/>
      <c r="AA106" s="385"/>
      <c r="AB106" s="385"/>
      <c r="AC106" s="385"/>
      <c r="AD106" s="385"/>
      <c r="AE106" s="385"/>
      <c r="AF106" s="385"/>
      <c r="AG106" s="385"/>
      <c r="AH106" s="385"/>
      <c r="AI106" s="385"/>
      <c r="AJ106" s="385"/>
      <c r="AK106" s="385"/>
      <c r="AL106" s="385"/>
      <c r="AM106" s="385"/>
      <c r="AN106" s="385"/>
      <c r="AO106" s="385"/>
      <c r="AP106" s="385"/>
      <c r="AQ106" s="385"/>
      <c r="AR106" s="385"/>
      <c r="AS106" s="385"/>
      <c r="AT106" s="385"/>
      <c r="AU106" s="385"/>
      <c r="AV106" s="385"/>
      <c r="AW106" s="385"/>
      <c r="AX106" s="385"/>
      <c r="AY106" s="385"/>
      <c r="AZ106" s="385"/>
      <c r="BA106" s="385"/>
      <c r="BB106" s="385"/>
      <c r="BC106" s="385"/>
      <c r="BD106" s="385"/>
      <c r="BE106" s="385"/>
      <c r="BF106" s="385"/>
      <c r="BG106" s="385"/>
      <c r="BH106" s="385"/>
      <c r="BI106" s="385"/>
      <c r="BJ106" s="385"/>
      <c r="BK106" s="385"/>
      <c r="BL106" s="385"/>
      <c r="BM106" s="385"/>
      <c r="BN106" s="385"/>
      <c r="BO106" s="385"/>
      <c r="BP106" s="385"/>
      <c r="BQ106" s="385"/>
      <c r="BR106" s="385"/>
      <c r="BS106" s="385"/>
      <c r="BT106" s="385"/>
      <c r="BU106" s="385"/>
      <c r="BV106" s="385"/>
      <c r="BW106" s="385"/>
      <c r="BX106" s="385"/>
      <c r="BY106" s="385"/>
      <c r="BZ106" s="385"/>
      <c r="CA106" s="385"/>
      <c r="CB106" s="385"/>
      <c r="CC106" s="385"/>
      <c r="CD106" s="385"/>
      <c r="CE106" s="385"/>
      <c r="CF106" s="385"/>
      <c r="CG106" s="385"/>
      <c r="CH106" s="385"/>
      <c r="CI106" s="385"/>
      <c r="CJ106" s="385"/>
      <c r="CK106" s="385"/>
      <c r="CL106" s="385"/>
      <c r="CM106" s="385"/>
      <c r="CN106" s="385"/>
      <c r="CO106" s="385"/>
      <c r="CP106" s="385"/>
      <c r="CQ106" s="385"/>
      <c r="CR106" s="385"/>
      <c r="CS106" s="385"/>
      <c r="CT106" s="385"/>
    </row>
    <row r="107" spans="19:98">
      <c r="S107" s="385"/>
      <c r="T107" s="385"/>
      <c r="U107" s="385"/>
      <c r="V107" s="385"/>
      <c r="W107" s="385"/>
      <c r="X107" s="385"/>
      <c r="Y107" s="385"/>
      <c r="Z107" s="385"/>
      <c r="AA107" s="385"/>
      <c r="AB107" s="385"/>
      <c r="AC107" s="385"/>
      <c r="AD107" s="385"/>
      <c r="AE107" s="385"/>
      <c r="AF107" s="385"/>
      <c r="AG107" s="385"/>
      <c r="AH107" s="385"/>
      <c r="AI107" s="385"/>
      <c r="AJ107" s="385"/>
      <c r="AK107" s="385"/>
      <c r="AL107" s="385"/>
      <c r="AM107" s="385"/>
      <c r="AN107" s="385"/>
      <c r="AO107" s="385"/>
      <c r="AP107" s="385"/>
      <c r="AQ107" s="385"/>
      <c r="AR107" s="385"/>
      <c r="AS107" s="385"/>
      <c r="AT107" s="385"/>
      <c r="AU107" s="385"/>
      <c r="AV107" s="385"/>
      <c r="AW107" s="385"/>
      <c r="AX107" s="385"/>
      <c r="AY107" s="385"/>
      <c r="AZ107" s="385"/>
      <c r="BA107" s="385"/>
      <c r="BB107" s="385"/>
      <c r="BC107" s="385"/>
      <c r="BD107" s="385"/>
      <c r="BE107" s="385"/>
      <c r="BF107" s="385"/>
      <c r="BG107" s="385"/>
      <c r="BH107" s="385"/>
      <c r="BI107" s="385"/>
      <c r="BJ107" s="385"/>
      <c r="BK107" s="385"/>
      <c r="BL107" s="385"/>
      <c r="BM107" s="385"/>
      <c r="BN107" s="385"/>
      <c r="BO107" s="385"/>
      <c r="BP107" s="385"/>
      <c r="BQ107" s="385"/>
      <c r="BR107" s="385"/>
      <c r="BS107" s="385"/>
      <c r="BT107" s="385"/>
      <c r="BU107" s="385"/>
      <c r="BV107" s="385"/>
      <c r="BW107" s="385"/>
      <c r="BX107" s="385"/>
      <c r="BY107" s="385"/>
      <c r="BZ107" s="385"/>
      <c r="CA107" s="385"/>
      <c r="CB107" s="385"/>
      <c r="CC107" s="385"/>
      <c r="CD107" s="385"/>
      <c r="CE107" s="385"/>
      <c r="CF107" s="385"/>
      <c r="CG107" s="385"/>
      <c r="CH107" s="385"/>
      <c r="CI107" s="385"/>
      <c r="CJ107" s="385"/>
      <c r="CK107" s="385"/>
      <c r="CL107" s="385"/>
      <c r="CM107" s="385"/>
      <c r="CN107" s="385"/>
      <c r="CO107" s="385"/>
      <c r="CP107" s="385"/>
      <c r="CQ107" s="385"/>
      <c r="CR107" s="385"/>
      <c r="CS107" s="385"/>
      <c r="CT107" s="385"/>
    </row>
    <row r="108" spans="19:98">
      <c r="S108" s="385"/>
      <c r="T108" s="385"/>
      <c r="U108" s="385"/>
      <c r="V108" s="385"/>
      <c r="W108" s="385"/>
      <c r="X108" s="385"/>
      <c r="Y108" s="385"/>
      <c r="Z108" s="385"/>
      <c r="AA108" s="385"/>
      <c r="AB108" s="385"/>
      <c r="AC108" s="385"/>
      <c r="AD108" s="385"/>
      <c r="AE108" s="385"/>
      <c r="AF108" s="385"/>
      <c r="AG108" s="385"/>
      <c r="AH108" s="385"/>
      <c r="AI108" s="385"/>
      <c r="AJ108" s="385"/>
      <c r="AK108" s="385"/>
      <c r="AL108" s="385"/>
      <c r="AM108" s="385"/>
      <c r="AN108" s="385"/>
      <c r="AO108" s="385"/>
      <c r="AP108" s="385"/>
      <c r="AQ108" s="385"/>
      <c r="AR108" s="385"/>
      <c r="AS108" s="385"/>
      <c r="AT108" s="385"/>
      <c r="AU108" s="385"/>
      <c r="AV108" s="385"/>
      <c r="AW108" s="385"/>
      <c r="AX108" s="385"/>
      <c r="AY108" s="385"/>
      <c r="AZ108" s="385"/>
      <c r="BA108" s="385"/>
      <c r="BB108" s="385"/>
      <c r="BC108" s="385"/>
      <c r="BD108" s="385"/>
      <c r="BE108" s="385"/>
      <c r="BF108" s="385"/>
      <c r="BG108" s="385"/>
      <c r="BH108" s="385"/>
      <c r="BI108" s="385"/>
      <c r="BJ108" s="385"/>
      <c r="BK108" s="385"/>
      <c r="BL108" s="385"/>
      <c r="BM108" s="385"/>
      <c r="BN108" s="385"/>
      <c r="BO108" s="385"/>
      <c r="BP108" s="385"/>
      <c r="BQ108" s="385"/>
      <c r="BR108" s="385"/>
      <c r="BS108" s="385"/>
      <c r="BT108" s="385"/>
      <c r="BU108" s="385"/>
      <c r="BV108" s="385"/>
      <c r="BW108" s="385"/>
      <c r="BX108" s="385"/>
      <c r="BY108" s="385"/>
      <c r="BZ108" s="385"/>
      <c r="CA108" s="385"/>
      <c r="CB108" s="385"/>
      <c r="CC108" s="385"/>
      <c r="CD108" s="385"/>
      <c r="CE108" s="385"/>
      <c r="CF108" s="385"/>
      <c r="CG108" s="385"/>
      <c r="CH108" s="385"/>
      <c r="CI108" s="385"/>
      <c r="CJ108" s="385"/>
      <c r="CK108" s="385"/>
      <c r="CL108" s="385"/>
      <c r="CM108" s="385"/>
      <c r="CN108" s="385"/>
      <c r="CO108" s="385"/>
      <c r="CP108" s="385"/>
      <c r="CQ108" s="385"/>
      <c r="CR108" s="385"/>
      <c r="CS108" s="385"/>
      <c r="CT108" s="385"/>
    </row>
    <row r="109" spans="19:98">
      <c r="S109" s="385"/>
      <c r="T109" s="385"/>
      <c r="U109" s="385"/>
      <c r="V109" s="385"/>
      <c r="W109" s="385"/>
      <c r="X109" s="385"/>
      <c r="Y109" s="385"/>
      <c r="Z109" s="385"/>
      <c r="AA109" s="385"/>
      <c r="AB109" s="385"/>
      <c r="AC109" s="385"/>
      <c r="AD109" s="385"/>
      <c r="AE109" s="385"/>
      <c r="AF109" s="385"/>
      <c r="AG109" s="385"/>
      <c r="AH109" s="385"/>
      <c r="AI109" s="385"/>
      <c r="AJ109" s="385"/>
      <c r="AK109" s="385"/>
      <c r="AL109" s="385"/>
      <c r="AM109" s="385"/>
      <c r="AN109" s="385"/>
      <c r="AO109" s="385"/>
      <c r="AP109" s="385"/>
      <c r="AQ109" s="385"/>
      <c r="AR109" s="385"/>
      <c r="AS109" s="385"/>
      <c r="AT109" s="385"/>
      <c r="AU109" s="385"/>
      <c r="AV109" s="385"/>
      <c r="AW109" s="385"/>
      <c r="AX109" s="385"/>
      <c r="AY109" s="385"/>
      <c r="AZ109" s="385"/>
      <c r="BA109" s="385"/>
      <c r="BB109" s="385"/>
      <c r="BC109" s="385"/>
      <c r="BD109" s="385"/>
      <c r="BE109" s="385"/>
      <c r="BF109" s="385"/>
      <c r="BG109" s="385"/>
      <c r="BH109" s="385"/>
      <c r="BI109" s="385"/>
      <c r="BJ109" s="385"/>
      <c r="BK109" s="385"/>
      <c r="BL109" s="385"/>
      <c r="BM109" s="385"/>
      <c r="BN109" s="385"/>
      <c r="BO109" s="385"/>
      <c r="BP109" s="385"/>
      <c r="BQ109" s="385"/>
      <c r="BR109" s="385"/>
      <c r="BS109" s="385"/>
      <c r="BT109" s="385"/>
      <c r="BU109" s="385"/>
      <c r="BV109" s="385"/>
      <c r="BW109" s="385"/>
      <c r="BX109" s="385"/>
      <c r="BY109" s="385"/>
      <c r="BZ109" s="385"/>
      <c r="CA109" s="385"/>
      <c r="CB109" s="385"/>
      <c r="CC109" s="385"/>
      <c r="CD109" s="385"/>
      <c r="CE109" s="385"/>
      <c r="CF109" s="385"/>
      <c r="CG109" s="385"/>
      <c r="CH109" s="385"/>
      <c r="CI109" s="385"/>
      <c r="CJ109" s="385"/>
      <c r="CK109" s="385"/>
      <c r="CL109" s="385"/>
      <c r="CM109" s="385"/>
      <c r="CN109" s="385"/>
      <c r="CO109" s="385"/>
      <c r="CP109" s="385"/>
      <c r="CQ109" s="385"/>
      <c r="CR109" s="385"/>
      <c r="CS109" s="385"/>
      <c r="CT109" s="385"/>
    </row>
    <row r="110" spans="19:98">
      <c r="S110" s="385"/>
      <c r="T110" s="385"/>
      <c r="U110" s="385"/>
      <c r="V110" s="385"/>
      <c r="W110" s="385"/>
      <c r="X110" s="385"/>
      <c r="Y110" s="385"/>
      <c r="Z110" s="385"/>
      <c r="AA110" s="385"/>
      <c r="AB110" s="385"/>
      <c r="AC110" s="385"/>
      <c r="AD110" s="385"/>
      <c r="AE110" s="385"/>
      <c r="AF110" s="385"/>
      <c r="AG110" s="385"/>
      <c r="AH110" s="385"/>
      <c r="AI110" s="385"/>
      <c r="AJ110" s="385"/>
      <c r="AK110" s="385"/>
      <c r="AL110" s="385"/>
      <c r="AM110" s="385"/>
      <c r="AN110" s="385"/>
      <c r="AO110" s="385"/>
      <c r="AP110" s="385"/>
      <c r="AQ110" s="385"/>
      <c r="AR110" s="385"/>
      <c r="AS110" s="385"/>
      <c r="AT110" s="385"/>
      <c r="AU110" s="385"/>
      <c r="AV110" s="385"/>
      <c r="AW110" s="385"/>
      <c r="AX110" s="385"/>
      <c r="AY110" s="385"/>
      <c r="AZ110" s="385"/>
      <c r="BA110" s="385"/>
      <c r="BB110" s="385"/>
      <c r="BC110" s="385"/>
      <c r="BD110" s="385"/>
      <c r="BE110" s="385"/>
      <c r="BF110" s="385"/>
      <c r="BG110" s="385"/>
      <c r="BH110" s="385"/>
      <c r="BI110" s="385"/>
      <c r="BJ110" s="385"/>
      <c r="BK110" s="385"/>
      <c r="BL110" s="385"/>
      <c r="BM110" s="385"/>
      <c r="BN110" s="385"/>
      <c r="BO110" s="385"/>
      <c r="BP110" s="385"/>
      <c r="BQ110" s="385"/>
      <c r="BR110" s="385"/>
      <c r="BS110" s="385"/>
      <c r="BT110" s="385"/>
      <c r="BU110" s="385"/>
      <c r="BV110" s="385"/>
      <c r="BW110" s="385"/>
      <c r="BX110" s="385"/>
      <c r="BY110" s="385"/>
      <c r="BZ110" s="385"/>
      <c r="CA110" s="385"/>
      <c r="CB110" s="385"/>
      <c r="CC110" s="385"/>
      <c r="CD110" s="385"/>
      <c r="CE110" s="385"/>
      <c r="CF110" s="385"/>
      <c r="CG110" s="385"/>
      <c r="CH110" s="385"/>
      <c r="CI110" s="385"/>
      <c r="CJ110" s="385"/>
      <c r="CK110" s="385"/>
      <c r="CL110" s="385"/>
      <c r="CM110" s="385"/>
      <c r="CN110" s="385"/>
      <c r="CO110" s="385"/>
      <c r="CP110" s="385"/>
      <c r="CQ110" s="385"/>
      <c r="CR110" s="385"/>
      <c r="CS110" s="385"/>
      <c r="CT110" s="385"/>
    </row>
    <row r="111" spans="19:98">
      <c r="S111" s="385"/>
      <c r="T111" s="385"/>
      <c r="U111" s="385"/>
      <c r="V111" s="385"/>
      <c r="W111" s="385"/>
      <c r="X111" s="385"/>
      <c r="Y111" s="385"/>
      <c r="Z111" s="385"/>
      <c r="AA111" s="385"/>
      <c r="AB111" s="385"/>
      <c r="AC111" s="385"/>
      <c r="AD111" s="385"/>
      <c r="AE111" s="385"/>
      <c r="AF111" s="385"/>
      <c r="AG111" s="385"/>
      <c r="AH111" s="385"/>
      <c r="AI111" s="385"/>
      <c r="AJ111" s="385"/>
      <c r="AK111" s="385"/>
      <c r="AL111" s="385"/>
      <c r="AM111" s="385"/>
      <c r="AN111" s="385"/>
      <c r="AO111" s="385"/>
      <c r="AP111" s="385"/>
      <c r="AQ111" s="385"/>
      <c r="AR111" s="385"/>
      <c r="AS111" s="385"/>
      <c r="AT111" s="385"/>
      <c r="AU111" s="385"/>
      <c r="AV111" s="385"/>
      <c r="AW111" s="385"/>
      <c r="AX111" s="385"/>
      <c r="AY111" s="385"/>
      <c r="AZ111" s="385"/>
      <c r="BA111" s="385"/>
      <c r="BB111" s="385"/>
      <c r="BC111" s="385"/>
      <c r="BD111" s="385"/>
      <c r="BE111" s="385"/>
      <c r="BF111" s="385"/>
      <c r="BG111" s="385"/>
      <c r="BH111" s="385"/>
      <c r="BI111" s="385"/>
      <c r="BJ111" s="385"/>
      <c r="BK111" s="385"/>
      <c r="BL111" s="385"/>
      <c r="BM111" s="385"/>
      <c r="BN111" s="385"/>
      <c r="BO111" s="385"/>
      <c r="BP111" s="385"/>
      <c r="BQ111" s="385"/>
      <c r="BR111" s="385"/>
      <c r="BS111" s="385"/>
      <c r="BT111" s="385"/>
      <c r="BU111" s="385"/>
      <c r="BV111" s="385"/>
      <c r="BW111" s="385"/>
      <c r="BX111" s="385"/>
      <c r="BY111" s="385"/>
      <c r="BZ111" s="385"/>
      <c r="CA111" s="385"/>
      <c r="CB111" s="385"/>
      <c r="CC111" s="385"/>
      <c r="CD111" s="385"/>
      <c r="CE111" s="385"/>
      <c r="CF111" s="385"/>
      <c r="CG111" s="385"/>
      <c r="CH111" s="385"/>
      <c r="CI111" s="385"/>
      <c r="CJ111" s="385"/>
      <c r="CK111" s="385"/>
      <c r="CL111" s="385"/>
      <c r="CM111" s="385"/>
      <c r="CN111" s="385"/>
      <c r="CO111" s="385"/>
      <c r="CP111" s="385"/>
      <c r="CQ111" s="385"/>
      <c r="CR111" s="385"/>
      <c r="CS111" s="385"/>
      <c r="CT111" s="385"/>
    </row>
    <row r="112" spans="19:98">
      <c r="S112" s="385"/>
      <c r="T112" s="385"/>
      <c r="U112" s="385"/>
      <c r="V112" s="385"/>
      <c r="W112" s="385"/>
      <c r="X112" s="385"/>
      <c r="Y112" s="385"/>
      <c r="Z112" s="385"/>
      <c r="AA112" s="385"/>
      <c r="AB112" s="385"/>
      <c r="AC112" s="385"/>
      <c r="AD112" s="385"/>
      <c r="AE112" s="385"/>
      <c r="AF112" s="385"/>
      <c r="AG112" s="385"/>
      <c r="AH112" s="385"/>
      <c r="AI112" s="385"/>
      <c r="AJ112" s="385"/>
      <c r="AK112" s="385"/>
      <c r="AL112" s="385"/>
      <c r="AM112" s="385"/>
      <c r="AN112" s="385"/>
      <c r="AO112" s="385"/>
      <c r="AP112" s="385"/>
      <c r="AQ112" s="385"/>
      <c r="AR112" s="385"/>
      <c r="AS112" s="385"/>
      <c r="AT112" s="385"/>
      <c r="AU112" s="385"/>
      <c r="AV112" s="385"/>
      <c r="AW112" s="385"/>
      <c r="AX112" s="385"/>
      <c r="AY112" s="385"/>
      <c r="AZ112" s="385"/>
      <c r="BA112" s="385"/>
      <c r="BB112" s="385"/>
      <c r="BC112" s="385"/>
      <c r="BD112" s="385"/>
      <c r="BE112" s="385"/>
      <c r="BF112" s="385"/>
      <c r="BG112" s="385"/>
      <c r="BH112" s="385"/>
      <c r="BI112" s="385"/>
      <c r="BJ112" s="385"/>
      <c r="BK112" s="385"/>
      <c r="BL112" s="385"/>
      <c r="BM112" s="385"/>
      <c r="BN112" s="385"/>
      <c r="BO112" s="385"/>
      <c r="BP112" s="385"/>
      <c r="BQ112" s="385"/>
      <c r="BR112" s="385"/>
      <c r="BS112" s="385"/>
      <c r="BT112" s="385"/>
      <c r="BU112" s="385"/>
      <c r="BV112" s="385"/>
      <c r="BW112" s="385"/>
      <c r="BX112" s="385"/>
      <c r="BY112" s="385"/>
      <c r="BZ112" s="385"/>
      <c r="CA112" s="385"/>
      <c r="CB112" s="385"/>
      <c r="CC112" s="385"/>
      <c r="CD112" s="385"/>
      <c r="CE112" s="385"/>
      <c r="CF112" s="385"/>
      <c r="CG112" s="385"/>
      <c r="CH112" s="385"/>
      <c r="CI112" s="385"/>
      <c r="CJ112" s="385"/>
      <c r="CK112" s="385"/>
      <c r="CL112" s="385"/>
      <c r="CM112" s="385"/>
      <c r="CN112" s="385"/>
      <c r="CO112" s="385"/>
      <c r="CP112" s="385"/>
      <c r="CQ112" s="385"/>
      <c r="CR112" s="385"/>
      <c r="CS112" s="385"/>
      <c r="CT112" s="385"/>
    </row>
    <row r="113" spans="19:98">
      <c r="S113" s="385"/>
      <c r="T113" s="385"/>
      <c r="U113" s="385"/>
      <c r="V113" s="385"/>
      <c r="W113" s="385"/>
      <c r="X113" s="385"/>
      <c r="Y113" s="385"/>
      <c r="Z113" s="385"/>
      <c r="AA113" s="385"/>
      <c r="AB113" s="385"/>
      <c r="AC113" s="385"/>
      <c r="AD113" s="385"/>
      <c r="AE113" s="385"/>
      <c r="AF113" s="385"/>
      <c r="AG113" s="385"/>
      <c r="AH113" s="385"/>
      <c r="AI113" s="385"/>
      <c r="AJ113" s="385"/>
      <c r="AK113" s="385"/>
      <c r="AL113" s="385"/>
      <c r="AM113" s="385"/>
      <c r="AN113" s="385"/>
      <c r="AO113" s="385"/>
      <c r="AP113" s="385"/>
      <c r="AQ113" s="385"/>
      <c r="AR113" s="385"/>
      <c r="AS113" s="385"/>
      <c r="AT113" s="385"/>
      <c r="AU113" s="385"/>
      <c r="AV113" s="385"/>
      <c r="AW113" s="385"/>
      <c r="AX113" s="385"/>
      <c r="AY113" s="385"/>
      <c r="AZ113" s="385"/>
      <c r="BA113" s="385"/>
      <c r="BB113" s="385"/>
      <c r="BC113" s="385"/>
      <c r="BD113" s="385"/>
      <c r="BE113" s="385"/>
      <c r="BF113" s="385"/>
      <c r="BG113" s="385"/>
      <c r="BH113" s="385"/>
      <c r="BI113" s="385"/>
      <c r="BJ113" s="385"/>
      <c r="BK113" s="385"/>
      <c r="BL113" s="385"/>
      <c r="BM113" s="385"/>
      <c r="BN113" s="385"/>
      <c r="BO113" s="385"/>
      <c r="BP113" s="385"/>
      <c r="BQ113" s="385"/>
      <c r="BR113" s="385"/>
      <c r="BS113" s="385"/>
      <c r="BT113" s="385"/>
      <c r="BU113" s="385"/>
      <c r="BV113" s="385"/>
      <c r="BW113" s="385"/>
      <c r="BX113" s="385"/>
      <c r="BY113" s="385"/>
      <c r="BZ113" s="385"/>
      <c r="CA113" s="385"/>
      <c r="CB113" s="385"/>
      <c r="CC113" s="385"/>
      <c r="CD113" s="385"/>
      <c r="CE113" s="385"/>
      <c r="CF113" s="385"/>
      <c r="CG113" s="385"/>
      <c r="CH113" s="385"/>
      <c r="CI113" s="385"/>
      <c r="CJ113" s="385"/>
      <c r="CK113" s="385"/>
      <c r="CL113" s="385"/>
      <c r="CM113" s="385"/>
      <c r="CN113" s="385"/>
      <c r="CO113" s="385"/>
      <c r="CP113" s="385"/>
      <c r="CQ113" s="385"/>
      <c r="CR113" s="385"/>
      <c r="CS113" s="385"/>
      <c r="CT113" s="385"/>
    </row>
    <row r="114" spans="19:98">
      <c r="S114" s="385"/>
      <c r="T114" s="385"/>
      <c r="U114" s="385"/>
      <c r="V114" s="385"/>
      <c r="W114" s="385"/>
      <c r="X114" s="385"/>
      <c r="Y114" s="385"/>
      <c r="Z114" s="385"/>
      <c r="AA114" s="385"/>
      <c r="AB114" s="385"/>
      <c r="AC114" s="385"/>
      <c r="AD114" s="385"/>
      <c r="AE114" s="385"/>
      <c r="AF114" s="385"/>
      <c r="AG114" s="385"/>
      <c r="AH114" s="385"/>
      <c r="AI114" s="385"/>
      <c r="AJ114" s="385"/>
      <c r="AK114" s="385"/>
      <c r="AL114" s="385"/>
      <c r="AM114" s="385"/>
      <c r="AN114" s="385"/>
      <c r="AO114" s="385"/>
      <c r="AP114" s="385"/>
      <c r="AQ114" s="385"/>
      <c r="AR114" s="385"/>
      <c r="AS114" s="385"/>
      <c r="AT114" s="385"/>
      <c r="AU114" s="385"/>
      <c r="AV114" s="385"/>
      <c r="AW114" s="385"/>
      <c r="AX114" s="385"/>
      <c r="AY114" s="385"/>
      <c r="AZ114" s="385"/>
      <c r="BA114" s="385"/>
      <c r="BB114" s="385"/>
      <c r="BC114" s="385"/>
      <c r="BD114" s="385"/>
      <c r="BE114" s="385"/>
      <c r="BF114" s="385"/>
      <c r="BG114" s="385"/>
      <c r="BH114" s="385"/>
      <c r="BI114" s="385"/>
      <c r="BJ114" s="385"/>
      <c r="BK114" s="385"/>
      <c r="BL114" s="385"/>
      <c r="BM114" s="385"/>
      <c r="BN114" s="385"/>
      <c r="BO114" s="385"/>
      <c r="BP114" s="385"/>
      <c r="BQ114" s="385"/>
      <c r="BR114" s="385"/>
      <c r="BS114" s="385"/>
      <c r="BT114" s="385"/>
      <c r="BU114" s="385"/>
      <c r="BV114" s="385"/>
      <c r="BW114" s="385"/>
      <c r="BX114" s="385"/>
      <c r="BY114" s="385"/>
      <c r="BZ114" s="385"/>
      <c r="CA114" s="385"/>
      <c r="CB114" s="385"/>
      <c r="CC114" s="385"/>
      <c r="CD114" s="385"/>
      <c r="CE114" s="385"/>
      <c r="CF114" s="385"/>
      <c r="CG114" s="385"/>
      <c r="CH114" s="385"/>
      <c r="CI114" s="385"/>
      <c r="CJ114" s="385"/>
      <c r="CK114" s="385"/>
      <c r="CL114" s="385"/>
      <c r="CM114" s="385"/>
      <c r="CN114" s="385"/>
      <c r="CO114" s="385"/>
      <c r="CP114" s="385"/>
      <c r="CQ114" s="385"/>
      <c r="CR114" s="385"/>
      <c r="CS114" s="385"/>
      <c r="CT114" s="385"/>
    </row>
    <row r="115" spans="19:98">
      <c r="S115" s="385"/>
      <c r="T115" s="385"/>
      <c r="U115" s="385"/>
      <c r="V115" s="385"/>
      <c r="W115" s="385"/>
      <c r="X115" s="385"/>
      <c r="Y115" s="385"/>
      <c r="Z115" s="385"/>
      <c r="AA115" s="385"/>
      <c r="AB115" s="385"/>
      <c r="AC115" s="385"/>
      <c r="AD115" s="385"/>
      <c r="AE115" s="385"/>
      <c r="AF115" s="385"/>
      <c r="AG115" s="385"/>
      <c r="AH115" s="385"/>
      <c r="AI115" s="385"/>
      <c r="AJ115" s="385"/>
      <c r="AK115" s="385"/>
      <c r="AL115" s="385"/>
      <c r="AM115" s="385"/>
      <c r="AN115" s="385"/>
      <c r="AO115" s="385"/>
      <c r="AP115" s="385"/>
      <c r="AQ115" s="385"/>
      <c r="AR115" s="385"/>
      <c r="AS115" s="385"/>
      <c r="AT115" s="385"/>
      <c r="AU115" s="385"/>
      <c r="AV115" s="385"/>
      <c r="AW115" s="385"/>
      <c r="AX115" s="385"/>
      <c r="AY115" s="385"/>
      <c r="AZ115" s="385"/>
      <c r="BA115" s="385"/>
      <c r="BB115" s="385"/>
      <c r="BC115" s="385"/>
      <c r="BD115" s="385"/>
      <c r="BE115" s="385"/>
      <c r="BF115" s="385"/>
      <c r="BG115" s="385"/>
      <c r="BH115" s="385"/>
      <c r="BI115" s="385"/>
      <c r="BJ115" s="385"/>
      <c r="BK115" s="385"/>
      <c r="BL115" s="385"/>
      <c r="BM115" s="385"/>
      <c r="BN115" s="385"/>
      <c r="BO115" s="385"/>
      <c r="BP115" s="385"/>
      <c r="BQ115" s="385"/>
      <c r="BR115" s="385"/>
      <c r="BS115" s="385"/>
      <c r="BT115" s="385"/>
      <c r="BU115" s="385"/>
      <c r="BV115" s="385"/>
      <c r="BW115" s="385"/>
      <c r="BX115" s="385"/>
      <c r="BY115" s="385"/>
      <c r="BZ115" s="385"/>
      <c r="CA115" s="385"/>
      <c r="CB115" s="385"/>
      <c r="CC115" s="385"/>
      <c r="CD115" s="385"/>
      <c r="CE115" s="385"/>
      <c r="CF115" s="385"/>
      <c r="CG115" s="385"/>
      <c r="CH115" s="385"/>
      <c r="CI115" s="385"/>
      <c r="CJ115" s="385"/>
      <c r="CK115" s="385"/>
      <c r="CL115" s="385"/>
      <c r="CM115" s="385"/>
      <c r="CN115" s="385"/>
      <c r="CO115" s="385"/>
      <c r="CP115" s="385"/>
      <c r="CQ115" s="385"/>
      <c r="CR115" s="385"/>
      <c r="CS115" s="385"/>
      <c r="CT115" s="385"/>
    </row>
    <row r="116" spans="19:98">
      <c r="S116" s="385"/>
      <c r="T116" s="385"/>
      <c r="U116" s="385"/>
      <c r="V116" s="385"/>
      <c r="W116" s="385"/>
      <c r="X116" s="385"/>
      <c r="Y116" s="385"/>
      <c r="Z116" s="385"/>
      <c r="AA116" s="385"/>
      <c r="AB116" s="385"/>
      <c r="AC116" s="385"/>
      <c r="AD116" s="385"/>
      <c r="AE116" s="385"/>
      <c r="AF116" s="385"/>
      <c r="AG116" s="385"/>
      <c r="AH116" s="385"/>
      <c r="AI116" s="385"/>
      <c r="AJ116" s="385"/>
      <c r="AK116" s="385"/>
      <c r="AL116" s="385"/>
      <c r="AM116" s="385"/>
      <c r="AN116" s="385"/>
      <c r="AO116" s="385"/>
      <c r="AP116" s="385"/>
      <c r="AQ116" s="385"/>
      <c r="AR116" s="385"/>
      <c r="AS116" s="385"/>
      <c r="AT116" s="385"/>
      <c r="AU116" s="385"/>
      <c r="AV116" s="385"/>
      <c r="AW116" s="385"/>
      <c r="AX116" s="385"/>
      <c r="AY116" s="385"/>
      <c r="AZ116" s="385"/>
      <c r="BA116" s="385"/>
      <c r="BB116" s="385"/>
      <c r="BC116" s="385"/>
      <c r="BD116" s="385"/>
      <c r="BE116" s="385"/>
      <c r="BF116" s="385"/>
      <c r="BG116" s="385"/>
      <c r="BH116" s="385"/>
      <c r="BI116" s="385"/>
      <c r="BJ116" s="385"/>
      <c r="BK116" s="385"/>
      <c r="BL116" s="385"/>
      <c r="BM116" s="385"/>
      <c r="BN116" s="385"/>
      <c r="BO116" s="385"/>
      <c r="BP116" s="385"/>
      <c r="BQ116" s="385"/>
      <c r="BR116" s="385"/>
      <c r="BS116" s="385"/>
      <c r="BT116" s="385"/>
      <c r="BU116" s="385"/>
      <c r="BV116" s="385"/>
      <c r="BW116" s="385"/>
      <c r="BX116" s="385"/>
      <c r="BY116" s="385"/>
      <c r="BZ116" s="385"/>
      <c r="CA116" s="385"/>
      <c r="CB116" s="385"/>
      <c r="CC116" s="385"/>
      <c r="CD116" s="385"/>
      <c r="CE116" s="385"/>
      <c r="CF116" s="385"/>
      <c r="CG116" s="385"/>
      <c r="CH116" s="385"/>
      <c r="CI116" s="385"/>
      <c r="CJ116" s="385"/>
      <c r="CK116" s="385"/>
      <c r="CL116" s="385"/>
      <c r="CM116" s="385"/>
      <c r="CN116" s="385"/>
      <c r="CO116" s="385"/>
      <c r="CP116" s="385"/>
      <c r="CQ116" s="385"/>
      <c r="CR116" s="385"/>
      <c r="CS116" s="385"/>
      <c r="CT116" s="385"/>
    </row>
    <row r="117" spans="19:98">
      <c r="S117" s="385"/>
      <c r="T117" s="385"/>
      <c r="U117" s="385"/>
      <c r="V117" s="385"/>
      <c r="W117" s="385"/>
      <c r="X117" s="385"/>
      <c r="Y117" s="385"/>
      <c r="Z117" s="385"/>
      <c r="AA117" s="385"/>
      <c r="AB117" s="385"/>
      <c r="AC117" s="385"/>
      <c r="AD117" s="385"/>
      <c r="AE117" s="385"/>
      <c r="AF117" s="385"/>
      <c r="AG117" s="385"/>
      <c r="AH117" s="385"/>
      <c r="AI117" s="385"/>
      <c r="AJ117" s="385"/>
      <c r="AK117" s="385"/>
      <c r="AL117" s="385"/>
      <c r="AM117" s="385"/>
      <c r="AN117" s="385"/>
      <c r="AO117" s="385"/>
      <c r="AP117" s="385"/>
      <c r="AQ117" s="385"/>
      <c r="AR117" s="385"/>
      <c r="AS117" s="385"/>
      <c r="AT117" s="385"/>
      <c r="AU117" s="385"/>
      <c r="AV117" s="385"/>
      <c r="AW117" s="385"/>
      <c r="AX117" s="385"/>
      <c r="AY117" s="385"/>
      <c r="AZ117" s="385"/>
      <c r="BA117" s="385"/>
      <c r="BB117" s="385"/>
      <c r="BC117" s="385"/>
      <c r="BD117" s="385"/>
      <c r="BE117" s="385"/>
      <c r="BF117" s="385"/>
      <c r="BG117" s="385"/>
      <c r="BH117" s="385"/>
      <c r="BI117" s="385"/>
      <c r="BJ117" s="385"/>
      <c r="BK117" s="385"/>
      <c r="BL117" s="385"/>
      <c r="BM117" s="385"/>
      <c r="BN117" s="385"/>
      <c r="BO117" s="385"/>
      <c r="BP117" s="385"/>
      <c r="BQ117" s="385"/>
      <c r="BR117" s="385"/>
      <c r="BS117" s="385"/>
      <c r="BT117" s="385"/>
      <c r="BU117" s="385"/>
      <c r="BV117" s="385"/>
      <c r="BW117" s="385"/>
      <c r="BX117" s="385"/>
      <c r="BY117" s="385"/>
      <c r="BZ117" s="385"/>
      <c r="CA117" s="385"/>
      <c r="CB117" s="385"/>
      <c r="CC117" s="385"/>
      <c r="CD117" s="385"/>
      <c r="CE117" s="385"/>
      <c r="CF117" s="385"/>
      <c r="CG117" s="385"/>
      <c r="CH117" s="385"/>
      <c r="CI117" s="385"/>
      <c r="CJ117" s="385"/>
      <c r="CK117" s="385"/>
      <c r="CL117" s="385"/>
      <c r="CM117" s="385"/>
      <c r="CN117" s="385"/>
      <c r="CO117" s="385"/>
      <c r="CP117" s="385"/>
      <c r="CQ117" s="385"/>
      <c r="CR117" s="385"/>
      <c r="CS117" s="385"/>
      <c r="CT117" s="385"/>
    </row>
    <row r="118" spans="19:98">
      <c r="S118" s="385"/>
      <c r="T118" s="385"/>
      <c r="U118" s="385"/>
      <c r="V118" s="385"/>
      <c r="W118" s="385"/>
      <c r="X118" s="385"/>
      <c r="Y118" s="385"/>
      <c r="Z118" s="385"/>
      <c r="AA118" s="385"/>
      <c r="AB118" s="385"/>
      <c r="AC118" s="385"/>
      <c r="AD118" s="385"/>
      <c r="AE118" s="385"/>
      <c r="AF118" s="385"/>
      <c r="AG118" s="385"/>
      <c r="AH118" s="385"/>
      <c r="AI118" s="385"/>
      <c r="AJ118" s="385"/>
      <c r="AK118" s="385"/>
      <c r="AL118" s="385"/>
      <c r="AM118" s="385"/>
      <c r="AN118" s="385"/>
      <c r="AO118" s="385"/>
      <c r="AP118" s="385"/>
      <c r="AQ118" s="385"/>
      <c r="AR118" s="385"/>
      <c r="AS118" s="385"/>
      <c r="AT118" s="385"/>
      <c r="AU118" s="385"/>
      <c r="AV118" s="385"/>
      <c r="AW118" s="385"/>
      <c r="AX118" s="385"/>
      <c r="AY118" s="385"/>
      <c r="AZ118" s="385"/>
      <c r="BA118" s="385"/>
      <c r="BB118" s="385"/>
      <c r="BC118" s="385"/>
      <c r="BD118" s="385"/>
      <c r="BE118" s="385"/>
      <c r="BF118" s="385"/>
      <c r="BG118" s="385"/>
      <c r="BH118" s="385"/>
      <c r="BI118" s="385"/>
      <c r="BJ118" s="385"/>
      <c r="BK118" s="385"/>
      <c r="BL118" s="385"/>
      <c r="BM118" s="385"/>
      <c r="BN118" s="385"/>
      <c r="BO118" s="385"/>
      <c r="BP118" s="385"/>
      <c r="BQ118" s="385"/>
      <c r="BR118" s="385"/>
      <c r="BS118" s="385"/>
      <c r="BT118" s="385"/>
      <c r="BU118" s="385"/>
      <c r="BV118" s="385"/>
      <c r="BW118" s="385"/>
      <c r="BX118" s="385"/>
      <c r="BY118" s="385"/>
      <c r="BZ118" s="385"/>
      <c r="CA118" s="385"/>
      <c r="CB118" s="385"/>
      <c r="CC118" s="385"/>
      <c r="CD118" s="385"/>
      <c r="CE118" s="385"/>
      <c r="CF118" s="385"/>
      <c r="CG118" s="385"/>
      <c r="CH118" s="385"/>
      <c r="CI118" s="385"/>
      <c r="CJ118" s="385"/>
      <c r="CK118" s="385"/>
      <c r="CL118" s="385"/>
      <c r="CM118" s="385"/>
      <c r="CN118" s="385"/>
      <c r="CO118" s="385"/>
      <c r="CP118" s="385"/>
      <c r="CQ118" s="385"/>
      <c r="CR118" s="385"/>
      <c r="CS118" s="385"/>
      <c r="CT118" s="385"/>
    </row>
    <row r="119" spans="19:98">
      <c r="S119" s="385"/>
      <c r="T119" s="385"/>
      <c r="U119" s="385"/>
      <c r="V119" s="385"/>
      <c r="W119" s="385"/>
      <c r="X119" s="385"/>
      <c r="Y119" s="385"/>
      <c r="Z119" s="385"/>
      <c r="AA119" s="385"/>
      <c r="AB119" s="385"/>
      <c r="AC119" s="385"/>
      <c r="AD119" s="385"/>
      <c r="AE119" s="385"/>
      <c r="AF119" s="385"/>
      <c r="AG119" s="385"/>
      <c r="AH119" s="385"/>
      <c r="AI119" s="385"/>
      <c r="AJ119" s="385"/>
      <c r="AK119" s="385"/>
      <c r="AL119" s="385"/>
      <c r="AM119" s="385"/>
      <c r="AN119" s="385"/>
      <c r="AO119" s="385"/>
      <c r="AP119" s="385"/>
      <c r="AQ119" s="385"/>
      <c r="AR119" s="385"/>
      <c r="AS119" s="385"/>
      <c r="AT119" s="385"/>
      <c r="AU119" s="385"/>
      <c r="AV119" s="385"/>
      <c r="AW119" s="385"/>
      <c r="AX119" s="385"/>
      <c r="AY119" s="385"/>
      <c r="AZ119" s="385"/>
      <c r="BA119" s="385"/>
      <c r="BB119" s="385"/>
      <c r="BC119" s="385"/>
      <c r="BD119" s="385"/>
      <c r="BE119" s="385"/>
      <c r="BF119" s="385"/>
      <c r="BG119" s="385"/>
      <c r="BH119" s="385"/>
      <c r="BI119" s="385"/>
      <c r="BJ119" s="385"/>
      <c r="BK119" s="385"/>
      <c r="BL119" s="385"/>
      <c r="BM119" s="385"/>
      <c r="BN119" s="385"/>
      <c r="BO119" s="385"/>
      <c r="BP119" s="385"/>
      <c r="BQ119" s="385"/>
      <c r="BR119" s="385"/>
      <c r="BS119" s="385"/>
      <c r="BT119" s="385"/>
      <c r="BU119" s="385"/>
      <c r="BV119" s="385"/>
      <c r="BW119" s="385"/>
      <c r="BX119" s="385"/>
      <c r="BY119" s="385"/>
      <c r="BZ119" s="385"/>
      <c r="CA119" s="385"/>
      <c r="CB119" s="385"/>
      <c r="CC119" s="385"/>
      <c r="CD119" s="385"/>
      <c r="CE119" s="385"/>
      <c r="CF119" s="385"/>
      <c r="CG119" s="385"/>
      <c r="CH119" s="385"/>
      <c r="CI119" s="385"/>
      <c r="CJ119" s="385"/>
      <c r="CK119" s="385"/>
      <c r="CL119" s="385"/>
      <c r="CM119" s="385"/>
      <c r="CN119" s="385"/>
      <c r="CO119" s="385"/>
      <c r="CP119" s="385"/>
      <c r="CQ119" s="385"/>
      <c r="CR119" s="385"/>
      <c r="CS119" s="385"/>
      <c r="CT119" s="385"/>
    </row>
    <row r="120" spans="19:98">
      <c r="S120" s="385"/>
      <c r="T120" s="385"/>
      <c r="U120" s="385"/>
      <c r="V120" s="385"/>
      <c r="W120" s="385"/>
      <c r="X120" s="385"/>
      <c r="Y120" s="385"/>
      <c r="Z120" s="385"/>
      <c r="AA120" s="385"/>
      <c r="AB120" s="385"/>
      <c r="AC120" s="385"/>
      <c r="AD120" s="385"/>
      <c r="AE120" s="385"/>
      <c r="AF120" s="385"/>
      <c r="AG120" s="385"/>
      <c r="AH120" s="385"/>
      <c r="AI120" s="385"/>
      <c r="AJ120" s="385"/>
      <c r="AK120" s="385"/>
      <c r="AL120" s="385"/>
      <c r="AM120" s="385"/>
      <c r="AN120" s="385"/>
      <c r="AO120" s="385"/>
      <c r="AP120" s="385"/>
      <c r="AQ120" s="385"/>
      <c r="AR120" s="385"/>
      <c r="AS120" s="385"/>
      <c r="AT120" s="385"/>
      <c r="AU120" s="385"/>
      <c r="AV120" s="385"/>
      <c r="AW120" s="385"/>
      <c r="AX120" s="385"/>
      <c r="AY120" s="385"/>
      <c r="AZ120" s="385"/>
      <c r="BA120" s="385"/>
      <c r="BB120" s="385"/>
      <c r="BC120" s="385"/>
      <c r="BD120" s="385"/>
      <c r="BE120" s="385"/>
      <c r="BF120" s="385"/>
      <c r="BG120" s="385"/>
      <c r="BH120" s="385"/>
      <c r="BI120" s="385"/>
      <c r="BJ120" s="385"/>
      <c r="BK120" s="385"/>
      <c r="BL120" s="385"/>
      <c r="BM120" s="385"/>
      <c r="BN120" s="385"/>
      <c r="BO120" s="385"/>
      <c r="BP120" s="385"/>
      <c r="BQ120" s="385"/>
      <c r="BR120" s="385"/>
      <c r="BS120" s="385"/>
      <c r="BT120" s="385"/>
      <c r="BU120" s="385"/>
      <c r="BV120" s="385"/>
      <c r="BW120" s="385"/>
      <c r="BX120" s="385"/>
      <c r="BY120" s="385"/>
      <c r="BZ120" s="385"/>
      <c r="CA120" s="385"/>
      <c r="CB120" s="385"/>
      <c r="CC120" s="385"/>
      <c r="CD120" s="385"/>
      <c r="CE120" s="385"/>
      <c r="CF120" s="385"/>
      <c r="CG120" s="385"/>
      <c r="CH120" s="385"/>
      <c r="CI120" s="385"/>
      <c r="CJ120" s="385"/>
      <c r="CK120" s="385"/>
      <c r="CL120" s="385"/>
      <c r="CM120" s="385"/>
      <c r="CN120" s="385"/>
      <c r="CO120" s="385"/>
      <c r="CP120" s="385"/>
      <c r="CQ120" s="385"/>
      <c r="CR120" s="385"/>
      <c r="CS120" s="385"/>
      <c r="CT120" s="385"/>
    </row>
    <row r="121" spans="19:98">
      <c r="S121" s="385"/>
      <c r="T121" s="385"/>
      <c r="U121" s="385"/>
      <c r="V121" s="385"/>
      <c r="W121" s="385"/>
      <c r="X121" s="385"/>
      <c r="Y121" s="385"/>
      <c r="Z121" s="385"/>
      <c r="AA121" s="385"/>
      <c r="AB121" s="385"/>
      <c r="AC121" s="385"/>
      <c r="AD121" s="385"/>
      <c r="AE121" s="385"/>
      <c r="AF121" s="385"/>
      <c r="AG121" s="385"/>
      <c r="AH121" s="385"/>
      <c r="AI121" s="385"/>
      <c r="AJ121" s="385"/>
      <c r="AK121" s="385"/>
      <c r="AL121" s="385"/>
      <c r="AM121" s="385"/>
      <c r="AN121" s="385"/>
      <c r="AO121" s="385"/>
      <c r="AP121" s="385"/>
      <c r="AQ121" s="385"/>
      <c r="AR121" s="385"/>
      <c r="AS121" s="385"/>
      <c r="AT121" s="385"/>
      <c r="AU121" s="385"/>
      <c r="AV121" s="385"/>
      <c r="AW121" s="385"/>
      <c r="AX121" s="385"/>
      <c r="AY121" s="385"/>
      <c r="AZ121" s="385"/>
      <c r="BA121" s="385"/>
      <c r="BB121" s="385"/>
      <c r="BC121" s="385"/>
      <c r="BD121" s="385"/>
      <c r="BE121" s="385"/>
      <c r="BF121" s="385"/>
      <c r="BG121" s="385"/>
      <c r="BH121" s="385"/>
      <c r="BI121" s="385"/>
      <c r="BJ121" s="385"/>
      <c r="BK121" s="385"/>
      <c r="BL121" s="385"/>
      <c r="BM121" s="385"/>
      <c r="BN121" s="385"/>
      <c r="BO121" s="385"/>
      <c r="BP121" s="385"/>
      <c r="BQ121" s="385"/>
      <c r="BR121" s="385"/>
      <c r="BS121" s="385"/>
      <c r="BT121" s="385"/>
      <c r="BU121" s="385"/>
      <c r="BV121" s="385"/>
      <c r="BW121" s="385"/>
      <c r="BX121" s="385"/>
      <c r="BY121" s="385"/>
      <c r="BZ121" s="385"/>
      <c r="CA121" s="385"/>
      <c r="CB121" s="385"/>
      <c r="CC121" s="385"/>
      <c r="CD121" s="385"/>
      <c r="CE121" s="385"/>
      <c r="CF121" s="385"/>
      <c r="CG121" s="385"/>
      <c r="CH121" s="385"/>
      <c r="CI121" s="385"/>
      <c r="CJ121" s="385"/>
      <c r="CK121" s="385"/>
      <c r="CL121" s="385"/>
      <c r="CM121" s="385"/>
      <c r="CN121" s="385"/>
      <c r="CO121" s="385"/>
      <c r="CP121" s="385"/>
      <c r="CQ121" s="385"/>
      <c r="CR121" s="385"/>
      <c r="CS121" s="385"/>
      <c r="CT121" s="385"/>
    </row>
    <row r="122" spans="19:98">
      <c r="S122" s="385"/>
      <c r="T122" s="385"/>
      <c r="U122" s="385"/>
      <c r="V122" s="385"/>
      <c r="W122" s="385"/>
      <c r="X122" s="385"/>
      <c r="Y122" s="385"/>
      <c r="Z122" s="385"/>
      <c r="AA122" s="385"/>
      <c r="AB122" s="385"/>
      <c r="AC122" s="385"/>
      <c r="AD122" s="385"/>
      <c r="AE122" s="385"/>
      <c r="AF122" s="385"/>
      <c r="AG122" s="385"/>
      <c r="AH122" s="385"/>
      <c r="AI122" s="385"/>
      <c r="AJ122" s="385"/>
      <c r="AK122" s="385"/>
      <c r="AL122" s="385"/>
      <c r="AM122" s="385"/>
      <c r="AN122" s="385"/>
      <c r="AO122" s="385"/>
      <c r="AP122" s="385"/>
      <c r="AQ122" s="385"/>
      <c r="AR122" s="385"/>
      <c r="AS122" s="385"/>
      <c r="AT122" s="385"/>
      <c r="AU122" s="385"/>
      <c r="AV122" s="385"/>
      <c r="AW122" s="385"/>
      <c r="AX122" s="385"/>
      <c r="AY122" s="385"/>
      <c r="AZ122" s="385"/>
      <c r="BA122" s="385"/>
      <c r="BB122" s="385"/>
      <c r="BC122" s="385"/>
      <c r="BD122" s="385"/>
      <c r="BE122" s="385"/>
      <c r="BF122" s="385"/>
      <c r="BG122" s="385"/>
      <c r="BH122" s="385"/>
      <c r="BI122" s="385"/>
      <c r="BJ122" s="385"/>
      <c r="BK122" s="385"/>
      <c r="BL122" s="385"/>
      <c r="BM122" s="385"/>
      <c r="BN122" s="385"/>
      <c r="BO122" s="385"/>
      <c r="BP122" s="385"/>
      <c r="BQ122" s="385"/>
      <c r="BR122" s="385"/>
      <c r="BS122" s="385"/>
      <c r="BT122" s="385"/>
      <c r="BU122" s="385"/>
      <c r="BV122" s="385"/>
      <c r="BW122" s="385"/>
      <c r="BX122" s="385"/>
      <c r="BY122" s="385"/>
      <c r="BZ122" s="385"/>
      <c r="CA122" s="385"/>
      <c r="CB122" s="385"/>
      <c r="CC122" s="385"/>
      <c r="CD122" s="385"/>
      <c r="CE122" s="385"/>
      <c r="CF122" s="385"/>
      <c r="CG122" s="385"/>
      <c r="CH122" s="385"/>
      <c r="CI122" s="385"/>
      <c r="CJ122" s="385"/>
      <c r="CK122" s="385"/>
      <c r="CL122" s="385"/>
      <c r="CM122" s="385"/>
      <c r="CN122" s="385"/>
      <c r="CO122" s="385"/>
      <c r="CP122" s="385"/>
      <c r="CQ122" s="385"/>
      <c r="CR122" s="385"/>
      <c r="CS122" s="385"/>
      <c r="CT122" s="385"/>
    </row>
    <row r="123" spans="19:98">
      <c r="S123" s="385"/>
      <c r="T123" s="385"/>
      <c r="U123" s="385"/>
      <c r="V123" s="385"/>
      <c r="W123" s="385"/>
      <c r="X123" s="385"/>
      <c r="Y123" s="385"/>
      <c r="Z123" s="385"/>
      <c r="AA123" s="385"/>
      <c r="AB123" s="385"/>
      <c r="AC123" s="385"/>
      <c r="AD123" s="385"/>
      <c r="AE123" s="385"/>
      <c r="AF123" s="385"/>
      <c r="AG123" s="385"/>
      <c r="AH123" s="385"/>
      <c r="AI123" s="385"/>
      <c r="AJ123" s="385"/>
      <c r="AK123" s="385"/>
      <c r="AL123" s="385"/>
      <c r="AM123" s="385"/>
      <c r="AN123" s="385"/>
      <c r="AO123" s="385"/>
      <c r="AP123" s="385"/>
      <c r="AQ123" s="385"/>
      <c r="AR123" s="385"/>
      <c r="AS123" s="385"/>
      <c r="AT123" s="385"/>
      <c r="AU123" s="385"/>
      <c r="AV123" s="385"/>
      <c r="AW123" s="385"/>
      <c r="AX123" s="385"/>
      <c r="AY123" s="385"/>
      <c r="AZ123" s="385"/>
      <c r="BA123" s="385"/>
      <c r="BB123" s="385"/>
      <c r="BC123" s="385"/>
      <c r="BD123" s="385"/>
      <c r="BE123" s="385"/>
      <c r="BF123" s="385"/>
      <c r="BG123" s="385"/>
      <c r="BH123" s="385"/>
      <c r="BI123" s="385"/>
      <c r="BJ123" s="385"/>
      <c r="BK123" s="385"/>
      <c r="BL123" s="385"/>
      <c r="BM123" s="385"/>
      <c r="BN123" s="385"/>
      <c r="BO123" s="385"/>
      <c r="BP123" s="385"/>
      <c r="BQ123" s="385"/>
      <c r="BR123" s="385"/>
      <c r="BS123" s="385"/>
      <c r="BT123" s="385"/>
      <c r="BU123" s="385"/>
      <c r="BV123" s="385"/>
      <c r="BW123" s="385"/>
      <c r="BX123" s="385"/>
      <c r="BY123" s="385"/>
      <c r="BZ123" s="385"/>
      <c r="CA123" s="385"/>
      <c r="CB123" s="385"/>
      <c r="CC123" s="385"/>
      <c r="CD123" s="385"/>
      <c r="CE123" s="385"/>
      <c r="CF123" s="385"/>
      <c r="CG123" s="385"/>
      <c r="CH123" s="385"/>
      <c r="CI123" s="385"/>
      <c r="CJ123" s="385"/>
      <c r="CK123" s="385"/>
      <c r="CL123" s="385"/>
      <c r="CM123" s="385"/>
      <c r="CN123" s="385"/>
      <c r="CO123" s="385"/>
      <c r="CP123" s="385"/>
      <c r="CQ123" s="385"/>
      <c r="CR123" s="385"/>
      <c r="CS123" s="385"/>
      <c r="CT123" s="385"/>
    </row>
    <row r="124" spans="19:98">
      <c r="S124" s="385"/>
      <c r="T124" s="385"/>
      <c r="U124" s="385"/>
      <c r="V124" s="385"/>
      <c r="W124" s="385"/>
      <c r="X124" s="385"/>
      <c r="Y124" s="385"/>
      <c r="Z124" s="385"/>
      <c r="AA124" s="385"/>
      <c r="AB124" s="385"/>
      <c r="AC124" s="385"/>
      <c r="AD124" s="385"/>
      <c r="AE124" s="385"/>
      <c r="AF124" s="385"/>
      <c r="AG124" s="385"/>
      <c r="AH124" s="385"/>
      <c r="AI124" s="385"/>
      <c r="AJ124" s="385"/>
      <c r="AK124" s="385"/>
      <c r="AL124" s="385"/>
      <c r="AM124" s="385"/>
      <c r="AN124" s="385"/>
      <c r="AO124" s="385"/>
      <c r="AP124" s="385"/>
      <c r="AQ124" s="385"/>
      <c r="AR124" s="385"/>
      <c r="AS124" s="385"/>
      <c r="AT124" s="385"/>
      <c r="AU124" s="385"/>
      <c r="AV124" s="385"/>
      <c r="AW124" s="385"/>
      <c r="AX124" s="385"/>
      <c r="AY124" s="385"/>
      <c r="AZ124" s="385"/>
      <c r="BA124" s="385"/>
      <c r="BB124" s="385"/>
      <c r="BC124" s="385"/>
      <c r="BD124" s="385"/>
      <c r="BE124" s="385"/>
      <c r="BF124" s="385"/>
      <c r="BG124" s="385"/>
      <c r="BH124" s="385"/>
      <c r="BI124" s="385"/>
      <c r="BJ124" s="385"/>
      <c r="BK124" s="385"/>
      <c r="BL124" s="385"/>
      <c r="BM124" s="385"/>
      <c r="BN124" s="385"/>
      <c r="BO124" s="385"/>
      <c r="BP124" s="385"/>
      <c r="BQ124" s="385"/>
      <c r="BR124" s="385"/>
      <c r="BS124" s="385"/>
      <c r="BT124" s="385"/>
      <c r="BU124" s="385"/>
      <c r="BV124" s="385"/>
      <c r="BW124" s="385"/>
      <c r="BX124" s="385"/>
      <c r="BY124" s="385"/>
      <c r="BZ124" s="385"/>
      <c r="CA124" s="385"/>
      <c r="CB124" s="385"/>
      <c r="CC124" s="385"/>
      <c r="CD124" s="385"/>
      <c r="CE124" s="385"/>
      <c r="CF124" s="385"/>
      <c r="CG124" s="385"/>
      <c r="CH124" s="385"/>
      <c r="CI124" s="385"/>
      <c r="CJ124" s="385"/>
      <c r="CK124" s="385"/>
      <c r="CL124" s="385"/>
      <c r="CM124" s="385"/>
      <c r="CN124" s="385"/>
      <c r="CO124" s="385"/>
      <c r="CP124" s="385"/>
      <c r="CQ124" s="385"/>
      <c r="CR124" s="385"/>
      <c r="CS124" s="385"/>
      <c r="CT124" s="385"/>
    </row>
    <row r="125" spans="19:98">
      <c r="S125" s="385"/>
      <c r="T125" s="385"/>
      <c r="U125" s="385"/>
      <c r="V125" s="385"/>
      <c r="W125" s="385"/>
      <c r="X125" s="385"/>
      <c r="Y125" s="385"/>
      <c r="Z125" s="385"/>
      <c r="AA125" s="385"/>
      <c r="AB125" s="385"/>
      <c r="AC125" s="385"/>
      <c r="AD125" s="385"/>
      <c r="AE125" s="385"/>
      <c r="AF125" s="385"/>
      <c r="AG125" s="385"/>
      <c r="AH125" s="385"/>
      <c r="AI125" s="385"/>
      <c r="AJ125" s="385"/>
      <c r="AK125" s="385"/>
      <c r="AL125" s="385"/>
      <c r="AM125" s="385"/>
      <c r="AN125" s="385"/>
      <c r="AO125" s="385"/>
      <c r="AP125" s="385"/>
      <c r="AQ125" s="385"/>
      <c r="AR125" s="385"/>
      <c r="AS125" s="385"/>
      <c r="AT125" s="385"/>
      <c r="AU125" s="385"/>
      <c r="AV125" s="385"/>
      <c r="AW125" s="385"/>
      <c r="AX125" s="385"/>
      <c r="AY125" s="385"/>
      <c r="AZ125" s="385"/>
      <c r="BA125" s="385"/>
      <c r="BB125" s="385"/>
      <c r="BC125" s="385"/>
      <c r="BD125" s="385"/>
      <c r="BE125" s="385"/>
      <c r="BF125" s="385"/>
      <c r="BG125" s="385"/>
      <c r="BH125" s="385"/>
      <c r="BI125" s="385"/>
      <c r="BJ125" s="385"/>
      <c r="BK125" s="385"/>
      <c r="BL125" s="385"/>
      <c r="BM125" s="385"/>
      <c r="BN125" s="385"/>
      <c r="BO125" s="385"/>
      <c r="BP125" s="385"/>
      <c r="BQ125" s="385"/>
      <c r="BR125" s="385"/>
      <c r="BS125" s="385"/>
      <c r="BT125" s="385"/>
      <c r="BU125" s="385"/>
      <c r="BV125" s="385"/>
      <c r="BW125" s="385"/>
      <c r="BX125" s="385"/>
      <c r="BY125" s="385"/>
      <c r="BZ125" s="385"/>
      <c r="CA125" s="385"/>
      <c r="CB125" s="385"/>
      <c r="CC125" s="385"/>
      <c r="CD125" s="385"/>
      <c r="CE125" s="385"/>
      <c r="CF125" s="385"/>
      <c r="CG125" s="385"/>
      <c r="CH125" s="385"/>
      <c r="CI125" s="385"/>
      <c r="CJ125" s="385"/>
      <c r="CK125" s="385"/>
      <c r="CL125" s="385"/>
      <c r="CM125" s="385"/>
      <c r="CN125" s="385"/>
      <c r="CO125" s="385"/>
      <c r="CP125" s="385"/>
      <c r="CQ125" s="385"/>
      <c r="CR125" s="385"/>
      <c r="CS125" s="385"/>
      <c r="CT125" s="385"/>
    </row>
    <row r="126" spans="19:98">
      <c r="S126" s="385"/>
      <c r="T126" s="385"/>
      <c r="U126" s="385"/>
      <c r="V126" s="385"/>
      <c r="W126" s="385"/>
      <c r="X126" s="385"/>
      <c r="Y126" s="385"/>
      <c r="Z126" s="385"/>
      <c r="AA126" s="385"/>
      <c r="AB126" s="385"/>
      <c r="AC126" s="385"/>
      <c r="AD126" s="385"/>
      <c r="AE126" s="385"/>
      <c r="AF126" s="385"/>
      <c r="AG126" s="385"/>
      <c r="AH126" s="385"/>
      <c r="AI126" s="385"/>
      <c r="AJ126" s="385"/>
      <c r="AK126" s="385"/>
      <c r="AL126" s="385"/>
      <c r="AM126" s="385"/>
      <c r="AN126" s="385"/>
      <c r="AO126" s="385"/>
      <c r="AP126" s="385"/>
      <c r="AQ126" s="385"/>
      <c r="AR126" s="385"/>
      <c r="AS126" s="385"/>
      <c r="AT126" s="385"/>
      <c r="AU126" s="385"/>
      <c r="AV126" s="385"/>
      <c r="AW126" s="385"/>
      <c r="AX126" s="385"/>
      <c r="AY126" s="385"/>
      <c r="AZ126" s="385"/>
      <c r="BA126" s="385"/>
      <c r="BB126" s="385"/>
      <c r="BC126" s="385"/>
      <c r="BD126" s="385"/>
      <c r="BE126" s="385"/>
      <c r="BF126" s="385"/>
      <c r="BG126" s="385"/>
      <c r="BH126" s="385"/>
      <c r="BI126" s="385"/>
      <c r="BJ126" s="385"/>
      <c r="BK126" s="385"/>
      <c r="BL126" s="385"/>
      <c r="BM126" s="385"/>
      <c r="BN126" s="385"/>
      <c r="BO126" s="385"/>
      <c r="BP126" s="385"/>
      <c r="BQ126" s="385"/>
      <c r="BR126" s="385"/>
      <c r="BS126" s="385"/>
      <c r="BT126" s="385"/>
      <c r="BU126" s="385"/>
      <c r="BV126" s="385"/>
      <c r="BW126" s="385"/>
      <c r="BX126" s="385"/>
      <c r="BY126" s="385"/>
      <c r="BZ126" s="385"/>
      <c r="CA126" s="385"/>
      <c r="CB126" s="385"/>
      <c r="CC126" s="385"/>
      <c r="CD126" s="385"/>
      <c r="CE126" s="385"/>
      <c r="CF126" s="385"/>
      <c r="CG126" s="385"/>
      <c r="CH126" s="385"/>
      <c r="CI126" s="385"/>
      <c r="CJ126" s="385"/>
      <c r="CK126" s="385"/>
      <c r="CL126" s="385"/>
      <c r="CM126" s="385"/>
      <c r="CN126" s="385"/>
      <c r="CO126" s="385"/>
      <c r="CP126" s="385"/>
      <c r="CQ126" s="385"/>
      <c r="CR126" s="385"/>
      <c r="CS126" s="385"/>
      <c r="CT126" s="385"/>
    </row>
    <row r="127" spans="19:98">
      <c r="S127" s="385"/>
      <c r="T127" s="385"/>
      <c r="U127" s="385"/>
      <c r="V127" s="385"/>
      <c r="W127" s="385"/>
      <c r="X127" s="385"/>
      <c r="Y127" s="385"/>
      <c r="Z127" s="385"/>
      <c r="AA127" s="385"/>
      <c r="AB127" s="385"/>
      <c r="AC127" s="385"/>
      <c r="AD127" s="385"/>
      <c r="AE127" s="385"/>
      <c r="AF127" s="385"/>
      <c r="AG127" s="385"/>
      <c r="AH127" s="385"/>
      <c r="AI127" s="385"/>
      <c r="AJ127" s="385"/>
      <c r="AK127" s="385"/>
      <c r="AL127" s="385"/>
      <c r="AM127" s="385"/>
      <c r="AN127" s="385"/>
      <c r="AO127" s="385"/>
      <c r="AP127" s="385"/>
      <c r="AQ127" s="385"/>
      <c r="AR127" s="385"/>
      <c r="AS127" s="385"/>
      <c r="AT127" s="385"/>
      <c r="AU127" s="385"/>
      <c r="AV127" s="385"/>
      <c r="AW127" s="385"/>
      <c r="AX127" s="385"/>
      <c r="AY127" s="385"/>
      <c r="AZ127" s="385"/>
      <c r="BA127" s="385"/>
      <c r="BB127" s="385"/>
      <c r="BC127" s="385"/>
      <c r="BD127" s="385"/>
      <c r="BE127" s="385"/>
      <c r="BF127" s="385"/>
      <c r="BG127" s="385"/>
      <c r="BH127" s="385"/>
      <c r="BI127" s="385"/>
      <c r="BJ127" s="385"/>
      <c r="BK127" s="385"/>
      <c r="BL127" s="385"/>
      <c r="BM127" s="385"/>
      <c r="BN127" s="385"/>
      <c r="BO127" s="385"/>
      <c r="BP127" s="385"/>
      <c r="BQ127" s="385"/>
      <c r="BR127" s="385"/>
      <c r="BS127" s="385"/>
      <c r="BT127" s="385"/>
      <c r="BU127" s="385"/>
      <c r="BV127" s="385"/>
      <c r="BW127" s="385"/>
      <c r="BX127" s="385"/>
      <c r="BY127" s="385"/>
      <c r="BZ127" s="385"/>
      <c r="CA127" s="385"/>
      <c r="CB127" s="385"/>
      <c r="CC127" s="385"/>
      <c r="CD127" s="385"/>
      <c r="CE127" s="385"/>
      <c r="CF127" s="385"/>
      <c r="CG127" s="385"/>
      <c r="CH127" s="385"/>
      <c r="CI127" s="385"/>
      <c r="CJ127" s="385"/>
      <c r="CK127" s="385"/>
      <c r="CL127" s="385"/>
      <c r="CM127" s="385"/>
      <c r="CN127" s="385"/>
      <c r="CO127" s="385"/>
      <c r="CP127" s="385"/>
      <c r="CQ127" s="385"/>
      <c r="CR127" s="385"/>
      <c r="CS127" s="385"/>
      <c r="CT127" s="385"/>
    </row>
    <row r="128" spans="19:98">
      <c r="S128" s="385"/>
      <c r="T128" s="385"/>
      <c r="U128" s="385"/>
      <c r="V128" s="385"/>
      <c r="W128" s="385"/>
      <c r="X128" s="385"/>
      <c r="Y128" s="385"/>
      <c r="Z128" s="385"/>
      <c r="AA128" s="385"/>
      <c r="AB128" s="385"/>
      <c r="AC128" s="385"/>
      <c r="AD128" s="385"/>
      <c r="AE128" s="385"/>
      <c r="AF128" s="385"/>
      <c r="AG128" s="385"/>
      <c r="AH128" s="385"/>
      <c r="AI128" s="385"/>
      <c r="AJ128" s="385"/>
      <c r="AK128" s="385"/>
      <c r="AL128" s="385"/>
      <c r="AM128" s="385"/>
      <c r="AN128" s="385"/>
      <c r="AO128" s="385"/>
      <c r="AP128" s="385"/>
      <c r="AQ128" s="385"/>
      <c r="AR128" s="385"/>
      <c r="AS128" s="385"/>
      <c r="AT128" s="385"/>
      <c r="AU128" s="385"/>
      <c r="AV128" s="385"/>
      <c r="AW128" s="385"/>
      <c r="AX128" s="385"/>
      <c r="AY128" s="385"/>
      <c r="AZ128" s="385"/>
      <c r="BA128" s="385"/>
      <c r="BB128" s="385"/>
      <c r="BC128" s="385"/>
      <c r="BD128" s="385"/>
      <c r="BE128" s="385"/>
      <c r="BF128" s="385"/>
      <c r="BG128" s="385"/>
      <c r="BH128" s="385"/>
      <c r="BI128" s="385"/>
      <c r="BJ128" s="385"/>
      <c r="BK128" s="385"/>
      <c r="BL128" s="385"/>
      <c r="BM128" s="385"/>
      <c r="BN128" s="385"/>
      <c r="BO128" s="385"/>
      <c r="BP128" s="385"/>
      <c r="BQ128" s="385"/>
      <c r="BR128" s="385"/>
      <c r="BS128" s="385"/>
      <c r="BT128" s="385"/>
      <c r="BU128" s="385"/>
      <c r="BV128" s="385"/>
      <c r="BW128" s="385"/>
      <c r="BX128" s="385"/>
      <c r="BY128" s="385"/>
      <c r="BZ128" s="385"/>
      <c r="CA128" s="385"/>
      <c r="CB128" s="385"/>
      <c r="CC128" s="385"/>
      <c r="CD128" s="385"/>
      <c r="CE128" s="385"/>
      <c r="CF128" s="385"/>
      <c r="CG128" s="385"/>
      <c r="CH128" s="385"/>
      <c r="CI128" s="385"/>
      <c r="CJ128" s="385"/>
      <c r="CK128" s="385"/>
      <c r="CL128" s="385"/>
      <c r="CM128" s="385"/>
      <c r="CN128" s="385"/>
      <c r="CO128" s="385"/>
      <c r="CP128" s="385"/>
      <c r="CQ128" s="385"/>
      <c r="CR128" s="385"/>
      <c r="CS128" s="385"/>
      <c r="CT128" s="385"/>
    </row>
    <row r="129" spans="19:98">
      <c r="S129" s="385"/>
      <c r="T129" s="385"/>
      <c r="U129" s="385"/>
      <c r="V129" s="385"/>
      <c r="W129" s="385"/>
      <c r="X129" s="385"/>
      <c r="Y129" s="385"/>
      <c r="Z129" s="385"/>
      <c r="AA129" s="385"/>
      <c r="AB129" s="385"/>
      <c r="AC129" s="385"/>
      <c r="AD129" s="385"/>
      <c r="AE129" s="385"/>
      <c r="AF129" s="385"/>
      <c r="AG129" s="385"/>
      <c r="AH129" s="385"/>
      <c r="AI129" s="385"/>
      <c r="AJ129" s="385"/>
      <c r="AK129" s="385"/>
      <c r="AL129" s="385"/>
      <c r="AM129" s="385"/>
      <c r="AN129" s="385"/>
      <c r="AO129" s="385"/>
      <c r="AP129" s="385"/>
      <c r="AQ129" s="385"/>
      <c r="AR129" s="385"/>
      <c r="AS129" s="385"/>
      <c r="AT129" s="385"/>
      <c r="AU129" s="385"/>
      <c r="AV129" s="385"/>
      <c r="AW129" s="385"/>
      <c r="AX129" s="385"/>
      <c r="AY129" s="385"/>
      <c r="AZ129" s="385"/>
      <c r="BA129" s="385"/>
      <c r="BB129" s="385"/>
      <c r="BC129" s="385"/>
      <c r="BD129" s="385"/>
      <c r="BE129" s="385"/>
      <c r="BF129" s="385"/>
      <c r="BG129" s="385"/>
      <c r="BH129" s="385"/>
      <c r="BI129" s="385"/>
      <c r="BJ129" s="385"/>
      <c r="BK129" s="385"/>
      <c r="BL129" s="385"/>
      <c r="BM129" s="385"/>
      <c r="BN129" s="385"/>
      <c r="BO129" s="385"/>
      <c r="BP129" s="385"/>
      <c r="BQ129" s="385"/>
      <c r="BR129" s="385"/>
      <c r="BS129" s="385"/>
      <c r="BT129" s="385"/>
      <c r="BU129" s="385"/>
      <c r="BV129" s="385"/>
      <c r="BW129" s="385"/>
      <c r="BX129" s="385"/>
      <c r="BY129" s="385"/>
      <c r="BZ129" s="385"/>
      <c r="CA129" s="385"/>
      <c r="CB129" s="385"/>
      <c r="CC129" s="385"/>
      <c r="CD129" s="385"/>
      <c r="CE129" s="385"/>
      <c r="CF129" s="385"/>
      <c r="CG129" s="385"/>
      <c r="CH129" s="385"/>
      <c r="CI129" s="385"/>
      <c r="CJ129" s="385"/>
      <c r="CK129" s="385"/>
      <c r="CL129" s="385"/>
      <c r="CM129" s="385"/>
      <c r="CN129" s="385"/>
      <c r="CO129" s="385"/>
      <c r="CP129" s="385"/>
      <c r="CQ129" s="385"/>
      <c r="CR129" s="385"/>
      <c r="CS129" s="385"/>
      <c r="CT129" s="385"/>
    </row>
    <row r="130" spans="19:98">
      <c r="S130" s="385"/>
      <c r="T130" s="385"/>
      <c r="U130" s="385"/>
      <c r="V130" s="385"/>
      <c r="W130" s="385"/>
      <c r="X130" s="385"/>
      <c r="Y130" s="385"/>
      <c r="Z130" s="385"/>
      <c r="AA130" s="385"/>
      <c r="AB130" s="385"/>
      <c r="AC130" s="385"/>
      <c r="AD130" s="385"/>
      <c r="AE130" s="385"/>
      <c r="AF130" s="385"/>
      <c r="AG130" s="385"/>
      <c r="AH130" s="385"/>
      <c r="AI130" s="385"/>
      <c r="AJ130" s="385"/>
      <c r="AK130" s="385"/>
      <c r="AL130" s="385"/>
      <c r="AM130" s="385"/>
      <c r="AN130" s="385"/>
      <c r="AO130" s="385"/>
      <c r="AP130" s="385"/>
      <c r="AQ130" s="385"/>
      <c r="AR130" s="385"/>
      <c r="AS130" s="385"/>
      <c r="AT130" s="385"/>
      <c r="AU130" s="385"/>
      <c r="AV130" s="385"/>
      <c r="AW130" s="385"/>
      <c r="AX130" s="385"/>
      <c r="AY130" s="385"/>
      <c r="AZ130" s="385"/>
      <c r="BA130" s="385"/>
      <c r="BB130" s="385"/>
      <c r="BC130" s="385"/>
      <c r="BD130" s="385"/>
      <c r="BE130" s="385"/>
      <c r="BF130" s="385"/>
      <c r="BG130" s="385"/>
      <c r="BH130" s="385"/>
      <c r="BI130" s="385"/>
      <c r="BJ130" s="385"/>
      <c r="BK130" s="385"/>
      <c r="BL130" s="385"/>
      <c r="BM130" s="385"/>
      <c r="BN130" s="385"/>
      <c r="BO130" s="385"/>
      <c r="BP130" s="385"/>
      <c r="BQ130" s="385"/>
      <c r="BR130" s="385"/>
      <c r="BS130" s="385"/>
      <c r="BT130" s="385"/>
      <c r="BU130" s="385"/>
      <c r="BV130" s="385"/>
      <c r="BW130" s="385"/>
      <c r="BX130" s="385"/>
      <c r="BY130" s="385"/>
      <c r="BZ130" s="385"/>
      <c r="CA130" s="385"/>
      <c r="CB130" s="385"/>
      <c r="CC130" s="385"/>
      <c r="CD130" s="385"/>
      <c r="CE130" s="385"/>
      <c r="CF130" s="385"/>
      <c r="CG130" s="385"/>
      <c r="CH130" s="385"/>
      <c r="CI130" s="385"/>
      <c r="CJ130" s="385"/>
      <c r="CK130" s="385"/>
      <c r="CL130" s="385"/>
      <c r="CM130" s="385"/>
      <c r="CN130" s="385"/>
      <c r="CO130" s="385"/>
      <c r="CP130" s="385"/>
      <c r="CQ130" s="385"/>
      <c r="CR130" s="385"/>
      <c r="CS130" s="385"/>
      <c r="CT130" s="385"/>
    </row>
    <row r="131" spans="19:98">
      <c r="S131" s="385"/>
      <c r="T131" s="385"/>
      <c r="U131" s="385"/>
      <c r="V131" s="385"/>
      <c r="W131" s="385"/>
      <c r="X131" s="385"/>
      <c r="Y131" s="385"/>
      <c r="Z131" s="385"/>
      <c r="AA131" s="385"/>
      <c r="AB131" s="385"/>
      <c r="AC131" s="385"/>
      <c r="AD131" s="385"/>
      <c r="AE131" s="385"/>
      <c r="AF131" s="385"/>
      <c r="AG131" s="385"/>
      <c r="AH131" s="385"/>
      <c r="AI131" s="385"/>
      <c r="AJ131" s="385"/>
      <c r="AK131" s="385"/>
      <c r="AL131" s="385"/>
      <c r="AM131" s="385"/>
      <c r="AN131" s="385"/>
      <c r="AO131" s="385"/>
      <c r="AP131" s="385"/>
      <c r="AQ131" s="385"/>
      <c r="AR131" s="385"/>
      <c r="AS131" s="385"/>
      <c r="AT131" s="385"/>
      <c r="AU131" s="385"/>
      <c r="AV131" s="385"/>
      <c r="AW131" s="385"/>
      <c r="AX131" s="385"/>
      <c r="AY131" s="385"/>
      <c r="AZ131" s="385"/>
      <c r="BA131" s="385"/>
      <c r="BB131" s="385"/>
      <c r="BC131" s="385"/>
      <c r="BD131" s="385"/>
      <c r="BE131" s="385"/>
      <c r="BF131" s="385"/>
      <c r="BG131" s="385"/>
      <c r="BH131" s="385"/>
      <c r="BI131" s="385"/>
      <c r="BJ131" s="385"/>
      <c r="BK131" s="385"/>
      <c r="BL131" s="385"/>
      <c r="BM131" s="385"/>
      <c r="BN131" s="385"/>
      <c r="BO131" s="385"/>
      <c r="BP131" s="385"/>
      <c r="BQ131" s="385"/>
      <c r="BR131" s="385"/>
      <c r="BS131" s="385"/>
      <c r="BT131" s="385"/>
      <c r="BU131" s="385"/>
      <c r="BV131" s="385"/>
      <c r="BW131" s="385"/>
      <c r="BX131" s="385"/>
      <c r="BY131" s="385"/>
      <c r="BZ131" s="385"/>
      <c r="CA131" s="385"/>
      <c r="CB131" s="385"/>
      <c r="CC131" s="385"/>
      <c r="CD131" s="385"/>
      <c r="CE131" s="385"/>
      <c r="CF131" s="385"/>
      <c r="CG131" s="385"/>
      <c r="CH131" s="385"/>
      <c r="CI131" s="385"/>
      <c r="CJ131" s="385"/>
      <c r="CK131" s="385"/>
      <c r="CL131" s="385"/>
      <c r="CM131" s="385"/>
      <c r="CN131" s="385"/>
      <c r="CO131" s="385"/>
      <c r="CP131" s="385"/>
      <c r="CQ131" s="385"/>
      <c r="CR131" s="385"/>
      <c r="CS131" s="385"/>
      <c r="CT131" s="385"/>
    </row>
    <row r="132" spans="19:98">
      <c r="S132" s="385"/>
      <c r="T132" s="385"/>
      <c r="U132" s="385"/>
      <c r="V132" s="385"/>
      <c r="W132" s="385"/>
      <c r="X132" s="385"/>
      <c r="Y132" s="385"/>
      <c r="Z132" s="385"/>
      <c r="AA132" s="385"/>
      <c r="AB132" s="385"/>
      <c r="AC132" s="385"/>
      <c r="AD132" s="385"/>
      <c r="AE132" s="385"/>
      <c r="AF132" s="385"/>
      <c r="AG132" s="385"/>
      <c r="AH132" s="385"/>
      <c r="AI132" s="385"/>
      <c r="AJ132" s="385"/>
      <c r="AK132" s="385"/>
      <c r="AL132" s="385"/>
      <c r="AM132" s="385"/>
      <c r="AN132" s="385"/>
      <c r="AO132" s="385"/>
      <c r="AP132" s="385"/>
      <c r="AQ132" s="385"/>
      <c r="AR132" s="385"/>
      <c r="AS132" s="385"/>
      <c r="AT132" s="385"/>
      <c r="AU132" s="385"/>
      <c r="AV132" s="385"/>
      <c r="AW132" s="385"/>
      <c r="AX132" s="385"/>
      <c r="AY132" s="385"/>
      <c r="AZ132" s="385"/>
      <c r="BA132" s="385"/>
      <c r="BB132" s="385"/>
      <c r="BC132" s="385"/>
      <c r="BD132" s="385"/>
      <c r="BE132" s="385"/>
      <c r="BF132" s="385"/>
      <c r="BG132" s="385"/>
      <c r="BH132" s="385"/>
      <c r="BI132" s="385"/>
      <c r="BJ132" s="385"/>
      <c r="BK132" s="385"/>
      <c r="BL132" s="385"/>
      <c r="BM132" s="385"/>
      <c r="BN132" s="385"/>
      <c r="BO132" s="385"/>
      <c r="BP132" s="385"/>
      <c r="BQ132" s="385"/>
      <c r="BR132" s="385"/>
      <c r="BS132" s="385"/>
      <c r="BT132" s="385"/>
      <c r="BU132" s="385"/>
      <c r="BV132" s="385"/>
      <c r="BW132" s="385"/>
      <c r="BX132" s="385"/>
      <c r="BY132" s="385"/>
      <c r="BZ132" s="385"/>
      <c r="CA132" s="385"/>
      <c r="CB132" s="385"/>
      <c r="CC132" s="385"/>
      <c r="CD132" s="385"/>
      <c r="CE132" s="385"/>
      <c r="CF132" s="385"/>
      <c r="CG132" s="385"/>
      <c r="CH132" s="385"/>
      <c r="CI132" s="385"/>
      <c r="CJ132" s="385"/>
      <c r="CK132" s="385"/>
      <c r="CL132" s="385"/>
      <c r="CM132" s="385"/>
      <c r="CN132" s="385"/>
      <c r="CO132" s="385"/>
      <c r="CP132" s="385"/>
      <c r="CQ132" s="385"/>
      <c r="CR132" s="385"/>
      <c r="CS132" s="385"/>
      <c r="CT132" s="385"/>
    </row>
    <row r="133" spans="19:98">
      <c r="S133" s="385"/>
      <c r="T133" s="385"/>
      <c r="U133" s="385"/>
      <c r="V133" s="385"/>
      <c r="W133" s="385"/>
      <c r="X133" s="385"/>
      <c r="Y133" s="385"/>
      <c r="Z133" s="385"/>
      <c r="AA133" s="385"/>
      <c r="AB133" s="385"/>
      <c r="AC133" s="385"/>
      <c r="AD133" s="385"/>
      <c r="AE133" s="385"/>
      <c r="AF133" s="385"/>
      <c r="AG133" s="385"/>
      <c r="AH133" s="385"/>
      <c r="AI133" s="385"/>
      <c r="AJ133" s="385"/>
      <c r="AK133" s="385"/>
      <c r="AL133" s="385"/>
      <c r="AM133" s="385"/>
      <c r="AN133" s="385"/>
      <c r="AO133" s="385"/>
      <c r="AP133" s="385"/>
      <c r="AQ133" s="385"/>
      <c r="AR133" s="385"/>
      <c r="AS133" s="385"/>
      <c r="AT133" s="385"/>
      <c r="AU133" s="385"/>
      <c r="AV133" s="385"/>
      <c r="AW133" s="385"/>
      <c r="AX133" s="385"/>
      <c r="AY133" s="385"/>
      <c r="AZ133" s="385"/>
      <c r="BA133" s="385"/>
      <c r="BB133" s="385"/>
      <c r="BC133" s="385"/>
      <c r="BD133" s="385"/>
      <c r="BE133" s="385"/>
      <c r="BF133" s="385"/>
      <c r="BG133" s="385"/>
      <c r="BH133" s="385"/>
      <c r="BI133" s="385"/>
      <c r="BJ133" s="385"/>
      <c r="BK133" s="385"/>
      <c r="BL133" s="385"/>
      <c r="BM133" s="385"/>
      <c r="BN133" s="385"/>
      <c r="BO133" s="385"/>
      <c r="BP133" s="385"/>
      <c r="BQ133" s="385"/>
      <c r="BR133" s="385"/>
      <c r="BS133" s="385"/>
      <c r="BT133" s="385"/>
      <c r="BU133" s="385"/>
      <c r="BV133" s="385"/>
      <c r="BW133" s="385"/>
      <c r="BX133" s="385"/>
      <c r="BY133" s="385"/>
      <c r="BZ133" s="385"/>
      <c r="CA133" s="385"/>
      <c r="CB133" s="385"/>
      <c r="CC133" s="385"/>
      <c r="CD133" s="385"/>
      <c r="CE133" s="385"/>
      <c r="CF133" s="385"/>
      <c r="CG133" s="385"/>
      <c r="CH133" s="385"/>
      <c r="CI133" s="385"/>
      <c r="CJ133" s="385"/>
      <c r="CK133" s="385"/>
      <c r="CL133" s="385"/>
      <c r="CM133" s="385"/>
      <c r="CN133" s="385"/>
      <c r="CO133" s="385"/>
      <c r="CP133" s="385"/>
      <c r="CQ133" s="385"/>
      <c r="CR133" s="385"/>
      <c r="CS133" s="385"/>
      <c r="CT133" s="385"/>
    </row>
    <row r="134" spans="19:98">
      <c r="S134" s="385"/>
      <c r="T134" s="385"/>
      <c r="U134" s="385"/>
      <c r="V134" s="385"/>
      <c r="W134" s="385"/>
      <c r="X134" s="385"/>
      <c r="Y134" s="385"/>
      <c r="Z134" s="385"/>
      <c r="AA134" s="385"/>
      <c r="AB134" s="385"/>
      <c r="AC134" s="385"/>
      <c r="AD134" s="385"/>
      <c r="AE134" s="385"/>
      <c r="AF134" s="385"/>
      <c r="AG134" s="385"/>
      <c r="AH134" s="385"/>
      <c r="AI134" s="385"/>
      <c r="AJ134" s="385"/>
      <c r="AK134" s="385"/>
      <c r="AL134" s="385"/>
      <c r="AM134" s="385"/>
      <c r="AN134" s="385"/>
      <c r="AO134" s="385"/>
      <c r="AP134" s="385"/>
      <c r="AQ134" s="385"/>
      <c r="AR134" s="385"/>
      <c r="AS134" s="385"/>
      <c r="AT134" s="385"/>
      <c r="AU134" s="385"/>
      <c r="AV134" s="385"/>
      <c r="AW134" s="385"/>
      <c r="AX134" s="385"/>
      <c r="AY134" s="385"/>
      <c r="AZ134" s="385"/>
      <c r="BA134" s="385"/>
      <c r="BB134" s="385"/>
      <c r="BC134" s="385"/>
      <c r="BD134" s="385"/>
      <c r="BE134" s="385"/>
      <c r="BF134" s="385"/>
      <c r="BG134" s="385"/>
      <c r="BH134" s="385"/>
      <c r="BI134" s="385"/>
      <c r="BJ134" s="385"/>
      <c r="BK134" s="385"/>
      <c r="BL134" s="385"/>
      <c r="BM134" s="385"/>
      <c r="BN134" s="385"/>
      <c r="BO134" s="385"/>
      <c r="BP134" s="385"/>
      <c r="BQ134" s="385"/>
      <c r="BR134" s="385"/>
      <c r="BS134" s="385"/>
      <c r="BT134" s="385"/>
      <c r="BU134" s="385"/>
      <c r="BV134" s="385"/>
      <c r="BW134" s="385"/>
      <c r="BX134" s="385"/>
      <c r="BY134" s="385"/>
      <c r="BZ134" s="385"/>
      <c r="CA134" s="385"/>
      <c r="CB134" s="385"/>
      <c r="CC134" s="385"/>
      <c r="CD134" s="385"/>
      <c r="CE134" s="385"/>
      <c r="CF134" s="385"/>
      <c r="CG134" s="385"/>
      <c r="CH134" s="385"/>
      <c r="CI134" s="385"/>
      <c r="CJ134" s="385"/>
      <c r="CK134" s="385"/>
      <c r="CL134" s="385"/>
      <c r="CM134" s="385"/>
      <c r="CN134" s="385"/>
      <c r="CO134" s="385"/>
      <c r="CP134" s="385"/>
      <c r="CQ134" s="385"/>
      <c r="CR134" s="385"/>
      <c r="CS134" s="385"/>
      <c r="CT134" s="385"/>
    </row>
    <row r="135" spans="19:98">
      <c r="S135" s="385"/>
      <c r="T135" s="385"/>
      <c r="U135" s="385"/>
      <c r="V135" s="385"/>
      <c r="W135" s="385"/>
      <c r="X135" s="385"/>
      <c r="Y135" s="385"/>
      <c r="Z135" s="385"/>
      <c r="AA135" s="385"/>
      <c r="AB135" s="385"/>
      <c r="AC135" s="385"/>
      <c r="AD135" s="385"/>
      <c r="AE135" s="385"/>
      <c r="AF135" s="385"/>
      <c r="AG135" s="385"/>
      <c r="AH135" s="385"/>
      <c r="AI135" s="385"/>
      <c r="AJ135" s="385"/>
      <c r="AK135" s="385"/>
      <c r="AL135" s="385"/>
      <c r="AM135" s="385"/>
      <c r="AN135" s="385"/>
      <c r="AO135" s="385"/>
      <c r="AP135" s="385"/>
      <c r="AQ135" s="385"/>
      <c r="AR135" s="385"/>
      <c r="AS135" s="385"/>
      <c r="AT135" s="385"/>
      <c r="AU135" s="385"/>
      <c r="AV135" s="385"/>
      <c r="AW135" s="385"/>
      <c r="AX135" s="385"/>
      <c r="AY135" s="385"/>
      <c r="AZ135" s="385"/>
      <c r="BA135" s="385"/>
      <c r="BB135" s="385"/>
      <c r="BC135" s="385"/>
      <c r="BD135" s="385"/>
      <c r="BE135" s="385"/>
      <c r="BF135" s="385"/>
      <c r="BG135" s="385"/>
      <c r="BH135" s="385"/>
      <c r="BI135" s="385"/>
      <c r="BJ135" s="385"/>
      <c r="BK135" s="385"/>
      <c r="BL135" s="385"/>
      <c r="BM135" s="385"/>
      <c r="BN135" s="385"/>
      <c r="BO135" s="385"/>
      <c r="BP135" s="385"/>
      <c r="BQ135" s="385"/>
      <c r="BR135" s="385"/>
      <c r="BS135" s="385"/>
      <c r="BT135" s="385"/>
      <c r="BU135" s="385"/>
      <c r="BV135" s="385"/>
      <c r="BW135" s="385"/>
      <c r="BX135" s="385"/>
      <c r="BY135" s="385"/>
      <c r="BZ135" s="385"/>
      <c r="CA135" s="385"/>
      <c r="CB135" s="385"/>
      <c r="CC135" s="385"/>
      <c r="CD135" s="385"/>
      <c r="CE135" s="385"/>
      <c r="CF135" s="385"/>
      <c r="CG135" s="385"/>
      <c r="CH135" s="385"/>
      <c r="CI135" s="385"/>
      <c r="CJ135" s="385"/>
      <c r="CK135" s="385"/>
      <c r="CL135" s="385"/>
      <c r="CM135" s="385"/>
      <c r="CN135" s="385"/>
      <c r="CO135" s="385"/>
      <c r="CP135" s="385"/>
      <c r="CQ135" s="385"/>
      <c r="CR135" s="385"/>
      <c r="CS135" s="385"/>
      <c r="CT135" s="385"/>
    </row>
    <row r="136" spans="19:98">
      <c r="S136" s="385"/>
      <c r="T136" s="385"/>
      <c r="U136" s="385"/>
      <c r="V136" s="385"/>
      <c r="W136" s="385"/>
      <c r="X136" s="385"/>
      <c r="Y136" s="385"/>
      <c r="Z136" s="385"/>
      <c r="AA136" s="385"/>
      <c r="AB136" s="385"/>
      <c r="AC136" s="385"/>
      <c r="AD136" s="385"/>
      <c r="AE136" s="385"/>
      <c r="AF136" s="385"/>
      <c r="AG136" s="385"/>
      <c r="AH136" s="385"/>
      <c r="AI136" s="385"/>
      <c r="AJ136" s="385"/>
      <c r="AK136" s="385"/>
      <c r="AL136" s="385"/>
      <c r="AM136" s="385"/>
      <c r="AN136" s="385"/>
      <c r="AO136" s="385"/>
      <c r="AP136" s="385"/>
      <c r="AQ136" s="385"/>
      <c r="AR136" s="385"/>
      <c r="AS136" s="385"/>
      <c r="AT136" s="385"/>
      <c r="AU136" s="385"/>
      <c r="AV136" s="385"/>
      <c r="AW136" s="385"/>
      <c r="AX136" s="385"/>
      <c r="AY136" s="385"/>
      <c r="AZ136" s="385"/>
      <c r="BA136" s="385"/>
      <c r="BB136" s="385"/>
      <c r="BC136" s="385"/>
      <c r="BD136" s="385"/>
      <c r="BE136" s="385"/>
      <c r="BF136" s="385"/>
      <c r="BG136" s="385"/>
      <c r="BH136" s="385"/>
      <c r="BI136" s="385"/>
      <c r="BJ136" s="385"/>
      <c r="BK136" s="385"/>
      <c r="BL136" s="385"/>
      <c r="BM136" s="385"/>
      <c r="BN136" s="385"/>
      <c r="BO136" s="385"/>
      <c r="BP136" s="385"/>
      <c r="BQ136" s="385"/>
      <c r="BR136" s="385"/>
      <c r="BS136" s="385"/>
      <c r="BT136" s="385"/>
      <c r="BU136" s="385"/>
      <c r="BV136" s="385"/>
      <c r="BW136" s="385"/>
      <c r="BX136" s="385"/>
      <c r="BY136" s="385"/>
      <c r="BZ136" s="385"/>
      <c r="CA136" s="385"/>
      <c r="CB136" s="385"/>
      <c r="CC136" s="385"/>
      <c r="CD136" s="385"/>
      <c r="CE136" s="385"/>
      <c r="CF136" s="385"/>
      <c r="CG136" s="385"/>
      <c r="CH136" s="385"/>
      <c r="CI136" s="385"/>
      <c r="CJ136" s="385"/>
      <c r="CK136" s="385"/>
      <c r="CL136" s="385"/>
      <c r="CM136" s="385"/>
      <c r="CN136" s="385"/>
      <c r="CO136" s="385"/>
      <c r="CP136" s="385"/>
      <c r="CQ136" s="385"/>
      <c r="CR136" s="385"/>
      <c r="CS136" s="385"/>
      <c r="CT136" s="385"/>
    </row>
    <row r="137" spans="19:98">
      <c r="S137" s="385"/>
      <c r="T137" s="385"/>
      <c r="U137" s="385"/>
      <c r="V137" s="385"/>
      <c r="W137" s="385"/>
      <c r="X137" s="385"/>
      <c r="Y137" s="385"/>
      <c r="Z137" s="385"/>
      <c r="AA137" s="385"/>
      <c r="AB137" s="385"/>
      <c r="AC137" s="385"/>
      <c r="AD137" s="385"/>
      <c r="AE137" s="385"/>
      <c r="AF137" s="385"/>
      <c r="AG137" s="385"/>
      <c r="AH137" s="385"/>
      <c r="AI137" s="385"/>
      <c r="AJ137" s="385"/>
      <c r="AK137" s="385"/>
      <c r="AL137" s="385"/>
      <c r="AM137" s="385"/>
      <c r="AN137" s="385"/>
      <c r="AO137" s="385"/>
      <c r="AP137" s="385"/>
      <c r="AQ137" s="385"/>
      <c r="AR137" s="385"/>
      <c r="AS137" s="385"/>
      <c r="AT137" s="385"/>
      <c r="AU137" s="385"/>
      <c r="AV137" s="385"/>
      <c r="AW137" s="385"/>
      <c r="AX137" s="385"/>
      <c r="AY137" s="385"/>
      <c r="AZ137" s="385"/>
      <c r="BA137" s="385"/>
      <c r="BB137" s="385"/>
      <c r="BC137" s="385"/>
      <c r="BD137" s="385"/>
      <c r="BE137" s="385"/>
      <c r="BF137" s="385"/>
      <c r="BG137" s="385"/>
      <c r="BH137" s="385"/>
      <c r="BI137" s="385"/>
      <c r="BJ137" s="385"/>
      <c r="BK137" s="385"/>
      <c r="BL137" s="385"/>
      <c r="BM137" s="385"/>
      <c r="BN137" s="385"/>
      <c r="BO137" s="385"/>
      <c r="BP137" s="385"/>
      <c r="BQ137" s="385"/>
      <c r="BR137" s="385"/>
      <c r="BS137" s="385"/>
      <c r="BT137" s="385"/>
      <c r="BU137" s="385"/>
      <c r="BV137" s="385"/>
      <c r="BW137" s="385"/>
      <c r="BX137" s="385"/>
      <c r="BY137" s="385"/>
      <c r="BZ137" s="385"/>
      <c r="CA137" s="385"/>
      <c r="CB137" s="385"/>
      <c r="CC137" s="385"/>
      <c r="CD137" s="385"/>
      <c r="CE137" s="385"/>
      <c r="CF137" s="385"/>
      <c r="CG137" s="385"/>
      <c r="CH137" s="385"/>
      <c r="CI137" s="385"/>
      <c r="CJ137" s="385"/>
      <c r="CK137" s="385"/>
      <c r="CL137" s="385"/>
      <c r="CM137" s="385"/>
      <c r="CN137" s="385"/>
      <c r="CO137" s="385"/>
      <c r="CP137" s="385"/>
      <c r="CQ137" s="385"/>
      <c r="CR137" s="385"/>
      <c r="CS137" s="385"/>
      <c r="CT137" s="385"/>
    </row>
    <row r="138" spans="19:98">
      <c r="S138" s="385"/>
      <c r="T138" s="385"/>
      <c r="U138" s="385"/>
      <c r="V138" s="385"/>
      <c r="W138" s="385"/>
      <c r="X138" s="385"/>
      <c r="Y138" s="385"/>
      <c r="Z138" s="385"/>
      <c r="AA138" s="385"/>
      <c r="AB138" s="385"/>
      <c r="AC138" s="385"/>
      <c r="AD138" s="385"/>
      <c r="AE138" s="385"/>
      <c r="AF138" s="385"/>
      <c r="AG138" s="385"/>
      <c r="AH138" s="385"/>
      <c r="AI138" s="385"/>
      <c r="AJ138" s="385"/>
      <c r="AK138" s="385"/>
      <c r="AL138" s="385"/>
      <c r="AM138" s="385"/>
      <c r="AN138" s="385"/>
      <c r="AO138" s="385"/>
      <c r="AP138" s="385"/>
      <c r="AQ138" s="385"/>
      <c r="AR138" s="385"/>
      <c r="AS138" s="385"/>
      <c r="AT138" s="385"/>
      <c r="AU138" s="385"/>
      <c r="AV138" s="385"/>
      <c r="AW138" s="385"/>
      <c r="AX138" s="385"/>
      <c r="AY138" s="385"/>
      <c r="AZ138" s="385"/>
      <c r="BA138" s="385"/>
      <c r="BB138" s="385"/>
      <c r="BC138" s="385"/>
      <c r="BD138" s="385"/>
      <c r="BE138" s="385"/>
      <c r="BF138" s="385"/>
      <c r="BG138" s="385"/>
      <c r="BH138" s="385"/>
      <c r="BI138" s="385"/>
      <c r="BJ138" s="385"/>
      <c r="BK138" s="385"/>
      <c r="BL138" s="385"/>
      <c r="BM138" s="385"/>
      <c r="BN138" s="385"/>
      <c r="BO138" s="385"/>
      <c r="BP138" s="385"/>
      <c r="BQ138" s="385"/>
      <c r="BR138" s="385"/>
      <c r="BS138" s="385"/>
      <c r="BT138" s="385"/>
      <c r="BU138" s="385"/>
      <c r="BV138" s="385"/>
      <c r="BW138" s="385"/>
      <c r="BX138" s="385"/>
      <c r="BY138" s="385"/>
      <c r="BZ138" s="385"/>
      <c r="CA138" s="385"/>
      <c r="CB138" s="385"/>
      <c r="CC138" s="385"/>
      <c r="CD138" s="385"/>
      <c r="CE138" s="385"/>
      <c r="CF138" s="385"/>
      <c r="CG138" s="385"/>
      <c r="CH138" s="385"/>
      <c r="CI138" s="385"/>
      <c r="CJ138" s="385"/>
      <c r="CK138" s="385"/>
      <c r="CL138" s="385"/>
      <c r="CM138" s="385"/>
      <c r="CN138" s="385"/>
      <c r="CO138" s="385"/>
      <c r="CP138" s="385"/>
      <c r="CQ138" s="385"/>
      <c r="CR138" s="385"/>
      <c r="CS138" s="385"/>
      <c r="CT138" s="385"/>
    </row>
    <row r="139" spans="19:98">
      <c r="S139" s="385"/>
      <c r="T139" s="385"/>
      <c r="U139" s="385"/>
      <c r="V139" s="385"/>
      <c r="W139" s="385"/>
      <c r="X139" s="385"/>
      <c r="Y139" s="385"/>
      <c r="Z139" s="385"/>
      <c r="AA139" s="385"/>
      <c r="AB139" s="385"/>
      <c r="AC139" s="385"/>
      <c r="AD139" s="385"/>
      <c r="AE139" s="385"/>
      <c r="AF139" s="385"/>
      <c r="AG139" s="385"/>
      <c r="AH139" s="385"/>
      <c r="AI139" s="385"/>
      <c r="AJ139" s="385"/>
      <c r="AK139" s="385"/>
      <c r="AL139" s="385"/>
      <c r="AM139" s="385"/>
      <c r="AN139" s="385"/>
      <c r="AO139" s="385"/>
      <c r="AP139" s="385"/>
      <c r="AQ139" s="385"/>
      <c r="AR139" s="385"/>
      <c r="AS139" s="385"/>
      <c r="AT139" s="385"/>
      <c r="AU139" s="385"/>
      <c r="AV139" s="385"/>
      <c r="AW139" s="385"/>
      <c r="AX139" s="385"/>
      <c r="AY139" s="385"/>
      <c r="AZ139" s="385"/>
      <c r="BA139" s="385"/>
      <c r="BB139" s="385"/>
      <c r="BC139" s="385"/>
      <c r="BD139" s="385"/>
      <c r="BE139" s="385"/>
      <c r="BF139" s="385"/>
      <c r="BG139" s="385"/>
      <c r="BH139" s="385"/>
      <c r="BI139" s="385"/>
      <c r="BJ139" s="385"/>
      <c r="BK139" s="385"/>
      <c r="BL139" s="385"/>
      <c r="BM139" s="385"/>
      <c r="BN139" s="385"/>
      <c r="BO139" s="385"/>
      <c r="BP139" s="385"/>
      <c r="BQ139" s="385"/>
      <c r="BR139" s="385"/>
      <c r="BS139" s="385"/>
      <c r="BT139" s="385"/>
      <c r="BU139" s="385"/>
      <c r="BV139" s="385"/>
      <c r="BW139" s="385"/>
      <c r="BX139" s="385"/>
      <c r="BY139" s="385"/>
      <c r="BZ139" s="385"/>
      <c r="CA139" s="385"/>
      <c r="CB139" s="385"/>
      <c r="CC139" s="385"/>
      <c r="CD139" s="385"/>
      <c r="CE139" s="385"/>
      <c r="CF139" s="385"/>
      <c r="CG139" s="385"/>
      <c r="CH139" s="385"/>
      <c r="CI139" s="385"/>
      <c r="CJ139" s="385"/>
      <c r="CK139" s="385"/>
      <c r="CL139" s="385"/>
      <c r="CM139" s="385"/>
      <c r="CN139" s="385"/>
      <c r="CO139" s="385"/>
      <c r="CP139" s="385"/>
      <c r="CQ139" s="385"/>
      <c r="CR139" s="385"/>
      <c r="CS139" s="385"/>
      <c r="CT139" s="385"/>
    </row>
    <row r="140" spans="19:98">
      <c r="S140" s="385"/>
      <c r="T140" s="385"/>
      <c r="U140" s="385"/>
      <c r="V140" s="385"/>
      <c r="W140" s="385"/>
      <c r="X140" s="385"/>
      <c r="Y140" s="385"/>
      <c r="Z140" s="385"/>
      <c r="AA140" s="385"/>
      <c r="AB140" s="385"/>
      <c r="AC140" s="385"/>
      <c r="AD140" s="385"/>
      <c r="AE140" s="385"/>
      <c r="AF140" s="385"/>
      <c r="AG140" s="385"/>
      <c r="AH140" s="385"/>
      <c r="AI140" s="385"/>
      <c r="AJ140" s="385"/>
      <c r="AK140" s="385"/>
      <c r="AL140" s="385"/>
      <c r="AM140" s="385"/>
      <c r="AN140" s="385"/>
      <c r="AO140" s="385"/>
      <c r="AP140" s="385"/>
      <c r="AQ140" s="385"/>
      <c r="AR140" s="385"/>
      <c r="AS140" s="385"/>
      <c r="AT140" s="385"/>
      <c r="AU140" s="385"/>
      <c r="AV140" s="385"/>
      <c r="AW140" s="385"/>
      <c r="AX140" s="385"/>
      <c r="AY140" s="385"/>
      <c r="AZ140" s="385"/>
      <c r="BA140" s="385"/>
      <c r="BB140" s="385"/>
      <c r="BC140" s="385"/>
      <c r="BD140" s="385"/>
      <c r="BE140" s="385"/>
      <c r="BF140" s="385"/>
      <c r="BG140" s="385"/>
      <c r="BH140" s="385"/>
      <c r="BI140" s="385"/>
      <c r="BJ140" s="385"/>
      <c r="BK140" s="385"/>
      <c r="BL140" s="385"/>
      <c r="BM140" s="385"/>
      <c r="BN140" s="385"/>
      <c r="BO140" s="385"/>
      <c r="BP140" s="385"/>
      <c r="BQ140" s="385"/>
      <c r="BR140" s="385"/>
      <c r="BS140" s="385"/>
      <c r="BT140" s="385"/>
      <c r="BU140" s="385"/>
      <c r="BV140" s="385"/>
      <c r="BW140" s="385"/>
      <c r="BX140" s="385"/>
      <c r="BY140" s="385"/>
      <c r="BZ140" s="385"/>
      <c r="CA140" s="385"/>
      <c r="CB140" s="385"/>
      <c r="CC140" s="385"/>
      <c r="CD140" s="385"/>
      <c r="CE140" s="385"/>
      <c r="CF140" s="385"/>
      <c r="CG140" s="385"/>
      <c r="CH140" s="385"/>
      <c r="CI140" s="385"/>
      <c r="CJ140" s="385"/>
      <c r="CK140" s="385"/>
      <c r="CL140" s="385"/>
      <c r="CM140" s="385"/>
      <c r="CN140" s="385"/>
      <c r="CO140" s="385"/>
      <c r="CP140" s="385"/>
      <c r="CQ140" s="385"/>
      <c r="CR140" s="385"/>
      <c r="CS140" s="385"/>
      <c r="CT140" s="385"/>
    </row>
    <row r="141" spans="19:98">
      <c r="S141" s="385"/>
      <c r="T141" s="385"/>
      <c r="U141" s="385"/>
      <c r="V141" s="385"/>
      <c r="W141" s="385"/>
      <c r="X141" s="385"/>
      <c r="Y141" s="385"/>
      <c r="Z141" s="385"/>
      <c r="AA141" s="385"/>
      <c r="AB141" s="385"/>
      <c r="AC141" s="385"/>
      <c r="AD141" s="385"/>
      <c r="AE141" s="385"/>
      <c r="AF141" s="385"/>
      <c r="AG141" s="385"/>
      <c r="AH141" s="385"/>
      <c r="AI141" s="385"/>
      <c r="AJ141" s="385"/>
      <c r="AK141" s="385"/>
      <c r="AL141" s="385"/>
      <c r="AM141" s="385"/>
      <c r="AN141" s="385"/>
      <c r="AO141" s="385"/>
      <c r="AP141" s="385"/>
      <c r="AQ141" s="385"/>
      <c r="AR141" s="385"/>
      <c r="AS141" s="385"/>
      <c r="AT141" s="385"/>
      <c r="AU141" s="385"/>
      <c r="AV141" s="385"/>
      <c r="AW141" s="385"/>
      <c r="AX141" s="385"/>
      <c r="AY141" s="385"/>
      <c r="AZ141" s="385"/>
      <c r="BA141" s="385"/>
      <c r="BB141" s="385"/>
      <c r="BC141" s="385"/>
      <c r="BD141" s="385"/>
      <c r="BE141" s="385"/>
      <c r="BF141" s="385"/>
      <c r="BG141" s="385"/>
      <c r="BH141" s="385"/>
      <c r="BI141" s="385"/>
      <c r="BJ141" s="385"/>
      <c r="BK141" s="385"/>
      <c r="BL141" s="385"/>
      <c r="BM141" s="385"/>
      <c r="BN141" s="385"/>
      <c r="BO141" s="385"/>
      <c r="BP141" s="385"/>
      <c r="BQ141" s="385"/>
      <c r="BR141" s="385"/>
      <c r="BS141" s="385"/>
      <c r="BT141" s="385"/>
      <c r="BU141" s="385"/>
      <c r="BV141" s="385"/>
      <c r="BW141" s="385"/>
      <c r="BX141" s="385"/>
      <c r="BY141" s="385"/>
      <c r="BZ141" s="385"/>
      <c r="CA141" s="385"/>
      <c r="CB141" s="385"/>
      <c r="CC141" s="385"/>
      <c r="CD141" s="385"/>
      <c r="CE141" s="385"/>
      <c r="CF141" s="385"/>
      <c r="CG141" s="385"/>
      <c r="CH141" s="385"/>
      <c r="CI141" s="385"/>
      <c r="CJ141" s="385"/>
      <c r="CK141" s="385"/>
      <c r="CL141" s="385"/>
      <c r="CM141" s="385"/>
      <c r="CN141" s="385"/>
      <c r="CO141" s="385"/>
      <c r="CP141" s="385"/>
      <c r="CQ141" s="385"/>
      <c r="CR141" s="385"/>
      <c r="CS141" s="385"/>
      <c r="CT141" s="385"/>
    </row>
    <row r="142" spans="19:98">
      <c r="S142" s="385"/>
      <c r="T142" s="385"/>
      <c r="U142" s="385"/>
      <c r="V142" s="385"/>
      <c r="W142" s="385"/>
      <c r="X142" s="385"/>
      <c r="Y142" s="385"/>
      <c r="Z142" s="385"/>
      <c r="AA142" s="385"/>
      <c r="AB142" s="385"/>
      <c r="AC142" s="385"/>
      <c r="AD142" s="385"/>
      <c r="AE142" s="385"/>
      <c r="AF142" s="385"/>
      <c r="AG142" s="385"/>
      <c r="AH142" s="385"/>
      <c r="AI142" s="385"/>
      <c r="AJ142" s="385"/>
      <c r="AK142" s="385"/>
      <c r="AL142" s="385"/>
      <c r="AM142" s="385"/>
      <c r="AN142" s="385"/>
      <c r="AO142" s="385"/>
      <c r="AP142" s="385"/>
      <c r="AQ142" s="385"/>
      <c r="AR142" s="385"/>
      <c r="AS142" s="385"/>
      <c r="AT142" s="385"/>
      <c r="AU142" s="385"/>
      <c r="AV142" s="385"/>
      <c r="AW142" s="385"/>
      <c r="AX142" s="385"/>
      <c r="AY142" s="385"/>
      <c r="AZ142" s="385"/>
      <c r="BA142" s="385"/>
      <c r="BB142" s="385"/>
      <c r="BC142" s="385"/>
      <c r="BD142" s="385"/>
      <c r="BE142" s="385"/>
      <c r="BF142" s="385"/>
      <c r="BG142" s="385"/>
      <c r="BH142" s="385"/>
      <c r="BI142" s="385"/>
      <c r="BJ142" s="385"/>
      <c r="BK142" s="385"/>
      <c r="BL142" s="385"/>
      <c r="BM142" s="385"/>
      <c r="BN142" s="385"/>
      <c r="BO142" s="385"/>
      <c r="BP142" s="385"/>
      <c r="BQ142" s="385"/>
      <c r="BR142" s="385"/>
      <c r="BS142" s="385"/>
      <c r="BT142" s="385"/>
      <c r="BU142" s="385"/>
      <c r="BV142" s="385"/>
      <c r="BW142" s="385"/>
      <c r="BX142" s="385"/>
      <c r="BY142" s="385"/>
      <c r="BZ142" s="385"/>
      <c r="CA142" s="385"/>
      <c r="CB142" s="385"/>
      <c r="CC142" s="385"/>
      <c r="CD142" s="385"/>
      <c r="CE142" s="385"/>
      <c r="CF142" s="385"/>
      <c r="CG142" s="385"/>
      <c r="CH142" s="385"/>
      <c r="CI142" s="385"/>
      <c r="CJ142" s="385"/>
      <c r="CK142" s="385"/>
      <c r="CL142" s="385"/>
      <c r="CM142" s="385"/>
      <c r="CN142" s="385"/>
      <c r="CO142" s="385"/>
      <c r="CP142" s="385"/>
      <c r="CQ142" s="385"/>
      <c r="CR142" s="385"/>
      <c r="CS142" s="385"/>
      <c r="CT142" s="385"/>
    </row>
  </sheetData>
  <mergeCells count="7">
    <mergeCell ref="A46:A47"/>
    <mergeCell ref="A37:A43"/>
    <mergeCell ref="A4:C4"/>
    <mergeCell ref="A7:A8"/>
    <mergeCell ref="A10:A17"/>
    <mergeCell ref="A19:A26"/>
    <mergeCell ref="A28:A35"/>
  </mergeCells>
  <conditionalFormatting sqref="B8:B48">
    <cfRule type="cellIs" dxfId="141" priority="4" operator="lessThan">
      <formula>0</formula>
    </cfRule>
  </conditionalFormatting>
  <conditionalFormatting sqref="D7 E7:N8">
    <cfRule type="cellIs" dxfId="140" priority="34" operator="lessThan">
      <formula>0</formula>
    </cfRule>
  </conditionalFormatting>
  <conditionalFormatting sqref="D10:D16">
    <cfRule type="cellIs" dxfId="139" priority="31" operator="lessThan">
      <formula>0</formula>
    </cfRule>
  </conditionalFormatting>
  <conditionalFormatting sqref="D18:D25">
    <cfRule type="cellIs" dxfId="138" priority="26" operator="lessThan">
      <formula>0</formula>
    </cfRule>
  </conditionalFormatting>
  <conditionalFormatting sqref="D27:D34">
    <cfRule type="cellIs" dxfId="137" priority="21" operator="lessThan">
      <formula>0</formula>
    </cfRule>
  </conditionalFormatting>
  <conditionalFormatting sqref="D36:D43">
    <cfRule type="cellIs" dxfId="136" priority="16" operator="lessThan">
      <formula>0</formula>
    </cfRule>
  </conditionalFormatting>
  <conditionalFormatting sqref="D45:D47">
    <cfRule type="cellIs" dxfId="135" priority="2" operator="lessThan">
      <formula>0</formula>
    </cfRule>
  </conditionalFormatting>
  <conditionalFormatting sqref="D6:N6 D9:N9">
    <cfRule type="cellIs" dxfId="134" priority="128" operator="lessThan">
      <formula>0</formula>
    </cfRule>
  </conditionalFormatting>
  <conditionalFormatting sqref="E10:N51">
    <cfRule type="cellIs" dxfId="133" priority="3" operator="lessThan">
      <formula>0</formula>
    </cfRule>
  </conditionalFormatting>
  <conditionalFormatting sqref="P7:Q7">
    <cfRule type="cellIs" dxfId="132" priority="33" operator="lessThan">
      <formula>0</formula>
    </cfRule>
  </conditionalFormatting>
  <conditionalFormatting sqref="P9:Q16">
    <cfRule type="cellIs" dxfId="131" priority="30" operator="lessThan">
      <formula>0</formula>
    </cfRule>
  </conditionalFormatting>
  <conditionalFormatting sqref="P18:Q25">
    <cfRule type="cellIs" dxfId="130" priority="25" operator="lessThan">
      <formula>0</formula>
    </cfRule>
  </conditionalFormatting>
  <conditionalFormatting sqref="P27:Q34">
    <cfRule type="cellIs" dxfId="129" priority="20" operator="lessThan">
      <formula>0</formula>
    </cfRule>
  </conditionalFormatting>
  <conditionalFormatting sqref="P36:Q43">
    <cfRule type="cellIs" dxfId="128" priority="15" operator="lessThan">
      <formula>0</formula>
    </cfRule>
  </conditionalFormatting>
  <conditionalFormatting sqref="P45:Q47">
    <cfRule type="cellIs" dxfId="127" priority="1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C155"/>
  <sheetViews>
    <sheetView showGridLines="0" zoomScale="70" zoomScaleNormal="70" workbookViewId="0">
      <pane xSplit="3" ySplit="5" topLeftCell="D6" activePane="bottomRight" state="frozen"/>
      <selection pane="topRight"/>
      <selection pane="bottomLeft"/>
      <selection pane="bottomRight" activeCell="D47" sqref="D47"/>
    </sheetView>
  </sheetViews>
  <sheetFormatPr defaultColWidth="9.33203125" defaultRowHeight="15.6"/>
  <cols>
    <col min="1" max="1" width="8.6640625" style="468" customWidth="1"/>
    <col min="2" max="2" width="24.6640625" style="385" customWidth="1"/>
    <col min="3" max="3" width="21.109375" style="385" bestFit="1" customWidth="1"/>
    <col min="4" max="4" width="19" style="386" customWidth="1"/>
    <col min="5" max="26" width="18.6640625" style="386" customWidth="1"/>
    <col min="27" max="27" width="11.6640625" style="386" bestFit="1" customWidth="1"/>
    <col min="28" max="29" width="18.6640625" style="386" customWidth="1"/>
    <col min="30" max="30" width="20.109375" style="386" bestFit="1" customWidth="1"/>
    <col min="31" max="31" width="18.6640625" style="386" customWidth="1"/>
    <col min="32" max="32" width="17.33203125" style="386" bestFit="1" customWidth="1"/>
    <col min="33" max="33" width="17.33203125" style="386" customWidth="1"/>
    <col min="34" max="43" width="18.6640625" style="386" customWidth="1"/>
    <col min="44" max="44" width="18.33203125" style="386" customWidth="1"/>
    <col min="45" max="45" width="9.109375" style="386" hidden="1" customWidth="1"/>
    <col min="46" max="46" width="13.109375" style="386" hidden="1" customWidth="1"/>
    <col min="47" max="47" width="20.109375" style="386" customWidth="1"/>
    <col min="48" max="51" width="20.109375" style="464" customWidth="1"/>
    <col min="52" max="52" width="14.88671875" customWidth="1"/>
    <col min="53" max="53" width="15" customWidth="1"/>
    <col min="54" max="54" width="18.44140625" style="464" customWidth="1"/>
    <col min="55" max="55" width="25" customWidth="1"/>
  </cols>
  <sheetData>
    <row r="2" spans="1:75" s="385" customFormat="1" ht="18" customHeight="1">
      <c r="A2" s="441" t="s">
        <v>0</v>
      </c>
      <c r="B2" s="441"/>
      <c r="C2" s="441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88"/>
      <c r="AI2" s="388"/>
      <c r="AJ2" s="388"/>
      <c r="AK2" s="388"/>
      <c r="AL2" s="388"/>
      <c r="AM2" s="388"/>
      <c r="AN2" s="388"/>
      <c r="AO2" s="388"/>
      <c r="AP2" s="388"/>
      <c r="AQ2" s="388"/>
      <c r="AR2" s="388"/>
      <c r="AS2" s="388"/>
      <c r="AT2" s="388"/>
      <c r="AU2" s="388"/>
      <c r="AV2" s="464"/>
      <c r="AW2" s="464"/>
      <c r="AX2" s="464"/>
      <c r="AY2" s="464"/>
      <c r="AZ2" s="464"/>
      <c r="BA2" s="464"/>
      <c r="BB2" s="464"/>
      <c r="BC2" s="464"/>
      <c r="BD2" s="464"/>
      <c r="BE2" s="464"/>
      <c r="BF2" s="464"/>
      <c r="BG2" s="464"/>
      <c r="BH2" s="464"/>
      <c r="BI2" s="464"/>
      <c r="BJ2" s="464"/>
      <c r="BK2" s="464"/>
      <c r="BL2" s="464"/>
      <c r="BM2" s="464"/>
      <c r="BN2" s="464"/>
      <c r="BO2" s="464"/>
      <c r="BP2" s="464"/>
      <c r="BQ2" s="464"/>
      <c r="BR2" s="464"/>
      <c r="BS2" s="464"/>
    </row>
    <row r="3" spans="1:75" ht="18" thickBot="1">
      <c r="A3" s="825">
        <v>46204</v>
      </c>
      <c r="B3" s="825"/>
      <c r="C3" s="825"/>
      <c r="D3" s="469"/>
      <c r="E3" s="469"/>
      <c r="F3" s="469"/>
      <c r="G3" s="470"/>
      <c r="H3" s="470"/>
      <c r="I3" s="470"/>
      <c r="J3" s="470"/>
      <c r="K3" s="470"/>
      <c r="L3" s="470"/>
      <c r="M3" s="470"/>
      <c r="N3" s="470"/>
      <c r="O3" s="470">
        <f>O4/2</f>
        <v>0</v>
      </c>
      <c r="P3" s="470"/>
      <c r="Q3" s="470"/>
      <c r="R3" s="470"/>
      <c r="S3" s="470"/>
      <c r="T3" s="497"/>
      <c r="U3" s="497"/>
      <c r="V3" s="497"/>
      <c r="W3" s="497"/>
      <c r="X3" s="497"/>
      <c r="Y3" s="497"/>
      <c r="Z3" s="497"/>
      <c r="AA3" s="497"/>
      <c r="AB3" s="470"/>
      <c r="AC3" s="470"/>
      <c r="AD3" s="470"/>
      <c r="AE3" s="470"/>
      <c r="AF3" s="470"/>
      <c r="AG3" s="470"/>
      <c r="AH3" s="470"/>
      <c r="AI3" s="470"/>
      <c r="AJ3" s="470"/>
      <c r="AK3" s="470"/>
      <c r="AL3" s="470"/>
      <c r="AM3" s="470"/>
      <c r="AN3" s="470"/>
      <c r="AO3" s="470"/>
      <c r="AP3" s="470"/>
      <c r="AQ3" s="470"/>
      <c r="AR3" s="470"/>
      <c r="AS3" s="469"/>
      <c r="AT3" s="470"/>
      <c r="AU3" s="470"/>
      <c r="AV3" s="470"/>
      <c r="AW3" s="470"/>
      <c r="AX3" s="470"/>
      <c r="AY3" s="470"/>
      <c r="AZ3" s="470"/>
      <c r="BA3" s="470"/>
      <c r="BB3" s="470"/>
      <c r="BC3" s="470"/>
    </row>
    <row r="4" spans="1:75" ht="18.600000000000001" thickTop="1" thickBot="1">
      <c r="A4" s="471"/>
      <c r="B4" s="472"/>
      <c r="C4" s="472"/>
      <c r="D4" s="387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  <c r="AH4" s="473"/>
      <c r="AI4" s="473"/>
      <c r="AJ4" s="473"/>
      <c r="AK4" s="473"/>
      <c r="AL4" s="473"/>
      <c r="AM4" s="473"/>
      <c r="AN4" s="473"/>
      <c r="AO4" s="473"/>
      <c r="AP4" s="473"/>
      <c r="AQ4" s="473"/>
      <c r="AR4" s="473"/>
      <c r="AS4" s="502"/>
      <c r="AT4" s="502"/>
      <c r="AU4" s="503"/>
      <c r="AV4" s="503"/>
      <c r="AW4" s="503"/>
      <c r="AX4" s="503"/>
      <c r="AY4" s="503"/>
      <c r="AZ4" s="503"/>
      <c r="BA4" s="503"/>
      <c r="BB4" s="503"/>
      <c r="BC4" s="503"/>
    </row>
    <row r="5" spans="1:75" s="464" customFormat="1" ht="32.4" customHeight="1" thickTop="1" thickBot="1">
      <c r="A5" s="474" t="s">
        <v>1</v>
      </c>
      <c r="B5" s="828" t="s">
        <v>2</v>
      </c>
      <c r="C5" s="829"/>
      <c r="D5" s="475" t="s">
        <v>3</v>
      </c>
      <c r="E5" s="476" t="s">
        <v>21</v>
      </c>
      <c r="F5" s="476" t="s">
        <v>22</v>
      </c>
      <c r="G5" s="476" t="s">
        <v>23</v>
      </c>
      <c r="H5" s="476" t="s">
        <v>24</v>
      </c>
      <c r="I5" s="476" t="s">
        <v>25</v>
      </c>
      <c r="J5" s="476" t="s">
        <v>26</v>
      </c>
      <c r="K5" s="476" t="s">
        <v>27</v>
      </c>
      <c r="L5" s="476" t="s">
        <v>28</v>
      </c>
      <c r="M5" s="476" t="s">
        <v>29</v>
      </c>
      <c r="N5" s="476" t="s">
        <v>30</v>
      </c>
      <c r="O5" s="476" t="s">
        <v>31</v>
      </c>
      <c r="P5" s="476" t="s">
        <v>32</v>
      </c>
      <c r="Q5" s="476" t="s">
        <v>33</v>
      </c>
      <c r="R5" s="476" t="s">
        <v>35</v>
      </c>
      <c r="S5" s="476" t="s">
        <v>63</v>
      </c>
      <c r="T5" s="476" t="s">
        <v>37</v>
      </c>
      <c r="U5" s="476" t="s">
        <v>62</v>
      </c>
      <c r="V5" s="476" t="s">
        <v>38</v>
      </c>
      <c r="W5" s="498" t="s">
        <v>39</v>
      </c>
      <c r="X5" s="498" t="s">
        <v>290</v>
      </c>
      <c r="Y5" s="499" t="s">
        <v>40</v>
      </c>
      <c r="Z5" s="499" t="s">
        <v>41</v>
      </c>
      <c r="AA5" s="499" t="s">
        <v>42</v>
      </c>
      <c r="AB5" s="499" t="s">
        <v>44</v>
      </c>
      <c r="AC5" s="499" t="s">
        <v>45</v>
      </c>
      <c r="AD5" s="499" t="s">
        <v>46</v>
      </c>
      <c r="AE5" s="499" t="s">
        <v>47</v>
      </c>
      <c r="AF5" s="499" t="s">
        <v>51</v>
      </c>
      <c r="AG5" s="476" t="s">
        <v>53</v>
      </c>
      <c r="AH5" s="476" t="s">
        <v>54</v>
      </c>
      <c r="AI5" s="476" t="s">
        <v>55</v>
      </c>
      <c r="AJ5" s="476" t="s">
        <v>56</v>
      </c>
      <c r="AK5" s="501" t="s">
        <v>57</v>
      </c>
      <c r="AL5" s="476" t="s">
        <v>58</v>
      </c>
      <c r="AM5" s="476" t="s">
        <v>59</v>
      </c>
      <c r="AN5" s="476" t="s">
        <v>60</v>
      </c>
      <c r="AO5" s="476" t="s">
        <v>61</v>
      </c>
      <c r="AP5" s="476" t="s">
        <v>36</v>
      </c>
      <c r="AQ5" s="476" t="s">
        <v>64</v>
      </c>
      <c r="AR5" s="499" t="s">
        <v>65</v>
      </c>
      <c r="AS5" s="499" t="s">
        <v>66</v>
      </c>
      <c r="AT5" s="499" t="s">
        <v>67</v>
      </c>
      <c r="AU5" s="476" t="s">
        <v>68</v>
      </c>
      <c r="AV5" s="476" t="s">
        <v>70</v>
      </c>
      <c r="AW5" s="476" t="s">
        <v>71</v>
      </c>
      <c r="AX5" s="476" t="s">
        <v>72</v>
      </c>
      <c r="AY5" s="476" t="s">
        <v>74</v>
      </c>
      <c r="AZ5" s="476" t="s">
        <v>76</v>
      </c>
      <c r="BA5" s="505" t="s">
        <v>77</v>
      </c>
      <c r="BB5" s="506" t="s">
        <v>78</v>
      </c>
      <c r="BC5" s="506" t="s">
        <v>291</v>
      </c>
    </row>
    <row r="6" spans="1:75" s="412" customFormat="1" ht="15" customHeight="1" thickTop="1">
      <c r="A6" s="830">
        <f>WEEKNUM(B6)</f>
        <v>27</v>
      </c>
      <c r="B6" s="722">
        <f>A3</f>
        <v>46204</v>
      </c>
      <c r="C6" s="722" t="str">
        <f t="shared" ref="C6:C19" si="0">TEXT(B6,"ddd")</f>
        <v>Wed</v>
      </c>
      <c r="D6" s="478">
        <f>SUM(E6:BC6)</f>
        <v>216250.93393548383</v>
      </c>
      <c r="E6" s="479">
        <v>1199.5729032258068</v>
      </c>
      <c r="F6" s="479">
        <v>2000</v>
      </c>
      <c r="G6" s="479">
        <v>1200</v>
      </c>
      <c r="H6" s="479">
        <v>3300</v>
      </c>
      <c r="I6" s="479">
        <v>644.02064516129087</v>
      </c>
      <c r="J6" s="479">
        <v>0</v>
      </c>
      <c r="K6" s="479">
        <v>150</v>
      </c>
      <c r="L6" s="479">
        <v>603.76322580644887</v>
      </c>
      <c r="M6" s="479">
        <v>673.27548387096704</v>
      </c>
      <c r="N6" s="479">
        <v>5500</v>
      </c>
      <c r="O6" s="479">
        <v>5000</v>
      </c>
      <c r="P6" s="479">
        <v>2500</v>
      </c>
      <c r="Q6" s="479">
        <v>16000</v>
      </c>
      <c r="R6" s="479">
        <v>10300</v>
      </c>
      <c r="S6" s="600">
        <v>35000</v>
      </c>
      <c r="T6" s="479">
        <v>5000</v>
      </c>
      <c r="U6" s="479">
        <v>7000</v>
      </c>
      <c r="V6" s="479">
        <v>6500</v>
      </c>
      <c r="W6" s="479">
        <v>500</v>
      </c>
      <c r="X6" s="479">
        <v>5600</v>
      </c>
      <c r="Y6" s="479">
        <v>1000</v>
      </c>
      <c r="Z6" s="479">
        <v>5500</v>
      </c>
      <c r="AA6" s="479">
        <v>0</v>
      </c>
      <c r="AB6" s="479">
        <v>89.451612903225808</v>
      </c>
      <c r="AC6" s="479">
        <v>3500</v>
      </c>
      <c r="AD6" s="479">
        <v>1300</v>
      </c>
      <c r="AE6" s="479">
        <v>3000</v>
      </c>
      <c r="AF6" s="479">
        <v>10000</v>
      </c>
      <c r="AG6" s="479">
        <v>2000</v>
      </c>
      <c r="AH6" s="479">
        <v>800</v>
      </c>
      <c r="AI6" s="479">
        <v>7200</v>
      </c>
      <c r="AJ6" s="479">
        <v>3499.876774193548</v>
      </c>
      <c r="AK6" s="479">
        <v>2000</v>
      </c>
      <c r="AL6" s="479">
        <v>1000</v>
      </c>
      <c r="AM6" s="479">
        <v>11000</v>
      </c>
      <c r="AN6" s="479">
        <v>2000</v>
      </c>
      <c r="AO6" s="780">
        <v>7000</v>
      </c>
      <c r="AP6" s="600">
        <v>9000.0570967741915</v>
      </c>
      <c r="AQ6" s="600">
        <v>8000</v>
      </c>
      <c r="AR6" s="600">
        <v>3500</v>
      </c>
      <c r="AS6" s="479"/>
      <c r="AT6" s="479"/>
      <c r="AU6" s="479">
        <v>700</v>
      </c>
      <c r="AV6" s="479">
        <v>3500</v>
      </c>
      <c r="AW6" s="479">
        <v>2000</v>
      </c>
      <c r="AX6" s="479">
        <v>369.61070967741654</v>
      </c>
      <c r="AY6" s="479">
        <v>1121.900322580635</v>
      </c>
      <c r="AZ6" s="479">
        <v>2499.7025806451697</v>
      </c>
      <c r="BA6" s="479">
        <v>2499.7025806451697</v>
      </c>
      <c r="BB6" s="479">
        <v>0</v>
      </c>
      <c r="BC6" s="479">
        <v>13500</v>
      </c>
      <c r="BV6" s="533"/>
      <c r="BW6" s="533"/>
    </row>
    <row r="7" spans="1:75" s="465" customFormat="1" ht="15" customHeight="1">
      <c r="A7" s="826"/>
      <c r="B7" s="477">
        <f t="shared" ref="B7:B9" si="1">B6+1</f>
        <v>46205</v>
      </c>
      <c r="C7" s="477" t="str">
        <f t="shared" si="0"/>
        <v>Thu</v>
      </c>
      <c r="D7" s="478">
        <f>SUM(E7:BC7)</f>
        <v>216250.93393548383</v>
      </c>
      <c r="E7" s="479">
        <v>1199.5729032258068</v>
      </c>
      <c r="F7" s="479">
        <v>2000</v>
      </c>
      <c r="G7" s="479">
        <v>1200</v>
      </c>
      <c r="H7" s="479">
        <v>3300</v>
      </c>
      <c r="I7" s="479">
        <v>644.02064516129087</v>
      </c>
      <c r="J7" s="479">
        <v>0</v>
      </c>
      <c r="K7" s="479">
        <v>150</v>
      </c>
      <c r="L7" s="479">
        <v>603.76322580644887</v>
      </c>
      <c r="M7" s="479">
        <v>673.27548387096704</v>
      </c>
      <c r="N7" s="479">
        <v>5500</v>
      </c>
      <c r="O7" s="479">
        <v>5000</v>
      </c>
      <c r="P7" s="479">
        <v>2500</v>
      </c>
      <c r="Q7" s="479">
        <v>16000</v>
      </c>
      <c r="R7" s="479">
        <v>10300</v>
      </c>
      <c r="S7" s="599">
        <v>35000</v>
      </c>
      <c r="T7" s="479">
        <v>5000</v>
      </c>
      <c r="U7" s="479">
        <v>7000</v>
      </c>
      <c r="V7" s="479">
        <v>6500</v>
      </c>
      <c r="W7" s="479">
        <v>500</v>
      </c>
      <c r="X7" s="479">
        <v>5600</v>
      </c>
      <c r="Y7" s="479">
        <v>1000</v>
      </c>
      <c r="Z7" s="479">
        <v>5500</v>
      </c>
      <c r="AA7" s="479">
        <v>0</v>
      </c>
      <c r="AB7" s="479">
        <v>89.451612903225808</v>
      </c>
      <c r="AC7" s="479">
        <v>3500</v>
      </c>
      <c r="AD7" s="479">
        <v>1300</v>
      </c>
      <c r="AE7" s="479">
        <v>3000</v>
      </c>
      <c r="AF7" s="479">
        <v>10000</v>
      </c>
      <c r="AG7" s="479">
        <v>2000</v>
      </c>
      <c r="AH7" s="479">
        <v>800</v>
      </c>
      <c r="AI7" s="479">
        <v>7200</v>
      </c>
      <c r="AJ7" s="479">
        <v>3499.876774193548</v>
      </c>
      <c r="AK7" s="479">
        <v>2000</v>
      </c>
      <c r="AL7" s="479">
        <v>1000</v>
      </c>
      <c r="AM7" s="479">
        <v>11000</v>
      </c>
      <c r="AN7" s="479">
        <v>2000</v>
      </c>
      <c r="AO7" s="780">
        <v>7000</v>
      </c>
      <c r="AP7" s="600">
        <v>9000.0570967741915</v>
      </c>
      <c r="AQ7" s="600">
        <v>8000</v>
      </c>
      <c r="AR7" s="600">
        <v>3500</v>
      </c>
      <c r="AS7" s="479">
        <v>0</v>
      </c>
      <c r="AT7" s="479">
        <v>0</v>
      </c>
      <c r="AU7" s="479">
        <v>700</v>
      </c>
      <c r="AV7" s="479">
        <v>3500</v>
      </c>
      <c r="AW7" s="479">
        <v>2000</v>
      </c>
      <c r="AX7" s="479">
        <v>369.61070967741654</v>
      </c>
      <c r="AY7" s="479">
        <v>1121.900322580635</v>
      </c>
      <c r="AZ7" s="479">
        <v>2499.7025806451697</v>
      </c>
      <c r="BA7" s="479">
        <v>2499.7025806451697</v>
      </c>
      <c r="BB7" s="479">
        <v>0</v>
      </c>
      <c r="BC7" s="479">
        <v>13500</v>
      </c>
    </row>
    <row r="8" spans="1:75" s="466" customFormat="1" ht="15" customHeight="1">
      <c r="A8" s="826"/>
      <c r="B8" s="477">
        <f t="shared" si="1"/>
        <v>46206</v>
      </c>
      <c r="C8" s="477" t="str">
        <f t="shared" si="0"/>
        <v>Fri</v>
      </c>
      <c r="D8" s="478">
        <f>SUM(E8:BC8)</f>
        <v>216250.93393548383</v>
      </c>
      <c r="E8" s="479">
        <v>1199.5729032258068</v>
      </c>
      <c r="F8" s="479">
        <v>2000</v>
      </c>
      <c r="G8" s="479">
        <v>1200</v>
      </c>
      <c r="H8" s="479">
        <v>3300</v>
      </c>
      <c r="I8" s="479">
        <v>644.02064516129087</v>
      </c>
      <c r="J8" s="479">
        <v>0</v>
      </c>
      <c r="K8" s="479">
        <v>150</v>
      </c>
      <c r="L8" s="479">
        <v>603.76322580644887</v>
      </c>
      <c r="M8" s="479">
        <v>673.27548387096704</v>
      </c>
      <c r="N8" s="479">
        <v>5500</v>
      </c>
      <c r="O8" s="479">
        <v>5000</v>
      </c>
      <c r="P8" s="479">
        <v>2500</v>
      </c>
      <c r="Q8" s="479">
        <v>16000</v>
      </c>
      <c r="R8" s="479">
        <v>10300</v>
      </c>
      <c r="S8" s="599">
        <v>35000</v>
      </c>
      <c r="T8" s="479">
        <v>5000</v>
      </c>
      <c r="U8" s="479">
        <v>7000</v>
      </c>
      <c r="V8" s="479">
        <v>6500</v>
      </c>
      <c r="W8" s="479">
        <v>500</v>
      </c>
      <c r="X8" s="479">
        <v>5600</v>
      </c>
      <c r="Y8" s="479">
        <v>1000</v>
      </c>
      <c r="Z8" s="479">
        <v>5500</v>
      </c>
      <c r="AA8" s="479">
        <v>0</v>
      </c>
      <c r="AB8" s="479">
        <v>89.451612903225808</v>
      </c>
      <c r="AC8" s="479">
        <v>3500</v>
      </c>
      <c r="AD8" s="479">
        <v>1300</v>
      </c>
      <c r="AE8" s="479">
        <v>3000</v>
      </c>
      <c r="AF8" s="479">
        <v>10000</v>
      </c>
      <c r="AG8" s="479">
        <v>2000</v>
      </c>
      <c r="AH8" s="479">
        <v>800</v>
      </c>
      <c r="AI8" s="479">
        <v>7200</v>
      </c>
      <c r="AJ8" s="479">
        <v>3499.876774193548</v>
      </c>
      <c r="AK8" s="479">
        <v>2000</v>
      </c>
      <c r="AL8" s="479">
        <v>1000</v>
      </c>
      <c r="AM8" s="479">
        <v>11000</v>
      </c>
      <c r="AN8" s="479">
        <v>2000</v>
      </c>
      <c r="AO8" s="780">
        <v>7000</v>
      </c>
      <c r="AP8" s="600">
        <v>9000.0570967741915</v>
      </c>
      <c r="AQ8" s="600">
        <v>8000</v>
      </c>
      <c r="AR8" s="600">
        <v>3500</v>
      </c>
      <c r="AS8" s="479">
        <v>0</v>
      </c>
      <c r="AT8" s="479">
        <v>0</v>
      </c>
      <c r="AU8" s="479">
        <v>700</v>
      </c>
      <c r="AV8" s="479">
        <v>3500</v>
      </c>
      <c r="AW8" s="479">
        <v>2000</v>
      </c>
      <c r="AX8" s="479">
        <v>369.61070967741654</v>
      </c>
      <c r="AY8" s="479">
        <v>1121.900322580635</v>
      </c>
      <c r="AZ8" s="479">
        <v>2499.7025806451697</v>
      </c>
      <c r="BA8" s="479">
        <v>2499.7025806451697</v>
      </c>
      <c r="BB8" s="479">
        <v>0</v>
      </c>
      <c r="BC8" s="479">
        <v>13500</v>
      </c>
    </row>
    <row r="9" spans="1:75" s="466" customFormat="1" ht="15" customHeight="1">
      <c r="A9" s="826"/>
      <c r="B9" s="480">
        <f t="shared" si="1"/>
        <v>46207</v>
      </c>
      <c r="C9" s="480" t="str">
        <f t="shared" si="0"/>
        <v>Sat</v>
      </c>
      <c r="D9" s="481">
        <f>SUM(E9:BC9)</f>
        <v>210629.52683870969</v>
      </c>
      <c r="E9" s="482">
        <v>700</v>
      </c>
      <c r="F9" s="482">
        <v>1000</v>
      </c>
      <c r="G9" s="482">
        <v>1200</v>
      </c>
      <c r="H9" s="482">
        <v>3300</v>
      </c>
      <c r="I9" s="482">
        <v>644.02064516129087</v>
      </c>
      <c r="J9" s="482">
        <v>0</v>
      </c>
      <c r="K9" s="482">
        <v>150</v>
      </c>
      <c r="L9" s="482">
        <v>603.76322580644887</v>
      </c>
      <c r="M9" s="482">
        <v>673.27548387096704</v>
      </c>
      <c r="N9" s="482">
        <v>4500</v>
      </c>
      <c r="O9" s="482">
        <v>5000</v>
      </c>
      <c r="P9" s="482">
        <v>1000</v>
      </c>
      <c r="Q9" s="482">
        <v>16000</v>
      </c>
      <c r="R9" s="482">
        <v>10300</v>
      </c>
      <c r="S9" s="598">
        <v>48000</v>
      </c>
      <c r="T9" s="482">
        <v>5000</v>
      </c>
      <c r="U9" s="482">
        <v>0</v>
      </c>
      <c r="V9" s="482">
        <v>6500</v>
      </c>
      <c r="W9" s="482">
        <v>500</v>
      </c>
      <c r="X9" s="482">
        <v>5600</v>
      </c>
      <c r="Y9" s="482">
        <v>1000</v>
      </c>
      <c r="Z9" s="482">
        <v>5500</v>
      </c>
      <c r="AA9" s="482">
        <v>0</v>
      </c>
      <c r="AB9" s="482">
        <v>89.451612903225808</v>
      </c>
      <c r="AC9" s="482">
        <v>3500</v>
      </c>
      <c r="AD9" s="482">
        <v>1300</v>
      </c>
      <c r="AE9" s="482">
        <v>0</v>
      </c>
      <c r="AF9" s="482">
        <v>10000</v>
      </c>
      <c r="AG9" s="482">
        <v>2000</v>
      </c>
      <c r="AH9" s="482">
        <v>800</v>
      </c>
      <c r="AI9" s="482">
        <v>7200</v>
      </c>
      <c r="AJ9" s="482">
        <v>0</v>
      </c>
      <c r="AK9" s="482">
        <v>2000</v>
      </c>
      <c r="AL9" s="482">
        <v>1000</v>
      </c>
      <c r="AM9" s="482">
        <v>11000</v>
      </c>
      <c r="AN9" s="482">
        <v>2000</v>
      </c>
      <c r="AO9" s="781">
        <v>10000</v>
      </c>
      <c r="AP9" s="602">
        <v>6000</v>
      </c>
      <c r="AQ9" s="602">
        <v>8000</v>
      </c>
      <c r="AR9" s="602">
        <v>3500</v>
      </c>
      <c r="AS9" s="482">
        <v>0</v>
      </c>
      <c r="AT9" s="482">
        <v>0</v>
      </c>
      <c r="AU9" s="482">
        <v>700</v>
      </c>
      <c r="AV9" s="482">
        <v>3500</v>
      </c>
      <c r="AW9" s="482">
        <v>2000</v>
      </c>
      <c r="AX9" s="482">
        <v>369.61070967741654</v>
      </c>
      <c r="AY9" s="482">
        <v>0</v>
      </c>
      <c r="AZ9" s="482">
        <v>2499.7025806451697</v>
      </c>
      <c r="BA9" s="482">
        <v>2499.7025806451697</v>
      </c>
      <c r="BB9" s="482">
        <v>0</v>
      </c>
      <c r="BC9" s="482">
        <v>13500</v>
      </c>
    </row>
    <row r="10" spans="1:75" s="385" customFormat="1" ht="15" customHeight="1">
      <c r="A10" s="826"/>
      <c r="B10" s="480">
        <f>B9+1</f>
        <v>46208</v>
      </c>
      <c r="C10" s="480" t="str">
        <f t="shared" si="0"/>
        <v>Sun</v>
      </c>
      <c r="D10" s="481">
        <f>SUM(E10:BC10)</f>
        <v>186138.44945161289</v>
      </c>
      <c r="E10" s="482">
        <v>700</v>
      </c>
      <c r="F10" s="482">
        <v>1000</v>
      </c>
      <c r="G10" s="482">
        <v>1200</v>
      </c>
      <c r="H10" s="482">
        <v>999.51612903226578</v>
      </c>
      <c r="I10" s="482">
        <v>644.02064516129087</v>
      </c>
      <c r="J10" s="482">
        <v>0</v>
      </c>
      <c r="K10" s="482">
        <v>0</v>
      </c>
      <c r="L10" s="482">
        <v>603.76322580644887</v>
      </c>
      <c r="M10" s="482">
        <v>673.27548387096704</v>
      </c>
      <c r="N10" s="482">
        <v>0</v>
      </c>
      <c r="O10" s="482">
        <v>5000</v>
      </c>
      <c r="P10" s="482">
        <v>300</v>
      </c>
      <c r="Q10" s="482">
        <v>6659.5545483870847</v>
      </c>
      <c r="R10" s="482">
        <v>10300</v>
      </c>
      <c r="S10" s="598">
        <f>48000+6000</f>
        <v>54000</v>
      </c>
      <c r="T10" s="482">
        <v>5000</v>
      </c>
      <c r="U10" s="482">
        <v>0</v>
      </c>
      <c r="V10" s="482">
        <v>6500</v>
      </c>
      <c r="W10" s="482">
        <v>500</v>
      </c>
      <c r="X10" s="482">
        <v>5600</v>
      </c>
      <c r="Y10" s="482">
        <v>0</v>
      </c>
      <c r="Z10" s="482">
        <v>2500</v>
      </c>
      <c r="AA10" s="482">
        <v>0</v>
      </c>
      <c r="AB10" s="482">
        <v>89.451612903225808</v>
      </c>
      <c r="AC10" s="482">
        <v>1000</v>
      </c>
      <c r="AD10" s="482">
        <v>1300</v>
      </c>
      <c r="AE10" s="482">
        <v>0</v>
      </c>
      <c r="AF10" s="482">
        <v>10000</v>
      </c>
      <c r="AG10" s="482">
        <v>2000</v>
      </c>
      <c r="AH10" s="482">
        <v>0</v>
      </c>
      <c r="AI10" s="482">
        <v>2999.8519354838745</v>
      </c>
      <c r="AJ10" s="482">
        <v>0</v>
      </c>
      <c r="AK10" s="482">
        <v>2000</v>
      </c>
      <c r="AL10" s="482">
        <v>0</v>
      </c>
      <c r="AM10" s="482">
        <v>11000</v>
      </c>
      <c r="AN10" s="482">
        <v>2000</v>
      </c>
      <c r="AO10" s="781">
        <v>10000</v>
      </c>
      <c r="AP10" s="602">
        <v>5000</v>
      </c>
      <c r="AQ10" s="602">
        <v>8000</v>
      </c>
      <c r="AR10" s="602">
        <v>3500</v>
      </c>
      <c r="AS10" s="482">
        <v>0</v>
      </c>
      <c r="AT10" s="482">
        <v>0</v>
      </c>
      <c r="AU10" s="482">
        <v>700</v>
      </c>
      <c r="AV10" s="482">
        <v>3500</v>
      </c>
      <c r="AW10" s="482">
        <v>2000</v>
      </c>
      <c r="AX10" s="482">
        <v>369.61070967741654</v>
      </c>
      <c r="AY10" s="482">
        <v>0</v>
      </c>
      <c r="AZ10" s="482">
        <v>2499.7025806451697</v>
      </c>
      <c r="BA10" s="482">
        <v>2499.7025806451697</v>
      </c>
      <c r="BB10" s="482">
        <v>0</v>
      </c>
      <c r="BC10" s="482">
        <v>13500</v>
      </c>
    </row>
    <row r="11" spans="1:75" s="385" customFormat="1" ht="15" customHeight="1">
      <c r="A11" s="826"/>
      <c r="B11" s="477" t="s">
        <v>18</v>
      </c>
      <c r="C11" s="477"/>
      <c r="D11" s="595">
        <f>SUM(D6:D10)</f>
        <v>1045520.7780967741</v>
      </c>
      <c r="E11" s="595">
        <f t="shared" ref="E11:Z11" si="2">SUM(E6:E10)</f>
        <v>4998.7187096774205</v>
      </c>
      <c r="F11" s="595">
        <f t="shared" si="2"/>
        <v>8000</v>
      </c>
      <c r="G11" s="595">
        <f t="shared" si="2"/>
        <v>6000</v>
      </c>
      <c r="H11" s="595">
        <f t="shared" si="2"/>
        <v>14199.516129032265</v>
      </c>
      <c r="I11" s="595">
        <f t="shared" si="2"/>
        <v>3220.1032258064542</v>
      </c>
      <c r="J11" s="595">
        <f t="shared" si="2"/>
        <v>0</v>
      </c>
      <c r="K11" s="595">
        <f t="shared" si="2"/>
        <v>600</v>
      </c>
      <c r="L11" s="595">
        <f t="shared" si="2"/>
        <v>3018.8161290322441</v>
      </c>
      <c r="M11" s="595">
        <f t="shared" si="2"/>
        <v>3366.3774193548352</v>
      </c>
      <c r="N11" s="595">
        <f t="shared" si="2"/>
        <v>21000</v>
      </c>
      <c r="O11" s="595">
        <f t="shared" si="2"/>
        <v>25000</v>
      </c>
      <c r="P11" s="595">
        <f t="shared" si="2"/>
        <v>8800</v>
      </c>
      <c r="Q11" s="595">
        <f t="shared" si="2"/>
        <v>70659.554548387081</v>
      </c>
      <c r="R11" s="595">
        <f t="shared" si="2"/>
        <v>51500</v>
      </c>
      <c r="S11" s="595">
        <f t="shared" si="2"/>
        <v>207000</v>
      </c>
      <c r="T11" s="595">
        <f t="shared" si="2"/>
        <v>25000</v>
      </c>
      <c r="U11" s="595">
        <f t="shared" si="2"/>
        <v>21000</v>
      </c>
      <c r="V11" s="595">
        <f t="shared" si="2"/>
        <v>32500</v>
      </c>
      <c r="W11" s="595">
        <f t="shared" si="2"/>
        <v>2500</v>
      </c>
      <c r="X11" s="595">
        <f t="shared" si="2"/>
        <v>28000</v>
      </c>
      <c r="Y11" s="595">
        <f t="shared" si="2"/>
        <v>4000</v>
      </c>
      <c r="Z11" s="595">
        <f t="shared" si="2"/>
        <v>24500</v>
      </c>
      <c r="AA11" s="595">
        <f t="shared" ref="AA11:BC11" si="3">SUM(AA6:AA10)</f>
        <v>0</v>
      </c>
      <c r="AB11" s="595">
        <f t="shared" si="3"/>
        <v>447.25806451612902</v>
      </c>
      <c r="AC11" s="595">
        <f t="shared" ref="AC11:AF11" si="4">SUM(AC6:AC10)</f>
        <v>15000</v>
      </c>
      <c r="AD11" s="595">
        <f t="shared" si="4"/>
        <v>6500</v>
      </c>
      <c r="AE11" s="595">
        <f t="shared" si="4"/>
        <v>9000</v>
      </c>
      <c r="AF11" s="595">
        <f t="shared" si="4"/>
        <v>50000</v>
      </c>
      <c r="AG11" s="595">
        <f t="shared" ref="AG11:AR11" si="5">SUM(AG6:AG10)</f>
        <v>10000</v>
      </c>
      <c r="AH11" s="595">
        <f t="shared" si="5"/>
        <v>3200</v>
      </c>
      <c r="AI11" s="595">
        <f t="shared" si="5"/>
        <v>31799.851935483875</v>
      </c>
      <c r="AJ11" s="595">
        <f t="shared" si="5"/>
        <v>10499.630322580644</v>
      </c>
      <c r="AK11" s="595">
        <f t="shared" si="5"/>
        <v>10000</v>
      </c>
      <c r="AL11" s="595">
        <f t="shared" si="5"/>
        <v>4000</v>
      </c>
      <c r="AM11" s="595">
        <f t="shared" si="5"/>
        <v>55000</v>
      </c>
      <c r="AN11" s="595">
        <f t="shared" si="5"/>
        <v>10000</v>
      </c>
      <c r="AO11" s="595">
        <f t="shared" si="5"/>
        <v>41000</v>
      </c>
      <c r="AP11" s="595">
        <f t="shared" si="5"/>
        <v>38000.171290322571</v>
      </c>
      <c r="AQ11" s="595">
        <f t="shared" si="5"/>
        <v>40000</v>
      </c>
      <c r="AR11" s="595">
        <f t="shared" si="5"/>
        <v>17500</v>
      </c>
      <c r="AS11" s="595">
        <f t="shared" si="3"/>
        <v>0</v>
      </c>
      <c r="AT11" s="595">
        <f t="shared" si="3"/>
        <v>0</v>
      </c>
      <c r="AU11" s="595">
        <f t="shared" si="3"/>
        <v>3500</v>
      </c>
      <c r="AV11" s="595">
        <f>SUM(AV6:AV10)</f>
        <v>17500</v>
      </c>
      <c r="AW11" s="595">
        <f t="shared" si="3"/>
        <v>10000</v>
      </c>
      <c r="AX11" s="595">
        <f t="shared" si="3"/>
        <v>1848.0535483870826</v>
      </c>
      <c r="AY11" s="595">
        <f t="shared" si="3"/>
        <v>3365.7009677419051</v>
      </c>
      <c r="AZ11" s="595">
        <f t="shared" si="3"/>
        <v>12498.512903225848</v>
      </c>
      <c r="BA11" s="595">
        <f t="shared" si="3"/>
        <v>12498.512903225848</v>
      </c>
      <c r="BB11" s="595">
        <f t="shared" si="3"/>
        <v>0</v>
      </c>
      <c r="BC11" s="595">
        <f t="shared" si="3"/>
        <v>67500</v>
      </c>
    </row>
    <row r="12" spans="1:75" s="465" customFormat="1" ht="15" customHeight="1">
      <c r="A12" s="596"/>
      <c r="B12" s="477"/>
      <c r="C12" s="477"/>
      <c r="D12" s="481"/>
      <c r="E12" s="482"/>
      <c r="F12" s="482"/>
      <c r="G12" s="482"/>
      <c r="H12" s="482"/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598"/>
      <c r="T12" s="482"/>
      <c r="U12" s="482"/>
      <c r="V12" s="482"/>
      <c r="W12" s="482"/>
      <c r="X12" s="482"/>
      <c r="Y12" s="482"/>
      <c r="Z12" s="482"/>
      <c r="AA12" s="482"/>
      <c r="AB12" s="482"/>
      <c r="AC12" s="482"/>
      <c r="AD12" s="482"/>
      <c r="AE12" s="482"/>
      <c r="AF12" s="482"/>
      <c r="AG12" s="482"/>
      <c r="AH12" s="482"/>
      <c r="AI12" s="482"/>
      <c r="AJ12" s="482"/>
      <c r="AK12" s="482"/>
      <c r="AL12" s="482"/>
      <c r="AM12" s="482"/>
      <c r="AN12" s="482"/>
      <c r="AO12" s="602"/>
      <c r="AP12" s="602"/>
      <c r="AQ12" s="602"/>
      <c r="AR12" s="602"/>
      <c r="AS12" s="482"/>
      <c r="AT12" s="482"/>
      <c r="AU12" s="482"/>
      <c r="AV12" s="482"/>
      <c r="AW12" s="482"/>
      <c r="AX12" s="482"/>
      <c r="AY12" s="482"/>
      <c r="AZ12" s="482"/>
      <c r="BA12" s="482"/>
      <c r="BB12" s="482"/>
      <c r="BC12" s="482"/>
    </row>
    <row r="13" spans="1:75" s="465" customFormat="1" ht="15" customHeight="1">
      <c r="A13" s="826">
        <f>WEEKNUM(B13)</f>
        <v>28</v>
      </c>
      <c r="B13" s="477">
        <f>B10+1</f>
        <v>46209</v>
      </c>
      <c r="C13" s="477" t="str">
        <f t="shared" si="0"/>
        <v>Mon</v>
      </c>
      <c r="D13" s="478">
        <f t="shared" ref="D13:D19" si="6">SUM(E13:BC13)</f>
        <v>216250.93393548383</v>
      </c>
      <c r="E13" s="479">
        <v>1199.5729032258068</v>
      </c>
      <c r="F13" s="479">
        <v>2000</v>
      </c>
      <c r="G13" s="479">
        <v>1200</v>
      </c>
      <c r="H13" s="479">
        <v>3300</v>
      </c>
      <c r="I13" s="479">
        <v>644.02064516129087</v>
      </c>
      <c r="J13" s="479">
        <v>0</v>
      </c>
      <c r="K13" s="479">
        <v>150</v>
      </c>
      <c r="L13" s="479">
        <v>603.76322580644887</v>
      </c>
      <c r="M13" s="479">
        <v>673.27548387096704</v>
      </c>
      <c r="N13" s="479">
        <v>5500</v>
      </c>
      <c r="O13" s="479">
        <v>5000</v>
      </c>
      <c r="P13" s="479">
        <v>2500</v>
      </c>
      <c r="Q13" s="479">
        <v>16000</v>
      </c>
      <c r="R13" s="479">
        <v>10300</v>
      </c>
      <c r="S13" s="599">
        <v>35000</v>
      </c>
      <c r="T13" s="479">
        <v>5000</v>
      </c>
      <c r="U13" s="479">
        <v>7000</v>
      </c>
      <c r="V13" s="479">
        <v>6500</v>
      </c>
      <c r="W13" s="479">
        <v>500</v>
      </c>
      <c r="X13" s="479">
        <v>5600</v>
      </c>
      <c r="Y13" s="479">
        <v>1000</v>
      </c>
      <c r="Z13" s="479">
        <v>5500</v>
      </c>
      <c r="AA13" s="479">
        <v>0</v>
      </c>
      <c r="AB13" s="479">
        <v>89.451612903225808</v>
      </c>
      <c r="AC13" s="479">
        <v>3500</v>
      </c>
      <c r="AD13" s="479">
        <v>1300</v>
      </c>
      <c r="AE13" s="479">
        <v>3000</v>
      </c>
      <c r="AF13" s="479">
        <v>10000</v>
      </c>
      <c r="AG13" s="479">
        <v>2000</v>
      </c>
      <c r="AH13" s="479">
        <v>800</v>
      </c>
      <c r="AI13" s="479">
        <v>7200</v>
      </c>
      <c r="AJ13" s="479">
        <v>3499.876774193548</v>
      </c>
      <c r="AK13" s="479">
        <v>2000</v>
      </c>
      <c r="AL13" s="479">
        <v>1000</v>
      </c>
      <c r="AM13" s="479">
        <v>11000</v>
      </c>
      <c r="AN13" s="479">
        <v>2000</v>
      </c>
      <c r="AO13" s="780">
        <v>7000</v>
      </c>
      <c r="AP13" s="600">
        <v>9000.0570967741915</v>
      </c>
      <c r="AQ13" s="600">
        <v>8000</v>
      </c>
      <c r="AR13" s="600">
        <v>3500</v>
      </c>
      <c r="AS13" s="479">
        <v>0</v>
      </c>
      <c r="AT13" s="479">
        <v>0</v>
      </c>
      <c r="AU13" s="479">
        <v>700</v>
      </c>
      <c r="AV13" s="479">
        <v>3500</v>
      </c>
      <c r="AW13" s="479">
        <v>2000</v>
      </c>
      <c r="AX13" s="479">
        <v>369.61070967741654</v>
      </c>
      <c r="AY13" s="479">
        <v>1121.900322580635</v>
      </c>
      <c r="AZ13" s="479">
        <v>2499.7025806451697</v>
      </c>
      <c r="BA13" s="479">
        <v>2499.7025806451697</v>
      </c>
      <c r="BB13" s="479">
        <v>0</v>
      </c>
      <c r="BC13" s="479">
        <v>13500</v>
      </c>
    </row>
    <row r="14" spans="1:75" s="465" customFormat="1" ht="15" customHeight="1">
      <c r="A14" s="826"/>
      <c r="B14" s="477">
        <f t="shared" ref="B14:B19" si="7">B13+1</f>
        <v>46210</v>
      </c>
      <c r="C14" s="477" t="str">
        <f t="shared" si="0"/>
        <v>Tue</v>
      </c>
      <c r="D14" s="478">
        <f t="shared" si="6"/>
        <v>216250.93393548383</v>
      </c>
      <c r="E14" s="479">
        <v>1199.5729032258068</v>
      </c>
      <c r="F14" s="479">
        <v>2000</v>
      </c>
      <c r="G14" s="479">
        <v>1200</v>
      </c>
      <c r="H14" s="479">
        <v>3300</v>
      </c>
      <c r="I14" s="479">
        <v>644.02064516129087</v>
      </c>
      <c r="J14" s="479">
        <v>0</v>
      </c>
      <c r="K14" s="479">
        <v>150</v>
      </c>
      <c r="L14" s="479">
        <v>603.76322580644887</v>
      </c>
      <c r="M14" s="479">
        <v>673.27548387096704</v>
      </c>
      <c r="N14" s="479">
        <v>5500</v>
      </c>
      <c r="O14" s="479">
        <v>5000</v>
      </c>
      <c r="P14" s="479">
        <v>2500</v>
      </c>
      <c r="Q14" s="479">
        <v>16000</v>
      </c>
      <c r="R14" s="479">
        <v>10300</v>
      </c>
      <c r="S14" s="600">
        <v>35000</v>
      </c>
      <c r="T14" s="479">
        <v>5000</v>
      </c>
      <c r="U14" s="479">
        <v>7000</v>
      </c>
      <c r="V14" s="479">
        <v>6500</v>
      </c>
      <c r="W14" s="479">
        <v>500</v>
      </c>
      <c r="X14" s="479">
        <v>5600</v>
      </c>
      <c r="Y14" s="479">
        <v>1000</v>
      </c>
      <c r="Z14" s="479">
        <v>5500</v>
      </c>
      <c r="AA14" s="479">
        <v>0</v>
      </c>
      <c r="AB14" s="479">
        <v>89.451612903225808</v>
      </c>
      <c r="AC14" s="479">
        <v>3500</v>
      </c>
      <c r="AD14" s="479">
        <v>1300</v>
      </c>
      <c r="AE14" s="479">
        <v>3000</v>
      </c>
      <c r="AF14" s="479">
        <v>10000</v>
      </c>
      <c r="AG14" s="479">
        <v>2000</v>
      </c>
      <c r="AH14" s="479">
        <v>800</v>
      </c>
      <c r="AI14" s="479">
        <v>7200</v>
      </c>
      <c r="AJ14" s="479">
        <v>3499.876774193548</v>
      </c>
      <c r="AK14" s="479">
        <v>2000</v>
      </c>
      <c r="AL14" s="479">
        <v>1000</v>
      </c>
      <c r="AM14" s="479">
        <v>11000</v>
      </c>
      <c r="AN14" s="479">
        <v>2000</v>
      </c>
      <c r="AO14" s="780">
        <v>7000</v>
      </c>
      <c r="AP14" s="600">
        <v>9000.0570967741915</v>
      </c>
      <c r="AQ14" s="600">
        <v>8000</v>
      </c>
      <c r="AR14" s="600">
        <v>3500</v>
      </c>
      <c r="AS14" s="479">
        <f t="shared" ref="AS14:AT14" si="8">SUM(AS7:AS13)</f>
        <v>0</v>
      </c>
      <c r="AT14" s="479">
        <f t="shared" si="8"/>
        <v>0</v>
      </c>
      <c r="AU14" s="479">
        <v>700</v>
      </c>
      <c r="AV14" s="479">
        <v>3500</v>
      </c>
      <c r="AW14" s="479">
        <v>2000</v>
      </c>
      <c r="AX14" s="479">
        <v>369.61070967741654</v>
      </c>
      <c r="AY14" s="479">
        <v>1121.900322580635</v>
      </c>
      <c r="AZ14" s="479">
        <v>2499.7025806451697</v>
      </c>
      <c r="BA14" s="479">
        <v>2499.7025806451697</v>
      </c>
      <c r="BB14" s="479">
        <v>0</v>
      </c>
      <c r="BC14" s="479">
        <v>13500</v>
      </c>
    </row>
    <row r="15" spans="1:75" s="465" customFormat="1" ht="15" customHeight="1">
      <c r="A15" s="826"/>
      <c r="B15" s="477">
        <f t="shared" si="7"/>
        <v>46211</v>
      </c>
      <c r="C15" s="477" t="str">
        <f t="shared" si="0"/>
        <v>Wed</v>
      </c>
      <c r="D15" s="478">
        <f t="shared" si="6"/>
        <v>216250.93393548383</v>
      </c>
      <c r="E15" s="479">
        <v>1199.5729032258068</v>
      </c>
      <c r="F15" s="479">
        <v>2000</v>
      </c>
      <c r="G15" s="479">
        <v>1200</v>
      </c>
      <c r="H15" s="479">
        <v>3300</v>
      </c>
      <c r="I15" s="479">
        <v>644.02064516129087</v>
      </c>
      <c r="J15" s="479">
        <v>0</v>
      </c>
      <c r="K15" s="479">
        <v>150</v>
      </c>
      <c r="L15" s="479">
        <v>603.76322580644887</v>
      </c>
      <c r="M15" s="479">
        <v>673.27548387096704</v>
      </c>
      <c r="N15" s="479">
        <v>5500</v>
      </c>
      <c r="O15" s="479">
        <v>5000</v>
      </c>
      <c r="P15" s="479">
        <v>2500</v>
      </c>
      <c r="Q15" s="479">
        <v>16000</v>
      </c>
      <c r="R15" s="479">
        <v>10300</v>
      </c>
      <c r="S15" s="600">
        <v>35000</v>
      </c>
      <c r="T15" s="479">
        <v>5000</v>
      </c>
      <c r="U15" s="479">
        <v>7000</v>
      </c>
      <c r="V15" s="479">
        <v>6500</v>
      </c>
      <c r="W15" s="479">
        <v>500</v>
      </c>
      <c r="X15" s="479">
        <v>5600</v>
      </c>
      <c r="Y15" s="479">
        <v>1000</v>
      </c>
      <c r="Z15" s="479">
        <v>5500</v>
      </c>
      <c r="AA15" s="479">
        <v>0</v>
      </c>
      <c r="AB15" s="479">
        <v>89.451612903225808</v>
      </c>
      <c r="AC15" s="479">
        <v>3500</v>
      </c>
      <c r="AD15" s="479">
        <v>1300</v>
      </c>
      <c r="AE15" s="479">
        <v>3000</v>
      </c>
      <c r="AF15" s="479">
        <v>10000</v>
      </c>
      <c r="AG15" s="479">
        <v>2000</v>
      </c>
      <c r="AH15" s="479">
        <v>800</v>
      </c>
      <c r="AI15" s="479">
        <v>7200</v>
      </c>
      <c r="AJ15" s="479">
        <v>3499.876774193548</v>
      </c>
      <c r="AK15" s="479">
        <v>2000</v>
      </c>
      <c r="AL15" s="479">
        <v>1000</v>
      </c>
      <c r="AM15" s="479">
        <v>11000</v>
      </c>
      <c r="AN15" s="479">
        <v>2000</v>
      </c>
      <c r="AO15" s="780">
        <v>7000</v>
      </c>
      <c r="AP15" s="600">
        <v>9000.0570967741915</v>
      </c>
      <c r="AQ15" s="600">
        <v>8000</v>
      </c>
      <c r="AR15" s="600">
        <v>3500</v>
      </c>
      <c r="AS15" s="479"/>
      <c r="AT15" s="479"/>
      <c r="AU15" s="479">
        <v>700</v>
      </c>
      <c r="AV15" s="479">
        <v>3500</v>
      </c>
      <c r="AW15" s="479">
        <v>2000</v>
      </c>
      <c r="AX15" s="479">
        <v>369.61070967741654</v>
      </c>
      <c r="AY15" s="479">
        <v>1121.900322580635</v>
      </c>
      <c r="AZ15" s="479">
        <v>2499.7025806451697</v>
      </c>
      <c r="BA15" s="479">
        <v>2499.7025806451697</v>
      </c>
      <c r="BB15" s="479">
        <v>0</v>
      </c>
      <c r="BC15" s="479">
        <v>13500</v>
      </c>
    </row>
    <row r="16" spans="1:75" s="465" customFormat="1" ht="15" customHeight="1">
      <c r="A16" s="826"/>
      <c r="B16" s="477">
        <f t="shared" si="7"/>
        <v>46212</v>
      </c>
      <c r="C16" s="477" t="str">
        <f t="shared" si="0"/>
        <v>Thu</v>
      </c>
      <c r="D16" s="478">
        <f t="shared" si="6"/>
        <v>216250.93393548383</v>
      </c>
      <c r="E16" s="479">
        <v>1199.5729032258068</v>
      </c>
      <c r="F16" s="479">
        <v>2000</v>
      </c>
      <c r="G16" s="479">
        <v>1200</v>
      </c>
      <c r="H16" s="479">
        <v>3300</v>
      </c>
      <c r="I16" s="479">
        <v>644.02064516129087</v>
      </c>
      <c r="J16" s="479">
        <v>0</v>
      </c>
      <c r="K16" s="479">
        <v>150</v>
      </c>
      <c r="L16" s="479">
        <v>603.76322580644887</v>
      </c>
      <c r="M16" s="479">
        <v>673.27548387096704</v>
      </c>
      <c r="N16" s="479">
        <v>5500</v>
      </c>
      <c r="O16" s="479">
        <v>5000</v>
      </c>
      <c r="P16" s="479">
        <v>2500</v>
      </c>
      <c r="Q16" s="479">
        <v>16000</v>
      </c>
      <c r="R16" s="479">
        <v>10300</v>
      </c>
      <c r="S16" s="599">
        <v>35000</v>
      </c>
      <c r="T16" s="479">
        <v>5000</v>
      </c>
      <c r="U16" s="479">
        <v>7000</v>
      </c>
      <c r="V16" s="479">
        <v>6500</v>
      </c>
      <c r="W16" s="479">
        <v>500</v>
      </c>
      <c r="X16" s="479">
        <v>5600</v>
      </c>
      <c r="Y16" s="479">
        <v>1000</v>
      </c>
      <c r="Z16" s="479">
        <v>5500</v>
      </c>
      <c r="AA16" s="479">
        <v>0</v>
      </c>
      <c r="AB16" s="479">
        <v>89.451612903225808</v>
      </c>
      <c r="AC16" s="479">
        <v>3500</v>
      </c>
      <c r="AD16" s="479">
        <v>1300</v>
      </c>
      <c r="AE16" s="479">
        <v>3000</v>
      </c>
      <c r="AF16" s="479">
        <v>10000</v>
      </c>
      <c r="AG16" s="479">
        <v>2000</v>
      </c>
      <c r="AH16" s="479">
        <v>800</v>
      </c>
      <c r="AI16" s="479">
        <v>7200</v>
      </c>
      <c r="AJ16" s="479">
        <v>3499.876774193548</v>
      </c>
      <c r="AK16" s="479">
        <v>2000</v>
      </c>
      <c r="AL16" s="479">
        <v>1000</v>
      </c>
      <c r="AM16" s="479">
        <v>11000</v>
      </c>
      <c r="AN16" s="479">
        <v>2000</v>
      </c>
      <c r="AO16" s="780">
        <v>7000</v>
      </c>
      <c r="AP16" s="600">
        <v>9000.0570967741915</v>
      </c>
      <c r="AQ16" s="600">
        <v>8000</v>
      </c>
      <c r="AR16" s="600">
        <v>3500</v>
      </c>
      <c r="AS16" s="479">
        <v>0</v>
      </c>
      <c r="AT16" s="479">
        <v>0</v>
      </c>
      <c r="AU16" s="479">
        <v>700</v>
      </c>
      <c r="AV16" s="479">
        <v>3500</v>
      </c>
      <c r="AW16" s="479">
        <v>2000</v>
      </c>
      <c r="AX16" s="479">
        <v>369.61070967741654</v>
      </c>
      <c r="AY16" s="479">
        <v>1121.900322580635</v>
      </c>
      <c r="AZ16" s="479">
        <v>2499.7025806451697</v>
      </c>
      <c r="BA16" s="479">
        <v>2499.7025806451697</v>
      </c>
      <c r="BB16" s="479">
        <v>0</v>
      </c>
      <c r="BC16" s="479">
        <v>13500</v>
      </c>
    </row>
    <row r="17" spans="1:55" s="466" customFormat="1" ht="15" customHeight="1">
      <c r="A17" s="826"/>
      <c r="B17" s="477">
        <f t="shared" si="7"/>
        <v>46213</v>
      </c>
      <c r="C17" s="477" t="str">
        <f t="shared" si="0"/>
        <v>Fri</v>
      </c>
      <c r="D17" s="478">
        <f t="shared" si="6"/>
        <v>216250.93393548383</v>
      </c>
      <c r="E17" s="479">
        <v>1199.5729032258068</v>
      </c>
      <c r="F17" s="479">
        <v>2000</v>
      </c>
      <c r="G17" s="479">
        <v>1200</v>
      </c>
      <c r="H17" s="479">
        <v>3300</v>
      </c>
      <c r="I17" s="479">
        <v>644.02064516129087</v>
      </c>
      <c r="J17" s="479">
        <v>0</v>
      </c>
      <c r="K17" s="479">
        <v>150</v>
      </c>
      <c r="L17" s="479">
        <v>603.76322580644887</v>
      </c>
      <c r="M17" s="479">
        <v>673.27548387096704</v>
      </c>
      <c r="N17" s="479">
        <v>5500</v>
      </c>
      <c r="O17" s="479">
        <v>5000</v>
      </c>
      <c r="P17" s="479">
        <v>2500</v>
      </c>
      <c r="Q17" s="479">
        <v>16000</v>
      </c>
      <c r="R17" s="479">
        <v>10300</v>
      </c>
      <c r="S17" s="599">
        <v>35000</v>
      </c>
      <c r="T17" s="479">
        <v>5000</v>
      </c>
      <c r="U17" s="479">
        <v>7000</v>
      </c>
      <c r="V17" s="479">
        <v>6500</v>
      </c>
      <c r="W17" s="479">
        <v>500</v>
      </c>
      <c r="X17" s="479">
        <v>5600</v>
      </c>
      <c r="Y17" s="479">
        <v>1000</v>
      </c>
      <c r="Z17" s="479">
        <v>5500</v>
      </c>
      <c r="AA17" s="479">
        <v>0</v>
      </c>
      <c r="AB17" s="479">
        <v>89.451612903225808</v>
      </c>
      <c r="AC17" s="479">
        <v>3500</v>
      </c>
      <c r="AD17" s="479">
        <v>1300</v>
      </c>
      <c r="AE17" s="479">
        <v>3000</v>
      </c>
      <c r="AF17" s="479">
        <v>10000</v>
      </c>
      <c r="AG17" s="479">
        <v>2000</v>
      </c>
      <c r="AH17" s="479">
        <v>800</v>
      </c>
      <c r="AI17" s="479">
        <v>7200</v>
      </c>
      <c r="AJ17" s="479">
        <v>3499.876774193548</v>
      </c>
      <c r="AK17" s="479">
        <v>2000</v>
      </c>
      <c r="AL17" s="479">
        <v>1000</v>
      </c>
      <c r="AM17" s="479">
        <v>11000</v>
      </c>
      <c r="AN17" s="479">
        <v>2000</v>
      </c>
      <c r="AO17" s="780">
        <v>7000</v>
      </c>
      <c r="AP17" s="600">
        <v>9000.0570967741915</v>
      </c>
      <c r="AQ17" s="600">
        <v>8000</v>
      </c>
      <c r="AR17" s="600">
        <v>3500</v>
      </c>
      <c r="AS17" s="479">
        <v>0</v>
      </c>
      <c r="AT17" s="479">
        <v>0</v>
      </c>
      <c r="AU17" s="479">
        <v>700</v>
      </c>
      <c r="AV17" s="479">
        <v>3500</v>
      </c>
      <c r="AW17" s="479">
        <v>2000</v>
      </c>
      <c r="AX17" s="479">
        <v>369.61070967741654</v>
      </c>
      <c r="AY17" s="479">
        <v>1121.900322580635</v>
      </c>
      <c r="AZ17" s="479">
        <v>2499.7025806451697</v>
      </c>
      <c r="BA17" s="479">
        <v>2499.7025806451697</v>
      </c>
      <c r="BB17" s="479">
        <v>0</v>
      </c>
      <c r="BC17" s="479">
        <v>13500</v>
      </c>
    </row>
    <row r="18" spans="1:55" s="466" customFormat="1" ht="15" customHeight="1">
      <c r="A18" s="826"/>
      <c r="B18" s="480">
        <f t="shared" si="7"/>
        <v>46214</v>
      </c>
      <c r="C18" s="480" t="str">
        <f t="shared" si="0"/>
        <v>Sat</v>
      </c>
      <c r="D18" s="481">
        <f t="shared" si="6"/>
        <v>210629.52683870969</v>
      </c>
      <c r="E18" s="482">
        <v>700</v>
      </c>
      <c r="F18" s="482">
        <v>1000</v>
      </c>
      <c r="G18" s="482">
        <v>1200</v>
      </c>
      <c r="H18" s="482">
        <v>3300</v>
      </c>
      <c r="I18" s="482">
        <v>644.02064516129087</v>
      </c>
      <c r="J18" s="482">
        <v>0</v>
      </c>
      <c r="K18" s="482">
        <v>150</v>
      </c>
      <c r="L18" s="482">
        <v>603.76322580644887</v>
      </c>
      <c r="M18" s="482">
        <v>673.27548387096704</v>
      </c>
      <c r="N18" s="482">
        <v>4500</v>
      </c>
      <c r="O18" s="482">
        <v>5000</v>
      </c>
      <c r="P18" s="482">
        <v>1000</v>
      </c>
      <c r="Q18" s="482">
        <v>16000</v>
      </c>
      <c r="R18" s="482">
        <v>10300</v>
      </c>
      <c r="S18" s="598">
        <v>48000</v>
      </c>
      <c r="T18" s="482">
        <v>5000</v>
      </c>
      <c r="U18" s="482">
        <v>0</v>
      </c>
      <c r="V18" s="482">
        <v>6500</v>
      </c>
      <c r="W18" s="482">
        <v>500</v>
      </c>
      <c r="X18" s="482">
        <v>5600</v>
      </c>
      <c r="Y18" s="482">
        <v>1000</v>
      </c>
      <c r="Z18" s="482">
        <v>5500</v>
      </c>
      <c r="AA18" s="482">
        <v>0</v>
      </c>
      <c r="AB18" s="482">
        <v>89.451612903225808</v>
      </c>
      <c r="AC18" s="482">
        <v>3500</v>
      </c>
      <c r="AD18" s="482">
        <v>1300</v>
      </c>
      <c r="AE18" s="482">
        <v>0</v>
      </c>
      <c r="AF18" s="482">
        <v>10000</v>
      </c>
      <c r="AG18" s="482">
        <v>2000</v>
      </c>
      <c r="AH18" s="482">
        <v>800</v>
      </c>
      <c r="AI18" s="482">
        <v>7200</v>
      </c>
      <c r="AJ18" s="482">
        <v>0</v>
      </c>
      <c r="AK18" s="482">
        <v>2000</v>
      </c>
      <c r="AL18" s="482">
        <v>1000</v>
      </c>
      <c r="AM18" s="482">
        <v>11000</v>
      </c>
      <c r="AN18" s="482">
        <v>2000</v>
      </c>
      <c r="AO18" s="781">
        <v>10000</v>
      </c>
      <c r="AP18" s="602">
        <v>6000</v>
      </c>
      <c r="AQ18" s="602">
        <v>8000</v>
      </c>
      <c r="AR18" s="602">
        <v>3500</v>
      </c>
      <c r="AS18" s="482">
        <v>0</v>
      </c>
      <c r="AT18" s="482">
        <v>0</v>
      </c>
      <c r="AU18" s="482">
        <v>700</v>
      </c>
      <c r="AV18" s="482">
        <v>3500</v>
      </c>
      <c r="AW18" s="482">
        <v>2000</v>
      </c>
      <c r="AX18" s="482">
        <v>369.61070967741654</v>
      </c>
      <c r="AY18" s="482">
        <v>0</v>
      </c>
      <c r="AZ18" s="482">
        <v>2499.7025806451697</v>
      </c>
      <c r="BA18" s="482">
        <v>2499.7025806451697</v>
      </c>
      <c r="BB18" s="482">
        <v>0</v>
      </c>
      <c r="BC18" s="482">
        <v>13500</v>
      </c>
    </row>
    <row r="19" spans="1:55" s="385" customFormat="1" ht="15" customHeight="1">
      <c r="A19" s="826"/>
      <c r="B19" s="480">
        <f t="shared" si="7"/>
        <v>46215</v>
      </c>
      <c r="C19" s="480" t="str">
        <f t="shared" si="0"/>
        <v>Sun</v>
      </c>
      <c r="D19" s="481">
        <f t="shared" si="6"/>
        <v>186138.44945161289</v>
      </c>
      <c r="E19" s="482">
        <v>700</v>
      </c>
      <c r="F19" s="482">
        <v>1000</v>
      </c>
      <c r="G19" s="482">
        <v>1200</v>
      </c>
      <c r="H19" s="482">
        <v>999.51612903226578</v>
      </c>
      <c r="I19" s="482">
        <v>644.02064516129087</v>
      </c>
      <c r="J19" s="482">
        <v>0</v>
      </c>
      <c r="K19" s="482">
        <v>0</v>
      </c>
      <c r="L19" s="482">
        <v>603.76322580644887</v>
      </c>
      <c r="M19" s="482">
        <v>673.27548387096704</v>
      </c>
      <c r="N19" s="482">
        <v>0</v>
      </c>
      <c r="O19" s="482">
        <v>5000</v>
      </c>
      <c r="P19" s="482">
        <v>300</v>
      </c>
      <c r="Q19" s="482">
        <v>6659.5545483870847</v>
      </c>
      <c r="R19" s="482">
        <v>10300</v>
      </c>
      <c r="S19" s="598">
        <f>48000+6000</f>
        <v>54000</v>
      </c>
      <c r="T19" s="482">
        <v>5000</v>
      </c>
      <c r="U19" s="482">
        <v>0</v>
      </c>
      <c r="V19" s="482">
        <v>6500</v>
      </c>
      <c r="W19" s="482">
        <v>500</v>
      </c>
      <c r="X19" s="482">
        <v>5600</v>
      </c>
      <c r="Y19" s="482">
        <v>0</v>
      </c>
      <c r="Z19" s="482">
        <v>2500</v>
      </c>
      <c r="AA19" s="482">
        <v>0</v>
      </c>
      <c r="AB19" s="482">
        <v>89.451612903225808</v>
      </c>
      <c r="AC19" s="482">
        <v>1000</v>
      </c>
      <c r="AD19" s="482">
        <v>1300</v>
      </c>
      <c r="AE19" s="482">
        <v>0</v>
      </c>
      <c r="AF19" s="482">
        <v>10000</v>
      </c>
      <c r="AG19" s="482">
        <v>2000</v>
      </c>
      <c r="AH19" s="482">
        <v>0</v>
      </c>
      <c r="AI19" s="482">
        <v>2999.8519354838745</v>
      </c>
      <c r="AJ19" s="482">
        <v>0</v>
      </c>
      <c r="AK19" s="482">
        <v>2000</v>
      </c>
      <c r="AL19" s="482">
        <v>0</v>
      </c>
      <c r="AM19" s="482">
        <v>11000</v>
      </c>
      <c r="AN19" s="482">
        <v>2000</v>
      </c>
      <c r="AO19" s="781">
        <v>10000</v>
      </c>
      <c r="AP19" s="602">
        <v>5000</v>
      </c>
      <c r="AQ19" s="602">
        <v>8000</v>
      </c>
      <c r="AR19" s="602">
        <v>3500</v>
      </c>
      <c r="AS19" s="482">
        <v>0</v>
      </c>
      <c r="AT19" s="482">
        <v>0</v>
      </c>
      <c r="AU19" s="482">
        <v>700</v>
      </c>
      <c r="AV19" s="482">
        <v>3500</v>
      </c>
      <c r="AW19" s="482">
        <v>2000</v>
      </c>
      <c r="AX19" s="482">
        <v>369.61070967741654</v>
      </c>
      <c r="AY19" s="482">
        <v>0</v>
      </c>
      <c r="AZ19" s="482">
        <v>2499.7025806451697</v>
      </c>
      <c r="BA19" s="482">
        <v>2499.7025806451697</v>
      </c>
      <c r="BB19" s="482">
        <v>0</v>
      </c>
      <c r="BC19" s="482">
        <v>13500</v>
      </c>
    </row>
    <row r="20" spans="1:55" s="385" customFormat="1" ht="15" customHeight="1">
      <c r="A20" s="826"/>
      <c r="B20" s="477" t="s">
        <v>18</v>
      </c>
      <c r="C20" s="477"/>
      <c r="D20" s="595">
        <f>SUM(D13:D19)</f>
        <v>1478022.6459677415</v>
      </c>
      <c r="E20" s="595">
        <f t="shared" ref="E20:U20" si="9">SUM(E13:E19)</f>
        <v>7397.8645161290342</v>
      </c>
      <c r="F20" s="484">
        <f t="shared" si="9"/>
        <v>12000</v>
      </c>
      <c r="G20" s="484">
        <f t="shared" si="9"/>
        <v>8400</v>
      </c>
      <c r="H20" s="484">
        <f t="shared" si="9"/>
        <v>20799.516129032265</v>
      </c>
      <c r="I20" s="484">
        <f t="shared" si="9"/>
        <v>4508.1445161290358</v>
      </c>
      <c r="J20" s="484">
        <f t="shared" si="9"/>
        <v>0</v>
      </c>
      <c r="K20" s="484">
        <f t="shared" si="9"/>
        <v>900</v>
      </c>
      <c r="L20" s="484">
        <f t="shared" si="9"/>
        <v>4226.3425806451414</v>
      </c>
      <c r="M20" s="484">
        <f t="shared" si="9"/>
        <v>4712.9283870967693</v>
      </c>
      <c r="N20" s="484">
        <f t="shared" si="9"/>
        <v>32000</v>
      </c>
      <c r="O20" s="484">
        <f t="shared" si="9"/>
        <v>35000</v>
      </c>
      <c r="P20" s="484">
        <f t="shared" si="9"/>
        <v>13800</v>
      </c>
      <c r="Q20" s="484">
        <f t="shared" si="9"/>
        <v>102659.55454838708</v>
      </c>
      <c r="R20" s="484">
        <f t="shared" si="9"/>
        <v>72100</v>
      </c>
      <c r="S20" s="597">
        <f t="shared" si="9"/>
        <v>277000</v>
      </c>
      <c r="T20" s="484">
        <f t="shared" si="9"/>
        <v>35000</v>
      </c>
      <c r="U20" s="484">
        <f t="shared" si="9"/>
        <v>35000</v>
      </c>
      <c r="V20" s="484">
        <f t="shared" ref="V20:X20" si="10">SUM(V13:V19)</f>
        <v>45500</v>
      </c>
      <c r="W20" s="484">
        <f t="shared" si="10"/>
        <v>3500</v>
      </c>
      <c r="X20" s="484">
        <f t="shared" si="10"/>
        <v>39200</v>
      </c>
      <c r="Y20" s="484">
        <f>SUM(Y13:Y19)</f>
        <v>6000</v>
      </c>
      <c r="Z20" s="484">
        <f>SUM(Z13:Z19)</f>
        <v>35500</v>
      </c>
      <c r="AA20" s="484">
        <v>0</v>
      </c>
      <c r="AB20" s="484">
        <v>626.16129032258073</v>
      </c>
      <c r="AC20" s="484">
        <f t="shared" ref="AC20:AF20" si="11">SUM(AC13:AC19)</f>
        <v>22000</v>
      </c>
      <c r="AD20" s="484">
        <f t="shared" si="11"/>
        <v>9100</v>
      </c>
      <c r="AE20" s="484">
        <f t="shared" si="11"/>
        <v>15000</v>
      </c>
      <c r="AF20" s="484">
        <f t="shared" si="11"/>
        <v>70000</v>
      </c>
      <c r="AG20" s="484">
        <f t="shared" ref="AG20:AR20" si="12">SUM(AG13:AG19)</f>
        <v>14000</v>
      </c>
      <c r="AH20" s="484">
        <f t="shared" si="12"/>
        <v>4800</v>
      </c>
      <c r="AI20" s="484">
        <f t="shared" si="12"/>
        <v>46199.851935483872</v>
      </c>
      <c r="AJ20" s="484">
        <f t="shared" si="12"/>
        <v>17499.38387096774</v>
      </c>
      <c r="AK20" s="484">
        <f t="shared" si="12"/>
        <v>14000</v>
      </c>
      <c r="AL20" s="484">
        <f t="shared" si="12"/>
        <v>6000</v>
      </c>
      <c r="AM20" s="484">
        <f t="shared" si="12"/>
        <v>77000</v>
      </c>
      <c r="AN20" s="484">
        <f t="shared" si="12"/>
        <v>14000</v>
      </c>
      <c r="AO20" s="601">
        <f t="shared" si="12"/>
        <v>55000</v>
      </c>
      <c r="AP20" s="601">
        <f t="shared" si="12"/>
        <v>56000.285483870961</v>
      </c>
      <c r="AQ20" s="601">
        <f t="shared" si="12"/>
        <v>56000</v>
      </c>
      <c r="AR20" s="601">
        <f t="shared" si="12"/>
        <v>24500</v>
      </c>
      <c r="AS20" s="484">
        <v>0</v>
      </c>
      <c r="AT20" s="484">
        <v>0</v>
      </c>
      <c r="AU20" s="484">
        <f t="shared" ref="AU20:BC20" si="13">SUM(AU13:AU19)</f>
        <v>4900</v>
      </c>
      <c r="AV20" s="484">
        <f t="shared" si="13"/>
        <v>24500</v>
      </c>
      <c r="AW20" s="484">
        <f t="shared" si="13"/>
        <v>14000</v>
      </c>
      <c r="AX20" s="484">
        <f t="shared" si="13"/>
        <v>2587.274967741916</v>
      </c>
      <c r="AY20" s="484">
        <f t="shared" si="13"/>
        <v>5609.5016129031756</v>
      </c>
      <c r="AZ20" s="484">
        <f t="shared" si="13"/>
        <v>17497.918064516187</v>
      </c>
      <c r="BA20" s="484">
        <f t="shared" si="13"/>
        <v>17497.918064516187</v>
      </c>
      <c r="BB20" s="484">
        <f t="shared" si="13"/>
        <v>0</v>
      </c>
      <c r="BC20" s="484">
        <f t="shared" si="13"/>
        <v>94500</v>
      </c>
    </row>
    <row r="21" spans="1:55" s="465" customFormat="1" ht="15" customHeight="1">
      <c r="A21" s="596"/>
      <c r="B21" s="477"/>
      <c r="C21" s="477"/>
      <c r="D21" s="481"/>
      <c r="E21" s="482"/>
      <c r="F21" s="482"/>
      <c r="G21" s="482"/>
      <c r="H21" s="482"/>
      <c r="I21" s="482"/>
      <c r="J21" s="482"/>
      <c r="K21" s="482"/>
      <c r="L21" s="482"/>
      <c r="M21" s="482"/>
      <c r="N21" s="482"/>
      <c r="O21" s="482"/>
      <c r="P21" s="482"/>
      <c r="Q21" s="482"/>
      <c r="R21" s="482"/>
      <c r="S21" s="598"/>
      <c r="T21" s="482"/>
      <c r="U21" s="482"/>
      <c r="V21" s="482"/>
      <c r="W21" s="482"/>
      <c r="X21" s="482"/>
      <c r="Y21" s="482"/>
      <c r="Z21" s="482"/>
      <c r="AA21" s="482"/>
      <c r="AB21" s="482"/>
      <c r="AC21" s="482"/>
      <c r="AD21" s="482"/>
      <c r="AE21" s="482"/>
      <c r="AF21" s="482"/>
      <c r="AG21" s="482"/>
      <c r="AH21" s="482"/>
      <c r="AI21" s="482"/>
      <c r="AJ21" s="482"/>
      <c r="AK21" s="482"/>
      <c r="AL21" s="482"/>
      <c r="AM21" s="482"/>
      <c r="AN21" s="482"/>
      <c r="AO21" s="602"/>
      <c r="AP21" s="602"/>
      <c r="AQ21" s="602"/>
      <c r="AR21" s="602"/>
      <c r="AS21" s="482"/>
      <c r="AT21" s="482"/>
      <c r="AU21" s="482"/>
      <c r="AV21" s="482"/>
      <c r="AW21" s="482"/>
      <c r="AX21" s="482"/>
      <c r="AY21" s="482"/>
      <c r="AZ21" s="482"/>
      <c r="BA21" s="482"/>
      <c r="BB21" s="482"/>
      <c r="BC21" s="482"/>
    </row>
    <row r="22" spans="1:55" s="465" customFormat="1" ht="15" customHeight="1">
      <c r="A22" s="826">
        <f>WEEKNUM(B22)</f>
        <v>29</v>
      </c>
      <c r="B22" s="477">
        <f>B19+1</f>
        <v>46216</v>
      </c>
      <c r="C22" s="477" t="str">
        <f t="shared" ref="C22:C28" si="14">TEXT(B22,"ddd")</f>
        <v>Mon</v>
      </c>
      <c r="D22" s="478">
        <f t="shared" ref="D22:D28" si="15">SUM(E22:BC22)</f>
        <v>213250.93393548383</v>
      </c>
      <c r="E22" s="479">
        <v>1199.5729032258068</v>
      </c>
      <c r="F22" s="479">
        <v>2000</v>
      </c>
      <c r="G22" s="479">
        <v>1200</v>
      </c>
      <c r="H22" s="479">
        <v>3300</v>
      </c>
      <c r="I22" s="479">
        <v>644.02064516129087</v>
      </c>
      <c r="J22" s="479">
        <v>0</v>
      </c>
      <c r="K22" s="479">
        <v>150</v>
      </c>
      <c r="L22" s="479">
        <v>603.76322580644887</v>
      </c>
      <c r="M22" s="479">
        <v>673.27548387096704</v>
      </c>
      <c r="N22" s="479">
        <v>5500</v>
      </c>
      <c r="O22" s="479">
        <v>5000</v>
      </c>
      <c r="P22" s="479">
        <v>2500</v>
      </c>
      <c r="Q22" s="479">
        <v>16000</v>
      </c>
      <c r="R22" s="479">
        <v>10300</v>
      </c>
      <c r="S22" s="599">
        <v>35000</v>
      </c>
      <c r="T22" s="479">
        <v>5000</v>
      </c>
      <c r="U22" s="479">
        <v>7000</v>
      </c>
      <c r="V22" s="479">
        <v>6500</v>
      </c>
      <c r="W22" s="479">
        <v>500</v>
      </c>
      <c r="X22" s="479">
        <v>5600</v>
      </c>
      <c r="Y22" s="479">
        <v>1000</v>
      </c>
      <c r="Z22" s="479">
        <v>5500</v>
      </c>
      <c r="AA22" s="479">
        <v>0</v>
      </c>
      <c r="AB22" s="479">
        <v>89.451612903225808</v>
      </c>
      <c r="AC22" s="479">
        <v>3500</v>
      </c>
      <c r="AD22" s="479">
        <v>1300</v>
      </c>
      <c r="AE22" s="479">
        <v>3000</v>
      </c>
      <c r="AF22" s="479">
        <v>10000</v>
      </c>
      <c r="AG22" s="479">
        <v>2000</v>
      </c>
      <c r="AH22" s="479">
        <v>800</v>
      </c>
      <c r="AI22" s="479">
        <v>7200</v>
      </c>
      <c r="AJ22" s="479">
        <v>3499.876774193548</v>
      </c>
      <c r="AK22" s="479">
        <v>2000</v>
      </c>
      <c r="AL22" s="479">
        <v>1000</v>
      </c>
      <c r="AM22" s="479">
        <v>11000</v>
      </c>
      <c r="AN22" s="479">
        <v>2000</v>
      </c>
      <c r="AO22" s="780">
        <v>4000</v>
      </c>
      <c r="AP22" s="600">
        <v>9000.0570967741915</v>
      </c>
      <c r="AQ22" s="600">
        <v>8000</v>
      </c>
      <c r="AR22" s="600">
        <v>3500</v>
      </c>
      <c r="AS22" s="479">
        <v>0</v>
      </c>
      <c r="AT22" s="479">
        <v>0</v>
      </c>
      <c r="AU22" s="479">
        <v>700</v>
      </c>
      <c r="AV22" s="479">
        <v>3500</v>
      </c>
      <c r="AW22" s="479">
        <v>2000</v>
      </c>
      <c r="AX22" s="479">
        <v>369.61070967741654</v>
      </c>
      <c r="AY22" s="479">
        <v>1121.900322580635</v>
      </c>
      <c r="AZ22" s="479">
        <v>2499.7025806451697</v>
      </c>
      <c r="BA22" s="479">
        <v>2499.7025806451697</v>
      </c>
      <c r="BB22" s="479">
        <v>0</v>
      </c>
      <c r="BC22" s="479">
        <v>13500</v>
      </c>
    </row>
    <row r="23" spans="1:55" s="465" customFormat="1" ht="15" customHeight="1">
      <c r="A23" s="826"/>
      <c r="B23" s="477">
        <f t="shared" ref="B23:B28" si="16">B22+1</f>
        <v>46217</v>
      </c>
      <c r="C23" s="477" t="str">
        <f t="shared" si="14"/>
        <v>Tue</v>
      </c>
      <c r="D23" s="478">
        <f t="shared" si="15"/>
        <v>213250.93393548383</v>
      </c>
      <c r="E23" s="479">
        <v>1199.5729032258068</v>
      </c>
      <c r="F23" s="479">
        <v>2000</v>
      </c>
      <c r="G23" s="479">
        <v>1200</v>
      </c>
      <c r="H23" s="479">
        <v>3300</v>
      </c>
      <c r="I23" s="479">
        <v>644.02064516129087</v>
      </c>
      <c r="J23" s="479">
        <v>0</v>
      </c>
      <c r="K23" s="479">
        <v>150</v>
      </c>
      <c r="L23" s="479">
        <v>603.76322580644887</v>
      </c>
      <c r="M23" s="479">
        <v>673.27548387096704</v>
      </c>
      <c r="N23" s="479">
        <v>5500</v>
      </c>
      <c r="O23" s="479">
        <v>5000</v>
      </c>
      <c r="P23" s="479">
        <v>2500</v>
      </c>
      <c r="Q23" s="479">
        <v>16000</v>
      </c>
      <c r="R23" s="479">
        <v>10300</v>
      </c>
      <c r="S23" s="600">
        <v>35000</v>
      </c>
      <c r="T23" s="479">
        <v>5000</v>
      </c>
      <c r="U23" s="479">
        <v>7000</v>
      </c>
      <c r="V23" s="479">
        <v>6500</v>
      </c>
      <c r="W23" s="479">
        <v>500</v>
      </c>
      <c r="X23" s="479">
        <v>5600</v>
      </c>
      <c r="Y23" s="479">
        <v>1000</v>
      </c>
      <c r="Z23" s="479">
        <v>5500</v>
      </c>
      <c r="AA23" s="479">
        <v>0</v>
      </c>
      <c r="AB23" s="479">
        <v>89.451612903225808</v>
      </c>
      <c r="AC23" s="479">
        <v>3500</v>
      </c>
      <c r="AD23" s="479">
        <v>1300</v>
      </c>
      <c r="AE23" s="479">
        <v>3000</v>
      </c>
      <c r="AF23" s="479">
        <v>10000</v>
      </c>
      <c r="AG23" s="479">
        <v>2000</v>
      </c>
      <c r="AH23" s="479">
        <v>800</v>
      </c>
      <c r="AI23" s="479">
        <v>7200</v>
      </c>
      <c r="AJ23" s="479">
        <v>3499.876774193548</v>
      </c>
      <c r="AK23" s="479">
        <v>2000</v>
      </c>
      <c r="AL23" s="479">
        <v>1000</v>
      </c>
      <c r="AM23" s="479">
        <v>11000</v>
      </c>
      <c r="AN23" s="479">
        <v>2000</v>
      </c>
      <c r="AO23" s="780">
        <v>4000</v>
      </c>
      <c r="AP23" s="600">
        <v>9000.0570967741915</v>
      </c>
      <c r="AQ23" s="600">
        <v>8000</v>
      </c>
      <c r="AR23" s="600">
        <v>3500</v>
      </c>
      <c r="AS23" s="479">
        <f t="shared" ref="AS23:AT23" si="17">SUM(AS16:AS22)</f>
        <v>0</v>
      </c>
      <c r="AT23" s="479">
        <f t="shared" si="17"/>
        <v>0</v>
      </c>
      <c r="AU23" s="479">
        <v>700</v>
      </c>
      <c r="AV23" s="479">
        <v>3500</v>
      </c>
      <c r="AW23" s="479">
        <v>2000</v>
      </c>
      <c r="AX23" s="479">
        <v>369.61070967741654</v>
      </c>
      <c r="AY23" s="479">
        <v>1121.900322580635</v>
      </c>
      <c r="AZ23" s="479">
        <v>2499.7025806451697</v>
      </c>
      <c r="BA23" s="479">
        <v>2499.7025806451697</v>
      </c>
      <c r="BB23" s="479">
        <v>0</v>
      </c>
      <c r="BC23" s="479">
        <v>13500</v>
      </c>
    </row>
    <row r="24" spans="1:55" s="465" customFormat="1" ht="15" customHeight="1">
      <c r="A24" s="826"/>
      <c r="B24" s="477">
        <f t="shared" si="16"/>
        <v>46218</v>
      </c>
      <c r="C24" s="477" t="str">
        <f t="shared" si="14"/>
        <v>Wed</v>
      </c>
      <c r="D24" s="478">
        <f t="shared" si="15"/>
        <v>213250.93393548383</v>
      </c>
      <c r="E24" s="479">
        <v>1199.5729032258068</v>
      </c>
      <c r="F24" s="479">
        <v>2000</v>
      </c>
      <c r="G24" s="479">
        <v>1200</v>
      </c>
      <c r="H24" s="479">
        <v>3300</v>
      </c>
      <c r="I24" s="479">
        <v>644.02064516129087</v>
      </c>
      <c r="J24" s="479">
        <v>0</v>
      </c>
      <c r="K24" s="479">
        <v>150</v>
      </c>
      <c r="L24" s="479">
        <v>603.76322580644887</v>
      </c>
      <c r="M24" s="479">
        <v>673.27548387096704</v>
      </c>
      <c r="N24" s="479">
        <v>5500</v>
      </c>
      <c r="O24" s="479">
        <v>5000</v>
      </c>
      <c r="P24" s="479">
        <v>2500</v>
      </c>
      <c r="Q24" s="479">
        <v>16000</v>
      </c>
      <c r="R24" s="479">
        <v>10300</v>
      </c>
      <c r="S24" s="600">
        <v>35000</v>
      </c>
      <c r="T24" s="479">
        <v>5000</v>
      </c>
      <c r="U24" s="479">
        <v>7000</v>
      </c>
      <c r="V24" s="479">
        <v>6500</v>
      </c>
      <c r="W24" s="479">
        <v>500</v>
      </c>
      <c r="X24" s="479">
        <v>5600</v>
      </c>
      <c r="Y24" s="479">
        <v>1000</v>
      </c>
      <c r="Z24" s="479">
        <v>5500</v>
      </c>
      <c r="AA24" s="479">
        <v>0</v>
      </c>
      <c r="AB24" s="479">
        <v>89.451612903225808</v>
      </c>
      <c r="AC24" s="479">
        <v>3500</v>
      </c>
      <c r="AD24" s="479">
        <v>1300</v>
      </c>
      <c r="AE24" s="479">
        <v>3000</v>
      </c>
      <c r="AF24" s="479">
        <v>10000</v>
      </c>
      <c r="AG24" s="479">
        <v>2000</v>
      </c>
      <c r="AH24" s="479">
        <v>800</v>
      </c>
      <c r="AI24" s="479">
        <v>7200</v>
      </c>
      <c r="AJ24" s="479">
        <v>3499.876774193548</v>
      </c>
      <c r="AK24" s="479">
        <v>2000</v>
      </c>
      <c r="AL24" s="479">
        <v>1000</v>
      </c>
      <c r="AM24" s="479">
        <v>11000</v>
      </c>
      <c r="AN24" s="479">
        <v>2000</v>
      </c>
      <c r="AO24" s="780">
        <v>4000</v>
      </c>
      <c r="AP24" s="600">
        <v>9000.0570967741915</v>
      </c>
      <c r="AQ24" s="600">
        <v>8000</v>
      </c>
      <c r="AR24" s="600">
        <v>3500</v>
      </c>
      <c r="AS24" s="479"/>
      <c r="AT24" s="479"/>
      <c r="AU24" s="479">
        <v>700</v>
      </c>
      <c r="AV24" s="479">
        <v>3500</v>
      </c>
      <c r="AW24" s="479">
        <v>2000</v>
      </c>
      <c r="AX24" s="479">
        <v>369.61070967741654</v>
      </c>
      <c r="AY24" s="479">
        <v>1121.900322580635</v>
      </c>
      <c r="AZ24" s="479">
        <v>2499.7025806451697</v>
      </c>
      <c r="BA24" s="479">
        <v>2499.7025806451697</v>
      </c>
      <c r="BB24" s="479">
        <v>0</v>
      </c>
      <c r="BC24" s="479">
        <v>13500</v>
      </c>
    </row>
    <row r="25" spans="1:55" s="465" customFormat="1" ht="15" customHeight="1">
      <c r="A25" s="826"/>
      <c r="B25" s="477">
        <f t="shared" si="16"/>
        <v>46219</v>
      </c>
      <c r="C25" s="477" t="str">
        <f t="shared" si="14"/>
        <v>Thu</v>
      </c>
      <c r="D25" s="478">
        <f t="shared" si="15"/>
        <v>213250.93393548383</v>
      </c>
      <c r="E25" s="479">
        <v>1199.5729032258068</v>
      </c>
      <c r="F25" s="479">
        <v>2000</v>
      </c>
      <c r="G25" s="479">
        <v>1200</v>
      </c>
      <c r="H25" s="479">
        <v>3300</v>
      </c>
      <c r="I25" s="479">
        <v>644.02064516129087</v>
      </c>
      <c r="J25" s="479">
        <v>0</v>
      </c>
      <c r="K25" s="479">
        <v>150</v>
      </c>
      <c r="L25" s="479">
        <v>603.76322580644887</v>
      </c>
      <c r="M25" s="479">
        <v>673.27548387096704</v>
      </c>
      <c r="N25" s="479">
        <v>5500</v>
      </c>
      <c r="O25" s="479">
        <v>5000</v>
      </c>
      <c r="P25" s="479">
        <v>2500</v>
      </c>
      <c r="Q25" s="479">
        <v>16000</v>
      </c>
      <c r="R25" s="479">
        <v>10300</v>
      </c>
      <c r="S25" s="599">
        <v>35000</v>
      </c>
      <c r="T25" s="479">
        <v>5000</v>
      </c>
      <c r="U25" s="479">
        <v>7000</v>
      </c>
      <c r="V25" s="479">
        <v>6500</v>
      </c>
      <c r="W25" s="479">
        <v>500</v>
      </c>
      <c r="X25" s="479">
        <v>5600</v>
      </c>
      <c r="Y25" s="479">
        <v>1000</v>
      </c>
      <c r="Z25" s="479">
        <v>5500</v>
      </c>
      <c r="AA25" s="479">
        <v>0</v>
      </c>
      <c r="AB25" s="479">
        <v>89.451612903225808</v>
      </c>
      <c r="AC25" s="479">
        <v>3500</v>
      </c>
      <c r="AD25" s="479">
        <v>1300</v>
      </c>
      <c r="AE25" s="479">
        <v>3000</v>
      </c>
      <c r="AF25" s="479">
        <v>10000</v>
      </c>
      <c r="AG25" s="479">
        <v>2000</v>
      </c>
      <c r="AH25" s="479">
        <v>800</v>
      </c>
      <c r="AI25" s="479">
        <v>7200</v>
      </c>
      <c r="AJ25" s="479">
        <v>3499.876774193548</v>
      </c>
      <c r="AK25" s="479">
        <v>2000</v>
      </c>
      <c r="AL25" s="479">
        <v>1000</v>
      </c>
      <c r="AM25" s="479">
        <v>11000</v>
      </c>
      <c r="AN25" s="479">
        <v>2000</v>
      </c>
      <c r="AO25" s="780">
        <v>4000</v>
      </c>
      <c r="AP25" s="600">
        <v>9000.0570967741915</v>
      </c>
      <c r="AQ25" s="600">
        <v>8000</v>
      </c>
      <c r="AR25" s="600">
        <v>3500</v>
      </c>
      <c r="AS25" s="479">
        <v>0</v>
      </c>
      <c r="AT25" s="479">
        <v>0</v>
      </c>
      <c r="AU25" s="479">
        <v>700</v>
      </c>
      <c r="AV25" s="479">
        <v>3500</v>
      </c>
      <c r="AW25" s="479">
        <v>2000</v>
      </c>
      <c r="AX25" s="479">
        <v>369.61070967741654</v>
      </c>
      <c r="AY25" s="479">
        <v>1121.900322580635</v>
      </c>
      <c r="AZ25" s="479">
        <v>2499.7025806451697</v>
      </c>
      <c r="BA25" s="479">
        <v>2499.7025806451697</v>
      </c>
      <c r="BB25" s="479">
        <v>0</v>
      </c>
      <c r="BC25" s="479">
        <v>13500</v>
      </c>
    </row>
    <row r="26" spans="1:55" s="466" customFormat="1" ht="15" customHeight="1">
      <c r="A26" s="826"/>
      <c r="B26" s="477">
        <f t="shared" si="16"/>
        <v>46220</v>
      </c>
      <c r="C26" s="477" t="str">
        <f t="shared" si="14"/>
        <v>Fri</v>
      </c>
      <c r="D26" s="478">
        <f t="shared" si="15"/>
        <v>213250.93393548383</v>
      </c>
      <c r="E26" s="479">
        <v>1199.5729032258068</v>
      </c>
      <c r="F26" s="479">
        <v>2000</v>
      </c>
      <c r="G26" s="479">
        <v>1200</v>
      </c>
      <c r="H26" s="479">
        <v>3300</v>
      </c>
      <c r="I26" s="479">
        <v>644.02064516129087</v>
      </c>
      <c r="J26" s="479">
        <v>0</v>
      </c>
      <c r="K26" s="479">
        <v>150</v>
      </c>
      <c r="L26" s="479">
        <v>603.76322580644887</v>
      </c>
      <c r="M26" s="479">
        <v>673.27548387096704</v>
      </c>
      <c r="N26" s="479">
        <v>5500</v>
      </c>
      <c r="O26" s="479">
        <v>5000</v>
      </c>
      <c r="P26" s="479">
        <v>2500</v>
      </c>
      <c r="Q26" s="479">
        <v>16000</v>
      </c>
      <c r="R26" s="479">
        <v>10300</v>
      </c>
      <c r="S26" s="599">
        <v>35000</v>
      </c>
      <c r="T26" s="479">
        <v>5000</v>
      </c>
      <c r="U26" s="479">
        <v>7000</v>
      </c>
      <c r="V26" s="479">
        <v>6500</v>
      </c>
      <c r="W26" s="479">
        <v>500</v>
      </c>
      <c r="X26" s="479">
        <v>5600</v>
      </c>
      <c r="Y26" s="479">
        <v>1000</v>
      </c>
      <c r="Z26" s="479">
        <v>5500</v>
      </c>
      <c r="AA26" s="479">
        <v>0</v>
      </c>
      <c r="AB26" s="479">
        <v>89.451612903225808</v>
      </c>
      <c r="AC26" s="479">
        <v>3500</v>
      </c>
      <c r="AD26" s="479">
        <v>1300</v>
      </c>
      <c r="AE26" s="479">
        <v>3000</v>
      </c>
      <c r="AF26" s="479">
        <v>10000</v>
      </c>
      <c r="AG26" s="479">
        <v>2000</v>
      </c>
      <c r="AH26" s="479">
        <v>800</v>
      </c>
      <c r="AI26" s="479">
        <v>7200</v>
      </c>
      <c r="AJ26" s="479">
        <v>3499.876774193548</v>
      </c>
      <c r="AK26" s="479">
        <v>2000</v>
      </c>
      <c r="AL26" s="479">
        <v>1000</v>
      </c>
      <c r="AM26" s="479">
        <v>11000</v>
      </c>
      <c r="AN26" s="479">
        <v>2000</v>
      </c>
      <c r="AO26" s="780">
        <v>4000</v>
      </c>
      <c r="AP26" s="600">
        <v>9000.0570967741915</v>
      </c>
      <c r="AQ26" s="600">
        <v>8000</v>
      </c>
      <c r="AR26" s="600">
        <v>3500</v>
      </c>
      <c r="AS26" s="479">
        <v>0</v>
      </c>
      <c r="AT26" s="479">
        <v>0</v>
      </c>
      <c r="AU26" s="479">
        <v>700</v>
      </c>
      <c r="AV26" s="479">
        <v>3500</v>
      </c>
      <c r="AW26" s="479">
        <v>2000</v>
      </c>
      <c r="AX26" s="479">
        <v>369.61070967741654</v>
      </c>
      <c r="AY26" s="479">
        <v>1121.900322580635</v>
      </c>
      <c r="AZ26" s="479">
        <v>2499.7025806451697</v>
      </c>
      <c r="BA26" s="479">
        <v>2499.7025806451697</v>
      </c>
      <c r="BB26" s="479">
        <v>0</v>
      </c>
      <c r="BC26" s="479">
        <v>13500</v>
      </c>
    </row>
    <row r="27" spans="1:55" s="466" customFormat="1" ht="15" customHeight="1">
      <c r="A27" s="826"/>
      <c r="B27" s="480">
        <f t="shared" si="16"/>
        <v>46221</v>
      </c>
      <c r="C27" s="480" t="str">
        <f t="shared" si="14"/>
        <v>Sat</v>
      </c>
      <c r="D27" s="481">
        <f t="shared" si="15"/>
        <v>204629.52683870969</v>
      </c>
      <c r="E27" s="482">
        <v>700</v>
      </c>
      <c r="F27" s="482">
        <v>1000</v>
      </c>
      <c r="G27" s="482">
        <v>1200</v>
      </c>
      <c r="H27" s="482">
        <v>3300</v>
      </c>
      <c r="I27" s="482">
        <v>644.02064516129087</v>
      </c>
      <c r="J27" s="482">
        <v>0</v>
      </c>
      <c r="K27" s="482">
        <v>150</v>
      </c>
      <c r="L27" s="482">
        <v>603.76322580644887</v>
      </c>
      <c r="M27" s="482">
        <v>673.27548387096704</v>
      </c>
      <c r="N27" s="482">
        <v>4500</v>
      </c>
      <c r="O27" s="482">
        <v>5000</v>
      </c>
      <c r="P27" s="482">
        <v>1000</v>
      </c>
      <c r="Q27" s="482">
        <v>16000</v>
      </c>
      <c r="R27" s="482">
        <v>10300</v>
      </c>
      <c r="S27" s="598">
        <v>48000</v>
      </c>
      <c r="T27" s="482">
        <v>5000</v>
      </c>
      <c r="U27" s="482">
        <v>0</v>
      </c>
      <c r="V27" s="482">
        <v>6500</v>
      </c>
      <c r="W27" s="482">
        <v>500</v>
      </c>
      <c r="X27" s="482">
        <v>5600</v>
      </c>
      <c r="Y27" s="482">
        <v>1000</v>
      </c>
      <c r="Z27" s="482">
        <v>5500</v>
      </c>
      <c r="AA27" s="482">
        <v>0</v>
      </c>
      <c r="AB27" s="482">
        <v>89.451612903225808</v>
      </c>
      <c r="AC27" s="482">
        <v>3500</v>
      </c>
      <c r="AD27" s="482">
        <v>1300</v>
      </c>
      <c r="AE27" s="482">
        <v>0</v>
      </c>
      <c r="AF27" s="482">
        <v>10000</v>
      </c>
      <c r="AG27" s="482">
        <v>2000</v>
      </c>
      <c r="AH27" s="482">
        <v>800</v>
      </c>
      <c r="AI27" s="482">
        <v>7200</v>
      </c>
      <c r="AJ27" s="482">
        <v>0</v>
      </c>
      <c r="AK27" s="482">
        <v>2000</v>
      </c>
      <c r="AL27" s="482">
        <v>1000</v>
      </c>
      <c r="AM27" s="482">
        <v>11000</v>
      </c>
      <c r="AN27" s="482">
        <v>2000</v>
      </c>
      <c r="AO27" s="781">
        <v>4000</v>
      </c>
      <c r="AP27" s="602">
        <v>6000</v>
      </c>
      <c r="AQ27" s="602">
        <v>8000</v>
      </c>
      <c r="AR27" s="602">
        <v>3500</v>
      </c>
      <c r="AS27" s="482">
        <v>0</v>
      </c>
      <c r="AT27" s="482">
        <v>0</v>
      </c>
      <c r="AU27" s="482">
        <v>700</v>
      </c>
      <c r="AV27" s="482">
        <v>3500</v>
      </c>
      <c r="AW27" s="482">
        <v>2000</v>
      </c>
      <c r="AX27" s="482">
        <v>369.61070967741654</v>
      </c>
      <c r="AY27" s="482">
        <v>0</v>
      </c>
      <c r="AZ27" s="482">
        <v>2499.7025806451697</v>
      </c>
      <c r="BA27" s="482">
        <v>2499.7025806451697</v>
      </c>
      <c r="BB27" s="482">
        <v>0</v>
      </c>
      <c r="BC27" s="482">
        <v>13500</v>
      </c>
    </row>
    <row r="28" spans="1:55" s="385" customFormat="1" ht="15" customHeight="1">
      <c r="A28" s="826"/>
      <c r="B28" s="480">
        <f t="shared" si="16"/>
        <v>46222</v>
      </c>
      <c r="C28" s="480" t="str">
        <f t="shared" si="14"/>
        <v>Sun</v>
      </c>
      <c r="D28" s="481">
        <f t="shared" si="15"/>
        <v>180138.44945161289</v>
      </c>
      <c r="E28" s="482">
        <v>700</v>
      </c>
      <c r="F28" s="482">
        <v>1000</v>
      </c>
      <c r="G28" s="482">
        <v>1200</v>
      </c>
      <c r="H28" s="482">
        <v>999.51612903226578</v>
      </c>
      <c r="I28" s="482">
        <v>644.02064516129087</v>
      </c>
      <c r="J28" s="482">
        <v>0</v>
      </c>
      <c r="K28" s="482">
        <v>0</v>
      </c>
      <c r="L28" s="482">
        <v>603.76322580644887</v>
      </c>
      <c r="M28" s="482">
        <v>673.27548387096704</v>
      </c>
      <c r="N28" s="482">
        <v>0</v>
      </c>
      <c r="O28" s="482">
        <v>5000</v>
      </c>
      <c r="P28" s="482">
        <v>300</v>
      </c>
      <c r="Q28" s="482">
        <v>6659.5545483870847</v>
      </c>
      <c r="R28" s="482">
        <v>10300</v>
      </c>
      <c r="S28" s="598">
        <f>48000+6000</f>
        <v>54000</v>
      </c>
      <c r="T28" s="482">
        <v>5000</v>
      </c>
      <c r="U28" s="482">
        <v>0</v>
      </c>
      <c r="V28" s="482">
        <v>6500</v>
      </c>
      <c r="W28" s="482">
        <v>500</v>
      </c>
      <c r="X28" s="482">
        <v>5600</v>
      </c>
      <c r="Y28" s="482">
        <v>0</v>
      </c>
      <c r="Z28" s="482">
        <v>2500</v>
      </c>
      <c r="AA28" s="482">
        <v>0</v>
      </c>
      <c r="AB28" s="482">
        <v>89.451612903225808</v>
      </c>
      <c r="AC28" s="482">
        <v>1000</v>
      </c>
      <c r="AD28" s="482">
        <v>1300</v>
      </c>
      <c r="AE28" s="482">
        <v>0</v>
      </c>
      <c r="AF28" s="482">
        <v>10000</v>
      </c>
      <c r="AG28" s="482">
        <v>2000</v>
      </c>
      <c r="AH28" s="482">
        <v>0</v>
      </c>
      <c r="AI28" s="482">
        <v>2999.8519354838745</v>
      </c>
      <c r="AJ28" s="482">
        <v>0</v>
      </c>
      <c r="AK28" s="482">
        <v>2000</v>
      </c>
      <c r="AL28" s="482">
        <v>0</v>
      </c>
      <c r="AM28" s="482">
        <v>11000</v>
      </c>
      <c r="AN28" s="482">
        <v>2000</v>
      </c>
      <c r="AO28" s="781">
        <v>4000</v>
      </c>
      <c r="AP28" s="602">
        <v>5000</v>
      </c>
      <c r="AQ28" s="602">
        <v>8000</v>
      </c>
      <c r="AR28" s="602">
        <v>3500</v>
      </c>
      <c r="AS28" s="482">
        <v>0</v>
      </c>
      <c r="AT28" s="482">
        <v>0</v>
      </c>
      <c r="AU28" s="482">
        <v>700</v>
      </c>
      <c r="AV28" s="482">
        <v>3500</v>
      </c>
      <c r="AW28" s="482">
        <v>2000</v>
      </c>
      <c r="AX28" s="482">
        <v>369.61070967741654</v>
      </c>
      <c r="AY28" s="482">
        <v>0</v>
      </c>
      <c r="AZ28" s="482">
        <v>2499.7025806451697</v>
      </c>
      <c r="BA28" s="482">
        <v>2499.7025806451697</v>
      </c>
      <c r="BB28" s="482">
        <v>0</v>
      </c>
      <c r="BC28" s="482">
        <v>13500</v>
      </c>
    </row>
    <row r="29" spans="1:55" s="385" customFormat="1" ht="15" customHeight="1">
      <c r="A29" s="826"/>
      <c r="B29" s="477" t="s">
        <v>18</v>
      </c>
      <c r="C29" s="477"/>
      <c r="D29" s="595">
        <f>SUM(D22:D28)</f>
        <v>1451022.6459677415</v>
      </c>
      <c r="E29" s="595">
        <f t="shared" ref="E29:U29" si="18">SUM(E22:E28)</f>
        <v>7397.8645161290342</v>
      </c>
      <c r="F29" s="484">
        <f t="shared" si="18"/>
        <v>12000</v>
      </c>
      <c r="G29" s="484">
        <f t="shared" si="18"/>
        <v>8400</v>
      </c>
      <c r="H29" s="484">
        <f t="shared" si="18"/>
        <v>20799.516129032265</v>
      </c>
      <c r="I29" s="484">
        <f t="shared" si="18"/>
        <v>4508.1445161290358</v>
      </c>
      <c r="J29" s="484">
        <f t="shared" si="18"/>
        <v>0</v>
      </c>
      <c r="K29" s="484">
        <f t="shared" si="18"/>
        <v>900</v>
      </c>
      <c r="L29" s="484">
        <f t="shared" si="18"/>
        <v>4226.3425806451414</v>
      </c>
      <c r="M29" s="484">
        <f t="shared" si="18"/>
        <v>4712.9283870967693</v>
      </c>
      <c r="N29" s="484">
        <f t="shared" si="18"/>
        <v>32000</v>
      </c>
      <c r="O29" s="484">
        <f t="shared" si="18"/>
        <v>35000</v>
      </c>
      <c r="P29" s="484">
        <f t="shared" si="18"/>
        <v>13800</v>
      </c>
      <c r="Q29" s="484">
        <f t="shared" si="18"/>
        <v>102659.55454838708</v>
      </c>
      <c r="R29" s="484">
        <f t="shared" si="18"/>
        <v>72100</v>
      </c>
      <c r="S29" s="597">
        <f t="shared" si="18"/>
        <v>277000</v>
      </c>
      <c r="T29" s="484">
        <f t="shared" si="18"/>
        <v>35000</v>
      </c>
      <c r="U29" s="484">
        <f t="shared" si="18"/>
        <v>35000</v>
      </c>
      <c r="V29" s="484">
        <f t="shared" ref="V29:Y29" si="19">SUM(V22:V28)</f>
        <v>45500</v>
      </c>
      <c r="W29" s="484">
        <f t="shared" si="19"/>
        <v>3500</v>
      </c>
      <c r="X29" s="484">
        <f t="shared" si="19"/>
        <v>39200</v>
      </c>
      <c r="Y29" s="484">
        <f t="shared" si="19"/>
        <v>6000</v>
      </c>
      <c r="Z29" s="484">
        <f>SUM(Z22:Z28)</f>
        <v>35500</v>
      </c>
      <c r="AA29" s="484">
        <v>0</v>
      </c>
      <c r="AB29" s="484">
        <v>626.16129032258073</v>
      </c>
      <c r="AC29" s="484">
        <f t="shared" ref="AC29:AF29" si="20">SUM(AC22:AC28)</f>
        <v>22000</v>
      </c>
      <c r="AD29" s="484">
        <f t="shared" si="20"/>
        <v>9100</v>
      </c>
      <c r="AE29" s="484">
        <f t="shared" si="20"/>
        <v>15000</v>
      </c>
      <c r="AF29" s="484">
        <f t="shared" si="20"/>
        <v>70000</v>
      </c>
      <c r="AG29" s="484">
        <f t="shared" ref="AG29:AR29" si="21">SUM(AG22:AG28)</f>
        <v>14000</v>
      </c>
      <c r="AH29" s="484">
        <f t="shared" si="21"/>
        <v>4800</v>
      </c>
      <c r="AI29" s="484">
        <f t="shared" si="21"/>
        <v>46199.851935483872</v>
      </c>
      <c r="AJ29" s="484">
        <f t="shared" si="21"/>
        <v>17499.38387096774</v>
      </c>
      <c r="AK29" s="484">
        <f t="shared" si="21"/>
        <v>14000</v>
      </c>
      <c r="AL29" s="484">
        <f t="shared" si="21"/>
        <v>6000</v>
      </c>
      <c r="AM29" s="484">
        <f t="shared" si="21"/>
        <v>77000</v>
      </c>
      <c r="AN29" s="484">
        <f t="shared" si="21"/>
        <v>14000</v>
      </c>
      <c r="AO29" s="601">
        <f t="shared" si="21"/>
        <v>28000</v>
      </c>
      <c r="AP29" s="601">
        <f t="shared" si="21"/>
        <v>56000.285483870961</v>
      </c>
      <c r="AQ29" s="601">
        <f t="shared" si="21"/>
        <v>56000</v>
      </c>
      <c r="AR29" s="601">
        <f t="shared" si="21"/>
        <v>24500</v>
      </c>
      <c r="AS29" s="484">
        <v>0</v>
      </c>
      <c r="AT29" s="484">
        <v>0</v>
      </c>
      <c r="AU29" s="484">
        <f t="shared" ref="AU29:BC29" si="22">SUM(AU22:AU28)</f>
        <v>4900</v>
      </c>
      <c r="AV29" s="484">
        <f t="shared" si="22"/>
        <v>24500</v>
      </c>
      <c r="AW29" s="484">
        <f t="shared" si="22"/>
        <v>14000</v>
      </c>
      <c r="AX29" s="484">
        <f t="shared" si="22"/>
        <v>2587.274967741916</v>
      </c>
      <c r="AY29" s="484">
        <f t="shared" si="22"/>
        <v>5609.5016129031756</v>
      </c>
      <c r="AZ29" s="484">
        <f t="shared" si="22"/>
        <v>17497.918064516187</v>
      </c>
      <c r="BA29" s="484">
        <f t="shared" si="22"/>
        <v>17497.918064516187</v>
      </c>
      <c r="BB29" s="484">
        <f t="shared" si="22"/>
        <v>0</v>
      </c>
      <c r="BC29" s="484">
        <f t="shared" si="22"/>
        <v>94500</v>
      </c>
    </row>
    <row r="30" spans="1:55" s="465" customFormat="1" ht="15" customHeight="1">
      <c r="A30" s="826"/>
      <c r="B30" s="477"/>
      <c r="C30" s="477"/>
      <c r="D30" s="481"/>
      <c r="E30" s="482"/>
      <c r="F30" s="482"/>
      <c r="G30" s="482"/>
      <c r="H30" s="482"/>
      <c r="I30" s="482"/>
      <c r="J30" s="482"/>
      <c r="K30" s="482"/>
      <c r="L30" s="482"/>
      <c r="M30" s="482"/>
      <c r="N30" s="482"/>
      <c r="O30" s="482"/>
      <c r="P30" s="482"/>
      <c r="Q30" s="482"/>
      <c r="R30" s="482"/>
      <c r="S30" s="598"/>
      <c r="T30" s="482"/>
      <c r="U30" s="482"/>
      <c r="V30" s="482"/>
      <c r="W30" s="482"/>
      <c r="X30" s="482"/>
      <c r="Y30" s="482"/>
      <c r="Z30" s="482"/>
      <c r="AA30" s="482"/>
      <c r="AB30" s="482"/>
      <c r="AC30" s="482"/>
      <c r="AD30" s="482"/>
      <c r="AE30" s="482"/>
      <c r="AF30" s="482"/>
      <c r="AG30" s="482"/>
      <c r="AH30" s="482"/>
      <c r="AI30" s="482"/>
      <c r="AJ30" s="482"/>
      <c r="AK30" s="482"/>
      <c r="AL30" s="482"/>
      <c r="AM30" s="482"/>
      <c r="AN30" s="482"/>
      <c r="AO30" s="602"/>
      <c r="AP30" s="602"/>
      <c r="AQ30" s="602"/>
      <c r="AR30" s="602"/>
      <c r="AS30" s="482"/>
      <c r="AT30" s="482"/>
      <c r="AU30" s="482"/>
      <c r="AV30" s="482"/>
      <c r="AW30" s="482"/>
      <c r="AX30" s="482"/>
      <c r="AY30" s="482"/>
      <c r="AZ30" s="482"/>
      <c r="BA30" s="482"/>
      <c r="BB30" s="482"/>
      <c r="BC30" s="482"/>
    </row>
    <row r="31" spans="1:55" s="465" customFormat="1" ht="15" customHeight="1">
      <c r="A31" s="826">
        <f>WEEKNUM(B31)</f>
        <v>30</v>
      </c>
      <c r="B31" s="477">
        <f>B28+1</f>
        <v>46223</v>
      </c>
      <c r="C31" s="477" t="str">
        <f t="shared" ref="C31:C37" si="23">TEXT(B31,"ddd")</f>
        <v>Mon</v>
      </c>
      <c r="D31" s="478">
        <f t="shared" ref="D31:D37" si="24">SUM(E31:BC31)</f>
        <v>215751.05716129029</v>
      </c>
      <c r="E31" s="479">
        <v>1199.5729032258068</v>
      </c>
      <c r="F31" s="479">
        <v>2000</v>
      </c>
      <c r="G31" s="479">
        <v>1200</v>
      </c>
      <c r="H31" s="479">
        <v>3300</v>
      </c>
      <c r="I31" s="479">
        <v>644.02064516129087</v>
      </c>
      <c r="J31" s="479">
        <v>0</v>
      </c>
      <c r="K31" s="479">
        <v>150</v>
      </c>
      <c r="L31" s="479">
        <v>603.76322580644887</v>
      </c>
      <c r="M31" s="479">
        <v>673.27548387096704</v>
      </c>
      <c r="N31" s="479">
        <v>5500</v>
      </c>
      <c r="O31" s="479">
        <v>5000</v>
      </c>
      <c r="P31" s="479">
        <v>2500</v>
      </c>
      <c r="Q31" s="479">
        <v>16000</v>
      </c>
      <c r="R31" s="479">
        <v>11000</v>
      </c>
      <c r="S31" s="599">
        <v>35000</v>
      </c>
      <c r="T31" s="479">
        <v>7000</v>
      </c>
      <c r="U31" s="479">
        <v>7000</v>
      </c>
      <c r="V31" s="479">
        <v>6500</v>
      </c>
      <c r="W31" s="479">
        <v>500</v>
      </c>
      <c r="X31" s="479">
        <v>5600</v>
      </c>
      <c r="Y31" s="479">
        <v>1000</v>
      </c>
      <c r="Z31" s="479">
        <v>5500</v>
      </c>
      <c r="AA31" s="479">
        <v>0</v>
      </c>
      <c r="AB31" s="479">
        <v>89.451612903225808</v>
      </c>
      <c r="AC31" s="479">
        <v>3500</v>
      </c>
      <c r="AD31" s="479">
        <v>1300</v>
      </c>
      <c r="AE31" s="479">
        <v>3000</v>
      </c>
      <c r="AF31" s="479">
        <v>10000</v>
      </c>
      <c r="AG31" s="479">
        <v>2000</v>
      </c>
      <c r="AH31" s="479">
        <v>800</v>
      </c>
      <c r="AI31" s="479">
        <v>8000</v>
      </c>
      <c r="AJ31" s="479">
        <v>2000</v>
      </c>
      <c r="AK31" s="479">
        <v>2000</v>
      </c>
      <c r="AL31" s="479">
        <v>1000</v>
      </c>
      <c r="AM31" s="479">
        <v>11000</v>
      </c>
      <c r="AN31" s="479">
        <v>2000</v>
      </c>
      <c r="AO31" s="780">
        <v>4000</v>
      </c>
      <c r="AP31" s="600">
        <v>9000.0570967741915</v>
      </c>
      <c r="AQ31" s="600">
        <v>8000</v>
      </c>
      <c r="AR31" s="600">
        <v>3500</v>
      </c>
      <c r="AS31" s="479">
        <v>0</v>
      </c>
      <c r="AT31" s="479">
        <v>0</v>
      </c>
      <c r="AU31" s="479">
        <v>700</v>
      </c>
      <c r="AV31" s="479">
        <v>4000</v>
      </c>
      <c r="AW31" s="479">
        <v>2000</v>
      </c>
      <c r="AX31" s="479">
        <v>369.61070967741654</v>
      </c>
      <c r="AY31" s="479">
        <v>1121.900322580635</v>
      </c>
      <c r="AZ31" s="479">
        <v>2499.7025806451697</v>
      </c>
      <c r="BA31" s="479">
        <v>2499.7025806451697</v>
      </c>
      <c r="BB31" s="479">
        <v>0</v>
      </c>
      <c r="BC31" s="479">
        <v>13500</v>
      </c>
    </row>
    <row r="32" spans="1:55" s="465" customFormat="1" ht="15" customHeight="1">
      <c r="A32" s="826"/>
      <c r="B32" s="477">
        <f t="shared" ref="B32:B37" si="25">B31+1</f>
        <v>46224</v>
      </c>
      <c r="C32" s="477" t="str">
        <f t="shared" si="23"/>
        <v>Tue</v>
      </c>
      <c r="D32" s="478">
        <f t="shared" si="24"/>
        <v>215751.05716129029</v>
      </c>
      <c r="E32" s="479">
        <v>1199.5729032258068</v>
      </c>
      <c r="F32" s="479">
        <v>2000</v>
      </c>
      <c r="G32" s="479">
        <v>1200</v>
      </c>
      <c r="H32" s="479">
        <v>3300</v>
      </c>
      <c r="I32" s="479">
        <v>644.02064516129087</v>
      </c>
      <c r="J32" s="479">
        <v>0</v>
      </c>
      <c r="K32" s="479">
        <v>150</v>
      </c>
      <c r="L32" s="479">
        <v>603.76322580644887</v>
      </c>
      <c r="M32" s="479">
        <v>673.27548387096704</v>
      </c>
      <c r="N32" s="479">
        <v>5500</v>
      </c>
      <c r="O32" s="479">
        <v>5000</v>
      </c>
      <c r="P32" s="479">
        <v>2500</v>
      </c>
      <c r="Q32" s="479">
        <v>16000</v>
      </c>
      <c r="R32" s="479">
        <v>11000</v>
      </c>
      <c r="S32" s="600">
        <v>35000</v>
      </c>
      <c r="T32" s="479">
        <v>7000</v>
      </c>
      <c r="U32" s="479">
        <v>7000</v>
      </c>
      <c r="V32" s="479">
        <v>6500</v>
      </c>
      <c r="W32" s="479">
        <v>500</v>
      </c>
      <c r="X32" s="479">
        <v>5600</v>
      </c>
      <c r="Y32" s="479">
        <v>1000</v>
      </c>
      <c r="Z32" s="479">
        <v>5500</v>
      </c>
      <c r="AA32" s="479">
        <v>0</v>
      </c>
      <c r="AB32" s="479">
        <v>89.451612903225808</v>
      </c>
      <c r="AC32" s="479">
        <v>3500</v>
      </c>
      <c r="AD32" s="479">
        <v>1300</v>
      </c>
      <c r="AE32" s="479">
        <v>3000</v>
      </c>
      <c r="AF32" s="479">
        <v>10000</v>
      </c>
      <c r="AG32" s="479">
        <v>2000</v>
      </c>
      <c r="AH32" s="479">
        <v>800</v>
      </c>
      <c r="AI32" s="479">
        <v>8000</v>
      </c>
      <c r="AJ32" s="479">
        <v>2000</v>
      </c>
      <c r="AK32" s="479">
        <v>2000</v>
      </c>
      <c r="AL32" s="479">
        <v>1000</v>
      </c>
      <c r="AM32" s="479">
        <v>11000</v>
      </c>
      <c r="AN32" s="479">
        <v>2000</v>
      </c>
      <c r="AO32" s="780">
        <v>4000</v>
      </c>
      <c r="AP32" s="600">
        <v>9000.0570967741915</v>
      </c>
      <c r="AQ32" s="600">
        <v>8000</v>
      </c>
      <c r="AR32" s="600">
        <v>3500</v>
      </c>
      <c r="AS32" s="479">
        <f t="shared" ref="AS32:AT32" si="26">SUM(AS25:AS31)</f>
        <v>0</v>
      </c>
      <c r="AT32" s="479">
        <f t="shared" si="26"/>
        <v>0</v>
      </c>
      <c r="AU32" s="479">
        <v>700</v>
      </c>
      <c r="AV32" s="479">
        <v>4000</v>
      </c>
      <c r="AW32" s="479">
        <v>2000</v>
      </c>
      <c r="AX32" s="479">
        <v>369.61070967741654</v>
      </c>
      <c r="AY32" s="479">
        <v>1121.900322580635</v>
      </c>
      <c r="AZ32" s="479">
        <v>2499.7025806451697</v>
      </c>
      <c r="BA32" s="479">
        <v>2499.7025806451697</v>
      </c>
      <c r="BB32" s="479">
        <v>0</v>
      </c>
      <c r="BC32" s="479">
        <v>13500</v>
      </c>
    </row>
    <row r="33" spans="1:55" s="465" customFormat="1" ht="15" customHeight="1">
      <c r="A33" s="826"/>
      <c r="B33" s="477">
        <f t="shared" si="25"/>
        <v>46225</v>
      </c>
      <c r="C33" s="477" t="str">
        <f t="shared" si="23"/>
        <v>Wed</v>
      </c>
      <c r="D33" s="478">
        <f t="shared" si="24"/>
        <v>215751.05716129029</v>
      </c>
      <c r="E33" s="479">
        <v>1199.5729032258068</v>
      </c>
      <c r="F33" s="479">
        <v>2000</v>
      </c>
      <c r="G33" s="479">
        <v>1200</v>
      </c>
      <c r="H33" s="479">
        <v>3300</v>
      </c>
      <c r="I33" s="479">
        <v>644.02064516129087</v>
      </c>
      <c r="J33" s="479">
        <v>0</v>
      </c>
      <c r="K33" s="479">
        <v>150</v>
      </c>
      <c r="L33" s="479">
        <v>603.76322580644887</v>
      </c>
      <c r="M33" s="479">
        <v>673.27548387096704</v>
      </c>
      <c r="N33" s="479">
        <v>5500</v>
      </c>
      <c r="O33" s="479">
        <v>5000</v>
      </c>
      <c r="P33" s="479">
        <v>2500</v>
      </c>
      <c r="Q33" s="479">
        <v>16000</v>
      </c>
      <c r="R33" s="479">
        <v>11000</v>
      </c>
      <c r="S33" s="600">
        <v>35000</v>
      </c>
      <c r="T33" s="479">
        <v>7000</v>
      </c>
      <c r="U33" s="479">
        <v>7000</v>
      </c>
      <c r="V33" s="479">
        <v>6500</v>
      </c>
      <c r="W33" s="479">
        <v>500</v>
      </c>
      <c r="X33" s="479">
        <v>5600</v>
      </c>
      <c r="Y33" s="479">
        <v>1000</v>
      </c>
      <c r="Z33" s="479">
        <v>5500</v>
      </c>
      <c r="AA33" s="479">
        <v>0</v>
      </c>
      <c r="AB33" s="479">
        <v>89.451612903225808</v>
      </c>
      <c r="AC33" s="479">
        <v>3500</v>
      </c>
      <c r="AD33" s="479">
        <v>1300</v>
      </c>
      <c r="AE33" s="479">
        <v>3000</v>
      </c>
      <c r="AF33" s="479">
        <v>10000</v>
      </c>
      <c r="AG33" s="479">
        <v>2000</v>
      </c>
      <c r="AH33" s="479">
        <v>800</v>
      </c>
      <c r="AI33" s="479">
        <v>8000</v>
      </c>
      <c r="AJ33" s="479">
        <v>2000</v>
      </c>
      <c r="AK33" s="479">
        <v>2000</v>
      </c>
      <c r="AL33" s="479">
        <v>1000</v>
      </c>
      <c r="AM33" s="479">
        <v>11000</v>
      </c>
      <c r="AN33" s="479">
        <v>2000</v>
      </c>
      <c r="AO33" s="780">
        <v>4000</v>
      </c>
      <c r="AP33" s="600">
        <v>9000.0570967741915</v>
      </c>
      <c r="AQ33" s="600">
        <v>8000</v>
      </c>
      <c r="AR33" s="600">
        <v>3500</v>
      </c>
      <c r="AS33" s="479"/>
      <c r="AT33" s="479"/>
      <c r="AU33" s="479">
        <v>700</v>
      </c>
      <c r="AV33" s="479">
        <v>4000</v>
      </c>
      <c r="AW33" s="479">
        <v>2000</v>
      </c>
      <c r="AX33" s="479">
        <v>369.61070967741654</v>
      </c>
      <c r="AY33" s="479">
        <v>1121.900322580635</v>
      </c>
      <c r="AZ33" s="479">
        <v>2499.7025806451697</v>
      </c>
      <c r="BA33" s="479">
        <v>2499.7025806451697</v>
      </c>
      <c r="BB33" s="479">
        <v>0</v>
      </c>
      <c r="BC33" s="479">
        <v>13500</v>
      </c>
    </row>
    <row r="34" spans="1:55" s="465" customFormat="1" ht="15" customHeight="1">
      <c r="A34" s="826"/>
      <c r="B34" s="477">
        <f t="shared" si="25"/>
        <v>46226</v>
      </c>
      <c r="C34" s="477" t="str">
        <f t="shared" si="23"/>
        <v>Thu</v>
      </c>
      <c r="D34" s="478">
        <f t="shared" si="24"/>
        <v>215751.05716129029</v>
      </c>
      <c r="E34" s="479">
        <v>1199.5729032258068</v>
      </c>
      <c r="F34" s="479">
        <v>2000</v>
      </c>
      <c r="G34" s="479">
        <v>1200</v>
      </c>
      <c r="H34" s="479">
        <v>3300</v>
      </c>
      <c r="I34" s="479">
        <v>644.02064516129087</v>
      </c>
      <c r="J34" s="479">
        <v>0</v>
      </c>
      <c r="K34" s="479">
        <v>150</v>
      </c>
      <c r="L34" s="479">
        <v>603.76322580644887</v>
      </c>
      <c r="M34" s="479">
        <v>673.27548387096704</v>
      </c>
      <c r="N34" s="479">
        <v>5500</v>
      </c>
      <c r="O34" s="479">
        <v>5000</v>
      </c>
      <c r="P34" s="479">
        <v>2500</v>
      </c>
      <c r="Q34" s="479">
        <v>16000</v>
      </c>
      <c r="R34" s="479">
        <v>11000</v>
      </c>
      <c r="S34" s="599">
        <v>35000</v>
      </c>
      <c r="T34" s="479">
        <v>7000</v>
      </c>
      <c r="U34" s="479">
        <v>7000</v>
      </c>
      <c r="V34" s="479">
        <v>6500</v>
      </c>
      <c r="W34" s="479">
        <v>500</v>
      </c>
      <c r="X34" s="479">
        <v>5600</v>
      </c>
      <c r="Y34" s="479">
        <v>1000</v>
      </c>
      <c r="Z34" s="479">
        <v>5500</v>
      </c>
      <c r="AA34" s="479">
        <v>0</v>
      </c>
      <c r="AB34" s="479">
        <v>89.451612903225808</v>
      </c>
      <c r="AC34" s="479">
        <v>3500</v>
      </c>
      <c r="AD34" s="479">
        <v>1300</v>
      </c>
      <c r="AE34" s="479">
        <v>3000</v>
      </c>
      <c r="AF34" s="479">
        <v>10000</v>
      </c>
      <c r="AG34" s="479">
        <v>2000</v>
      </c>
      <c r="AH34" s="479">
        <v>800</v>
      </c>
      <c r="AI34" s="479">
        <v>8000</v>
      </c>
      <c r="AJ34" s="479">
        <v>2000</v>
      </c>
      <c r="AK34" s="479">
        <v>2000</v>
      </c>
      <c r="AL34" s="479">
        <v>1000</v>
      </c>
      <c r="AM34" s="479">
        <v>11000</v>
      </c>
      <c r="AN34" s="479">
        <v>2000</v>
      </c>
      <c r="AO34" s="780">
        <v>4000</v>
      </c>
      <c r="AP34" s="600">
        <v>9000.0570967741915</v>
      </c>
      <c r="AQ34" s="600">
        <v>8000</v>
      </c>
      <c r="AR34" s="600">
        <v>3500</v>
      </c>
      <c r="AS34" s="479">
        <v>0</v>
      </c>
      <c r="AT34" s="479">
        <v>0</v>
      </c>
      <c r="AU34" s="479">
        <v>700</v>
      </c>
      <c r="AV34" s="479">
        <v>4000</v>
      </c>
      <c r="AW34" s="479">
        <v>2000</v>
      </c>
      <c r="AX34" s="479">
        <v>369.61070967741654</v>
      </c>
      <c r="AY34" s="479">
        <v>1121.900322580635</v>
      </c>
      <c r="AZ34" s="479">
        <v>2499.7025806451697</v>
      </c>
      <c r="BA34" s="479">
        <v>2499.7025806451697</v>
      </c>
      <c r="BB34" s="479">
        <v>0</v>
      </c>
      <c r="BC34" s="479">
        <v>13500</v>
      </c>
    </row>
    <row r="35" spans="1:55" s="466" customFormat="1" ht="15" customHeight="1">
      <c r="A35" s="826"/>
      <c r="B35" s="477">
        <f t="shared" si="25"/>
        <v>46227</v>
      </c>
      <c r="C35" s="477" t="str">
        <f t="shared" si="23"/>
        <v>Fri</v>
      </c>
      <c r="D35" s="478">
        <f t="shared" si="24"/>
        <v>215751.05716129029</v>
      </c>
      <c r="E35" s="479">
        <v>1199.5729032258068</v>
      </c>
      <c r="F35" s="479">
        <v>2000</v>
      </c>
      <c r="G35" s="479">
        <v>1200</v>
      </c>
      <c r="H35" s="479">
        <v>3300</v>
      </c>
      <c r="I35" s="479">
        <v>644.02064516129087</v>
      </c>
      <c r="J35" s="479">
        <v>0</v>
      </c>
      <c r="K35" s="479">
        <v>150</v>
      </c>
      <c r="L35" s="479">
        <v>603.76322580644887</v>
      </c>
      <c r="M35" s="479">
        <v>673.27548387096704</v>
      </c>
      <c r="N35" s="479">
        <v>5500</v>
      </c>
      <c r="O35" s="479">
        <v>5000</v>
      </c>
      <c r="P35" s="479">
        <v>2500</v>
      </c>
      <c r="Q35" s="479">
        <v>16000</v>
      </c>
      <c r="R35" s="479">
        <v>11000</v>
      </c>
      <c r="S35" s="599">
        <v>35000</v>
      </c>
      <c r="T35" s="479">
        <v>7000</v>
      </c>
      <c r="U35" s="479">
        <v>7000</v>
      </c>
      <c r="V35" s="479">
        <v>6500</v>
      </c>
      <c r="W35" s="479">
        <v>500</v>
      </c>
      <c r="X35" s="479">
        <v>5600</v>
      </c>
      <c r="Y35" s="479">
        <v>1000</v>
      </c>
      <c r="Z35" s="479">
        <v>5500</v>
      </c>
      <c r="AA35" s="479">
        <v>0</v>
      </c>
      <c r="AB35" s="479">
        <v>89.451612903225808</v>
      </c>
      <c r="AC35" s="479">
        <v>3500</v>
      </c>
      <c r="AD35" s="479">
        <v>1300</v>
      </c>
      <c r="AE35" s="479">
        <v>3000</v>
      </c>
      <c r="AF35" s="479">
        <v>10000</v>
      </c>
      <c r="AG35" s="479">
        <v>2000</v>
      </c>
      <c r="AH35" s="479">
        <v>800</v>
      </c>
      <c r="AI35" s="479">
        <v>8000</v>
      </c>
      <c r="AJ35" s="479">
        <v>2000</v>
      </c>
      <c r="AK35" s="479">
        <v>2000</v>
      </c>
      <c r="AL35" s="479">
        <v>1000</v>
      </c>
      <c r="AM35" s="479">
        <v>11000</v>
      </c>
      <c r="AN35" s="479">
        <v>2000</v>
      </c>
      <c r="AO35" s="780">
        <v>4000</v>
      </c>
      <c r="AP35" s="600">
        <v>9000.0570967741915</v>
      </c>
      <c r="AQ35" s="600">
        <v>8000</v>
      </c>
      <c r="AR35" s="600">
        <v>3500</v>
      </c>
      <c r="AS35" s="479">
        <v>0</v>
      </c>
      <c r="AT35" s="479">
        <v>0</v>
      </c>
      <c r="AU35" s="479">
        <v>700</v>
      </c>
      <c r="AV35" s="479">
        <v>4000</v>
      </c>
      <c r="AW35" s="479">
        <v>2000</v>
      </c>
      <c r="AX35" s="479">
        <v>369.61070967741654</v>
      </c>
      <c r="AY35" s="479">
        <v>1121.900322580635</v>
      </c>
      <c r="AZ35" s="479">
        <v>2499.7025806451697</v>
      </c>
      <c r="BA35" s="479">
        <v>2499.7025806451697</v>
      </c>
      <c r="BB35" s="479">
        <v>0</v>
      </c>
      <c r="BC35" s="479">
        <v>13500</v>
      </c>
    </row>
    <row r="36" spans="1:55" s="466" customFormat="1" ht="15" customHeight="1">
      <c r="A36" s="826"/>
      <c r="B36" s="480">
        <f t="shared" si="25"/>
        <v>46228</v>
      </c>
      <c r="C36" s="480" t="str">
        <f t="shared" si="23"/>
        <v>Sat</v>
      </c>
      <c r="D36" s="481">
        <f t="shared" si="24"/>
        <v>206129.52683870969</v>
      </c>
      <c r="E36" s="482">
        <v>700</v>
      </c>
      <c r="F36" s="482">
        <v>1000</v>
      </c>
      <c r="G36" s="482">
        <v>1200</v>
      </c>
      <c r="H36" s="482">
        <v>3300</v>
      </c>
      <c r="I36" s="482">
        <v>644.02064516129087</v>
      </c>
      <c r="J36" s="482">
        <v>0</v>
      </c>
      <c r="K36" s="482">
        <v>150</v>
      </c>
      <c r="L36" s="482">
        <v>603.76322580644887</v>
      </c>
      <c r="M36" s="482">
        <v>673.27548387096704</v>
      </c>
      <c r="N36" s="482">
        <v>4500</v>
      </c>
      <c r="O36" s="482">
        <v>5000</v>
      </c>
      <c r="P36" s="482">
        <v>1000</v>
      </c>
      <c r="Q36" s="482">
        <v>16000</v>
      </c>
      <c r="R36" s="482">
        <v>11000</v>
      </c>
      <c r="S36" s="598">
        <v>48000</v>
      </c>
      <c r="T36" s="482">
        <v>7000</v>
      </c>
      <c r="U36" s="482">
        <v>0</v>
      </c>
      <c r="V36" s="482">
        <v>6500</v>
      </c>
      <c r="W36" s="482">
        <v>500</v>
      </c>
      <c r="X36" s="482">
        <v>5600</v>
      </c>
      <c r="Y36" s="482">
        <v>1000</v>
      </c>
      <c r="Z36" s="482">
        <v>5500</v>
      </c>
      <c r="AA36" s="482">
        <v>0</v>
      </c>
      <c r="AB36" s="482">
        <v>89.451612903225808</v>
      </c>
      <c r="AC36" s="482">
        <v>3500</v>
      </c>
      <c r="AD36" s="482">
        <v>1300</v>
      </c>
      <c r="AE36" s="482">
        <v>0</v>
      </c>
      <c r="AF36" s="482">
        <v>10000</v>
      </c>
      <c r="AG36" s="482">
        <v>2000</v>
      </c>
      <c r="AH36" s="482">
        <v>800</v>
      </c>
      <c r="AI36" s="482">
        <v>5500</v>
      </c>
      <c r="AJ36" s="482">
        <v>0</v>
      </c>
      <c r="AK36" s="482">
        <v>2000</v>
      </c>
      <c r="AL36" s="482">
        <v>1000</v>
      </c>
      <c r="AM36" s="482">
        <v>11000</v>
      </c>
      <c r="AN36" s="482">
        <v>2000</v>
      </c>
      <c r="AO36" s="781">
        <v>4000</v>
      </c>
      <c r="AP36" s="602">
        <v>6000</v>
      </c>
      <c r="AQ36" s="602">
        <v>8000</v>
      </c>
      <c r="AR36" s="602">
        <v>3500</v>
      </c>
      <c r="AS36" s="482">
        <v>0</v>
      </c>
      <c r="AT36" s="482">
        <v>0</v>
      </c>
      <c r="AU36" s="482">
        <v>700</v>
      </c>
      <c r="AV36" s="482">
        <v>4000</v>
      </c>
      <c r="AW36" s="482">
        <v>2000</v>
      </c>
      <c r="AX36" s="482">
        <v>369.61070967741654</v>
      </c>
      <c r="AY36" s="482">
        <v>0</v>
      </c>
      <c r="AZ36" s="482">
        <v>2499.7025806451697</v>
      </c>
      <c r="BA36" s="482">
        <v>2499.7025806451697</v>
      </c>
      <c r="BB36" s="482">
        <v>0</v>
      </c>
      <c r="BC36" s="482">
        <v>13500</v>
      </c>
    </row>
    <row r="37" spans="1:55" s="385" customFormat="1" ht="15" customHeight="1">
      <c r="A37" s="826"/>
      <c r="B37" s="480">
        <f t="shared" si="25"/>
        <v>46229</v>
      </c>
      <c r="C37" s="480" t="str">
        <f t="shared" si="23"/>
        <v>Sun</v>
      </c>
      <c r="D37" s="481">
        <f t="shared" si="24"/>
        <v>183338.44945161289</v>
      </c>
      <c r="E37" s="482">
        <v>700</v>
      </c>
      <c r="F37" s="482">
        <v>1000</v>
      </c>
      <c r="G37" s="482">
        <v>1200</v>
      </c>
      <c r="H37" s="482">
        <v>999.51612903226578</v>
      </c>
      <c r="I37" s="482">
        <v>644.02064516129087</v>
      </c>
      <c r="J37" s="482">
        <v>0</v>
      </c>
      <c r="K37" s="482">
        <v>0</v>
      </c>
      <c r="L37" s="482">
        <v>603.76322580644887</v>
      </c>
      <c r="M37" s="482">
        <v>673.27548387096704</v>
      </c>
      <c r="N37" s="482">
        <v>0</v>
      </c>
      <c r="O37" s="482">
        <v>5000</v>
      </c>
      <c r="P37" s="482">
        <v>300</v>
      </c>
      <c r="Q37" s="482">
        <v>6659.5545483870847</v>
      </c>
      <c r="R37" s="482">
        <v>11000</v>
      </c>
      <c r="S37" s="598">
        <f>48000+6000</f>
        <v>54000</v>
      </c>
      <c r="T37" s="482">
        <v>7000</v>
      </c>
      <c r="U37" s="482">
        <v>0</v>
      </c>
      <c r="V37" s="482">
        <v>6500</v>
      </c>
      <c r="W37" s="482">
        <v>500</v>
      </c>
      <c r="X37" s="482">
        <v>5600</v>
      </c>
      <c r="Y37" s="482">
        <v>0</v>
      </c>
      <c r="Z37" s="482">
        <v>2500</v>
      </c>
      <c r="AA37" s="482">
        <v>0</v>
      </c>
      <c r="AB37" s="482">
        <v>89.451612903225808</v>
      </c>
      <c r="AC37" s="482">
        <v>1000</v>
      </c>
      <c r="AD37" s="482">
        <v>1300</v>
      </c>
      <c r="AE37" s="482">
        <v>0</v>
      </c>
      <c r="AF37" s="482">
        <v>10000</v>
      </c>
      <c r="AG37" s="482">
        <v>2000</v>
      </c>
      <c r="AH37" s="482">
        <v>0</v>
      </c>
      <c r="AI37" s="482">
        <v>2999.8519354838745</v>
      </c>
      <c r="AJ37" s="482">
        <v>0</v>
      </c>
      <c r="AK37" s="482">
        <v>2000</v>
      </c>
      <c r="AL37" s="482">
        <v>0</v>
      </c>
      <c r="AM37" s="482">
        <v>11000</v>
      </c>
      <c r="AN37" s="482">
        <v>2000</v>
      </c>
      <c r="AO37" s="781">
        <v>4000</v>
      </c>
      <c r="AP37" s="602">
        <v>5000</v>
      </c>
      <c r="AQ37" s="602">
        <v>8000</v>
      </c>
      <c r="AR37" s="602">
        <v>3500</v>
      </c>
      <c r="AS37" s="482">
        <v>0</v>
      </c>
      <c r="AT37" s="482">
        <v>0</v>
      </c>
      <c r="AU37" s="482">
        <v>700</v>
      </c>
      <c r="AV37" s="482">
        <v>4000</v>
      </c>
      <c r="AW37" s="482">
        <v>2000</v>
      </c>
      <c r="AX37" s="482">
        <v>369.61070967741654</v>
      </c>
      <c r="AY37" s="482">
        <v>0</v>
      </c>
      <c r="AZ37" s="482">
        <v>2499.7025806451697</v>
      </c>
      <c r="BA37" s="482">
        <v>2499.7025806451697</v>
      </c>
      <c r="BB37" s="482">
        <v>0</v>
      </c>
      <c r="BC37" s="482">
        <v>13500</v>
      </c>
    </row>
    <row r="38" spans="1:55" s="385" customFormat="1" ht="15" customHeight="1">
      <c r="A38" s="826"/>
      <c r="B38" s="477" t="s">
        <v>18</v>
      </c>
      <c r="C38" s="477"/>
      <c r="D38" s="595">
        <f>SUM(D31:D37)</f>
        <v>1468223.2620967738</v>
      </c>
      <c r="E38" s="595">
        <f t="shared" ref="E38:Z38" si="27">SUM(E31:E37)</f>
        <v>7397.8645161290342</v>
      </c>
      <c r="F38" s="595">
        <f t="shared" si="27"/>
        <v>12000</v>
      </c>
      <c r="G38" s="595">
        <f t="shared" si="27"/>
        <v>8400</v>
      </c>
      <c r="H38" s="595">
        <f t="shared" si="27"/>
        <v>20799.516129032265</v>
      </c>
      <c r="I38" s="595">
        <f t="shared" si="27"/>
        <v>4508.1445161290358</v>
      </c>
      <c r="J38" s="595">
        <f t="shared" si="27"/>
        <v>0</v>
      </c>
      <c r="K38" s="595">
        <f t="shared" si="27"/>
        <v>900</v>
      </c>
      <c r="L38" s="595">
        <f t="shared" si="27"/>
        <v>4226.3425806451414</v>
      </c>
      <c r="M38" s="595">
        <f t="shared" si="27"/>
        <v>4712.9283870967693</v>
      </c>
      <c r="N38" s="595">
        <f t="shared" si="27"/>
        <v>32000</v>
      </c>
      <c r="O38" s="595">
        <f t="shared" si="27"/>
        <v>35000</v>
      </c>
      <c r="P38" s="595">
        <f t="shared" si="27"/>
        <v>13800</v>
      </c>
      <c r="Q38" s="595">
        <f t="shared" si="27"/>
        <v>102659.55454838708</v>
      </c>
      <c r="R38" s="595">
        <f t="shared" si="27"/>
        <v>77000</v>
      </c>
      <c r="S38" s="595">
        <f t="shared" si="27"/>
        <v>277000</v>
      </c>
      <c r="T38" s="595">
        <f t="shared" si="27"/>
        <v>49000</v>
      </c>
      <c r="U38" s="595">
        <f t="shared" si="27"/>
        <v>35000</v>
      </c>
      <c r="V38" s="595">
        <f t="shared" si="27"/>
        <v>45500</v>
      </c>
      <c r="W38" s="595">
        <f t="shared" si="27"/>
        <v>3500</v>
      </c>
      <c r="X38" s="595">
        <f t="shared" si="27"/>
        <v>39200</v>
      </c>
      <c r="Y38" s="595">
        <f t="shared" si="27"/>
        <v>6000</v>
      </c>
      <c r="Z38" s="595">
        <f t="shared" si="27"/>
        <v>35500</v>
      </c>
      <c r="AA38" s="595">
        <f t="shared" ref="AA38" si="28">SUM(AA31:AA37)</f>
        <v>0</v>
      </c>
      <c r="AB38" s="595">
        <f t="shared" ref="AB38:BC38" si="29">SUM(AB31:AB37)</f>
        <v>626.16129032258073</v>
      </c>
      <c r="AC38" s="595">
        <f t="shared" ref="AC38:AF38" si="30">SUM(AC31:AC37)</f>
        <v>22000</v>
      </c>
      <c r="AD38" s="595">
        <f t="shared" si="30"/>
        <v>9100</v>
      </c>
      <c r="AE38" s="595">
        <f t="shared" si="30"/>
        <v>15000</v>
      </c>
      <c r="AF38" s="595">
        <f t="shared" si="30"/>
        <v>70000</v>
      </c>
      <c r="AG38" s="595">
        <f t="shared" ref="AG38:AR38" si="31">SUM(AG31:AG37)</f>
        <v>14000</v>
      </c>
      <c r="AH38" s="595">
        <f t="shared" si="31"/>
        <v>4800</v>
      </c>
      <c r="AI38" s="595">
        <f t="shared" si="31"/>
        <v>48499.851935483872</v>
      </c>
      <c r="AJ38" s="595">
        <f t="shared" si="31"/>
        <v>10000</v>
      </c>
      <c r="AK38" s="595">
        <f t="shared" si="31"/>
        <v>14000</v>
      </c>
      <c r="AL38" s="595">
        <f t="shared" si="31"/>
        <v>6000</v>
      </c>
      <c r="AM38" s="595">
        <f t="shared" si="31"/>
        <v>77000</v>
      </c>
      <c r="AN38" s="595">
        <f t="shared" si="31"/>
        <v>14000</v>
      </c>
      <c r="AO38" s="595">
        <f t="shared" si="31"/>
        <v>28000</v>
      </c>
      <c r="AP38" s="595">
        <f t="shared" si="31"/>
        <v>56000.285483870961</v>
      </c>
      <c r="AQ38" s="595">
        <f t="shared" si="31"/>
        <v>56000</v>
      </c>
      <c r="AR38" s="595">
        <f t="shared" si="31"/>
        <v>24500</v>
      </c>
      <c r="AS38" s="595">
        <f t="shared" si="29"/>
        <v>0</v>
      </c>
      <c r="AT38" s="595">
        <f t="shared" si="29"/>
        <v>0</v>
      </c>
      <c r="AU38" s="595">
        <f t="shared" si="29"/>
        <v>4900</v>
      </c>
      <c r="AV38" s="595">
        <f t="shared" si="29"/>
        <v>28000</v>
      </c>
      <c r="AW38" s="595">
        <f t="shared" si="29"/>
        <v>14000</v>
      </c>
      <c r="AX38" s="595">
        <f t="shared" si="29"/>
        <v>2587.274967741916</v>
      </c>
      <c r="AY38" s="595">
        <f t="shared" si="29"/>
        <v>5609.5016129031756</v>
      </c>
      <c r="AZ38" s="595">
        <f t="shared" si="29"/>
        <v>17497.918064516187</v>
      </c>
      <c r="BA38" s="595">
        <f t="shared" si="29"/>
        <v>17497.918064516187</v>
      </c>
      <c r="BB38" s="595">
        <f t="shared" si="29"/>
        <v>0</v>
      </c>
      <c r="BC38" s="595">
        <f t="shared" si="29"/>
        <v>94500</v>
      </c>
    </row>
    <row r="39" spans="1:55" s="465" customFormat="1" ht="15" customHeight="1">
      <c r="A39" s="596"/>
      <c r="B39" s="477"/>
      <c r="C39" s="477"/>
      <c r="D39" s="595"/>
      <c r="E39" s="484"/>
      <c r="F39" s="484"/>
      <c r="G39" s="484"/>
      <c r="H39" s="484"/>
      <c r="I39" s="484"/>
      <c r="J39" s="484"/>
      <c r="K39" s="484"/>
      <c r="L39" s="484"/>
      <c r="M39" s="484"/>
      <c r="N39" s="484"/>
      <c r="O39" s="484"/>
      <c r="P39" s="484"/>
      <c r="Q39" s="484"/>
      <c r="R39" s="484"/>
      <c r="S39" s="597"/>
      <c r="T39" s="484"/>
      <c r="U39" s="484"/>
      <c r="V39" s="484"/>
      <c r="W39" s="484"/>
      <c r="X39" s="484"/>
      <c r="Y39" s="484"/>
      <c r="Z39" s="484"/>
      <c r="AA39" s="484"/>
      <c r="AB39" s="484"/>
      <c r="AC39" s="484"/>
      <c r="AD39" s="484"/>
      <c r="AE39" s="484"/>
      <c r="AF39" s="484"/>
      <c r="AG39" s="484"/>
      <c r="AH39" s="484"/>
      <c r="AI39" s="484"/>
      <c r="AJ39" s="484"/>
      <c r="AK39" s="484"/>
      <c r="AL39" s="484"/>
      <c r="AM39" s="484"/>
      <c r="AN39" s="484"/>
      <c r="AO39" s="601"/>
      <c r="AP39" s="601"/>
      <c r="AQ39" s="601"/>
      <c r="AR39" s="601"/>
      <c r="AS39" s="484"/>
      <c r="AT39" s="484"/>
      <c r="AU39" s="484"/>
      <c r="AV39" s="484"/>
      <c r="AW39" s="484"/>
      <c r="AX39" s="484"/>
      <c r="AY39" s="484"/>
      <c r="AZ39" s="484"/>
      <c r="BA39" s="484"/>
      <c r="BB39" s="484"/>
      <c r="BC39" s="484"/>
    </row>
    <row r="40" spans="1:55" s="465" customFormat="1" ht="15" customHeight="1">
      <c r="A40" s="826">
        <f>WEEKNUM(B40)</f>
        <v>31</v>
      </c>
      <c r="B40" s="477">
        <f>B37+1</f>
        <v>46230</v>
      </c>
      <c r="C40" s="477" t="str">
        <f t="shared" ref="C40:C44" si="32">TEXT(B40,"ddd")</f>
        <v>Mon</v>
      </c>
      <c r="D40" s="478">
        <f>SUM(E40:BC40)</f>
        <v>215751.05716129029</v>
      </c>
      <c r="E40" s="479">
        <v>1199.5729032258068</v>
      </c>
      <c r="F40" s="479">
        <v>2000</v>
      </c>
      <c r="G40" s="479">
        <v>1200</v>
      </c>
      <c r="H40" s="479">
        <v>3300</v>
      </c>
      <c r="I40" s="479">
        <v>644.02064516129087</v>
      </c>
      <c r="J40" s="479">
        <v>0</v>
      </c>
      <c r="K40" s="479">
        <v>150</v>
      </c>
      <c r="L40" s="479">
        <v>603.76322580644887</v>
      </c>
      <c r="M40" s="479">
        <v>673.27548387096704</v>
      </c>
      <c r="N40" s="479">
        <v>5500</v>
      </c>
      <c r="O40" s="479">
        <v>5000</v>
      </c>
      <c r="P40" s="479">
        <v>2500</v>
      </c>
      <c r="Q40" s="479">
        <v>16000</v>
      </c>
      <c r="R40" s="479">
        <v>11000</v>
      </c>
      <c r="S40" s="599">
        <v>35000</v>
      </c>
      <c r="T40" s="479">
        <v>7000</v>
      </c>
      <c r="U40" s="479">
        <v>7000</v>
      </c>
      <c r="V40" s="479">
        <v>6500</v>
      </c>
      <c r="W40" s="479">
        <v>500</v>
      </c>
      <c r="X40" s="479">
        <v>5600</v>
      </c>
      <c r="Y40" s="479">
        <v>1000</v>
      </c>
      <c r="Z40" s="479">
        <v>5500</v>
      </c>
      <c r="AA40" s="479">
        <v>0</v>
      </c>
      <c r="AB40" s="479">
        <v>89.451612903225808</v>
      </c>
      <c r="AC40" s="479">
        <v>3500</v>
      </c>
      <c r="AD40" s="479">
        <v>1300</v>
      </c>
      <c r="AE40" s="479">
        <v>3000</v>
      </c>
      <c r="AF40" s="479">
        <v>10000</v>
      </c>
      <c r="AG40" s="479">
        <v>2000</v>
      </c>
      <c r="AH40" s="479">
        <v>800</v>
      </c>
      <c r="AI40" s="479">
        <v>8000</v>
      </c>
      <c r="AJ40" s="479">
        <v>2000</v>
      </c>
      <c r="AK40" s="479">
        <v>2000</v>
      </c>
      <c r="AL40" s="479">
        <v>1000</v>
      </c>
      <c r="AM40" s="479">
        <v>11000</v>
      </c>
      <c r="AN40" s="479">
        <v>2000</v>
      </c>
      <c r="AO40" s="780">
        <v>4000</v>
      </c>
      <c r="AP40" s="600">
        <v>9000.0570967741915</v>
      </c>
      <c r="AQ40" s="600">
        <v>8000</v>
      </c>
      <c r="AR40" s="600">
        <v>3500</v>
      </c>
      <c r="AS40" s="479">
        <v>0</v>
      </c>
      <c r="AT40" s="479">
        <v>0</v>
      </c>
      <c r="AU40" s="479">
        <v>700</v>
      </c>
      <c r="AV40" s="479">
        <v>4000</v>
      </c>
      <c r="AW40" s="479">
        <v>2000</v>
      </c>
      <c r="AX40" s="479">
        <v>369.61070967741654</v>
      </c>
      <c r="AY40" s="479">
        <v>1121.900322580635</v>
      </c>
      <c r="AZ40" s="479">
        <v>2499.7025806451697</v>
      </c>
      <c r="BA40" s="479">
        <v>2499.7025806451697</v>
      </c>
      <c r="BB40" s="479">
        <v>0</v>
      </c>
      <c r="BC40" s="479">
        <v>13500</v>
      </c>
    </row>
    <row r="41" spans="1:55" s="465" customFormat="1" ht="15" customHeight="1">
      <c r="A41" s="826"/>
      <c r="B41" s="477">
        <f t="shared" ref="B41:B44" si="33">B40+1</f>
        <v>46231</v>
      </c>
      <c r="C41" s="477" t="str">
        <f t="shared" si="32"/>
        <v>Tue</v>
      </c>
      <c r="D41" s="478">
        <f>SUM(E41:BC41)</f>
        <v>215751.05716129029</v>
      </c>
      <c r="E41" s="479">
        <v>1199.5729032258068</v>
      </c>
      <c r="F41" s="479">
        <v>2000</v>
      </c>
      <c r="G41" s="479">
        <v>1200</v>
      </c>
      <c r="H41" s="479">
        <v>3300</v>
      </c>
      <c r="I41" s="479">
        <v>644.02064516129087</v>
      </c>
      <c r="J41" s="479">
        <v>0</v>
      </c>
      <c r="K41" s="479">
        <v>150</v>
      </c>
      <c r="L41" s="479">
        <v>603.76322580644887</v>
      </c>
      <c r="M41" s="479">
        <v>673.27548387096704</v>
      </c>
      <c r="N41" s="479">
        <v>5500</v>
      </c>
      <c r="O41" s="479">
        <v>5000</v>
      </c>
      <c r="P41" s="479">
        <v>2500</v>
      </c>
      <c r="Q41" s="479">
        <v>16000</v>
      </c>
      <c r="R41" s="479">
        <v>11000</v>
      </c>
      <c r="S41" s="599">
        <v>35000</v>
      </c>
      <c r="T41" s="479">
        <v>7000</v>
      </c>
      <c r="U41" s="479">
        <v>7000</v>
      </c>
      <c r="V41" s="479">
        <v>6500</v>
      </c>
      <c r="W41" s="479">
        <v>500</v>
      </c>
      <c r="X41" s="479">
        <v>5600</v>
      </c>
      <c r="Y41" s="479">
        <v>1000</v>
      </c>
      <c r="Z41" s="479">
        <v>5500</v>
      </c>
      <c r="AA41" s="479">
        <v>0</v>
      </c>
      <c r="AB41" s="479">
        <v>89.451612903225808</v>
      </c>
      <c r="AC41" s="479">
        <v>3500</v>
      </c>
      <c r="AD41" s="479">
        <v>1300</v>
      </c>
      <c r="AE41" s="479">
        <v>3000</v>
      </c>
      <c r="AF41" s="479">
        <v>10000</v>
      </c>
      <c r="AG41" s="479">
        <v>2000</v>
      </c>
      <c r="AH41" s="479">
        <v>800</v>
      </c>
      <c r="AI41" s="479">
        <v>8000</v>
      </c>
      <c r="AJ41" s="479">
        <v>2000</v>
      </c>
      <c r="AK41" s="479">
        <v>2000</v>
      </c>
      <c r="AL41" s="479">
        <v>1000</v>
      </c>
      <c r="AM41" s="479">
        <v>11000</v>
      </c>
      <c r="AN41" s="479">
        <v>2000</v>
      </c>
      <c r="AO41" s="780">
        <v>4000</v>
      </c>
      <c r="AP41" s="600">
        <v>9000.0570967741915</v>
      </c>
      <c r="AQ41" s="600">
        <v>8000</v>
      </c>
      <c r="AR41" s="600">
        <v>3500</v>
      </c>
      <c r="AS41" s="479">
        <v>0</v>
      </c>
      <c r="AT41" s="479">
        <v>0</v>
      </c>
      <c r="AU41" s="479">
        <v>700</v>
      </c>
      <c r="AV41" s="479">
        <v>4000</v>
      </c>
      <c r="AW41" s="479">
        <v>2000</v>
      </c>
      <c r="AX41" s="479">
        <v>369.61070967741654</v>
      </c>
      <c r="AY41" s="479">
        <v>1121.900322580635</v>
      </c>
      <c r="AZ41" s="479">
        <v>2499.7025806451697</v>
      </c>
      <c r="BA41" s="479">
        <v>2499.7025806451697</v>
      </c>
      <c r="BB41" s="479">
        <v>0</v>
      </c>
      <c r="BC41" s="479">
        <v>13500</v>
      </c>
    </row>
    <row r="42" spans="1:55" s="465" customFormat="1" ht="15" customHeight="1">
      <c r="A42" s="826"/>
      <c r="B42" s="477">
        <f t="shared" si="33"/>
        <v>46232</v>
      </c>
      <c r="C42" s="477" t="str">
        <f t="shared" si="32"/>
        <v>Wed</v>
      </c>
      <c r="D42" s="478">
        <f>SUM(E42:BC42)</f>
        <v>215751.05716129029</v>
      </c>
      <c r="E42" s="479">
        <v>1199.5729032258068</v>
      </c>
      <c r="F42" s="479">
        <v>2000</v>
      </c>
      <c r="G42" s="479">
        <v>1200</v>
      </c>
      <c r="H42" s="479">
        <v>3300</v>
      </c>
      <c r="I42" s="479">
        <v>644.02064516129087</v>
      </c>
      <c r="J42" s="479">
        <v>0</v>
      </c>
      <c r="K42" s="479">
        <v>150</v>
      </c>
      <c r="L42" s="479">
        <v>603.76322580644887</v>
      </c>
      <c r="M42" s="479">
        <v>673.27548387096704</v>
      </c>
      <c r="N42" s="479">
        <v>5500</v>
      </c>
      <c r="O42" s="479">
        <v>5000</v>
      </c>
      <c r="P42" s="479">
        <v>2500</v>
      </c>
      <c r="Q42" s="479">
        <v>16000</v>
      </c>
      <c r="R42" s="479">
        <v>11000</v>
      </c>
      <c r="S42" s="599">
        <v>35000</v>
      </c>
      <c r="T42" s="479">
        <v>7000</v>
      </c>
      <c r="U42" s="479">
        <v>7000</v>
      </c>
      <c r="V42" s="479">
        <v>6500</v>
      </c>
      <c r="W42" s="479">
        <v>500</v>
      </c>
      <c r="X42" s="479">
        <v>5600</v>
      </c>
      <c r="Y42" s="479">
        <v>1000</v>
      </c>
      <c r="Z42" s="479">
        <v>5500</v>
      </c>
      <c r="AA42" s="479">
        <v>0</v>
      </c>
      <c r="AB42" s="479">
        <v>89.451612903225808</v>
      </c>
      <c r="AC42" s="479">
        <v>3500</v>
      </c>
      <c r="AD42" s="479">
        <v>1300</v>
      </c>
      <c r="AE42" s="479">
        <v>3000</v>
      </c>
      <c r="AF42" s="479">
        <v>10000</v>
      </c>
      <c r="AG42" s="479">
        <v>2000</v>
      </c>
      <c r="AH42" s="479">
        <v>800</v>
      </c>
      <c r="AI42" s="479">
        <v>8000</v>
      </c>
      <c r="AJ42" s="479">
        <v>2000</v>
      </c>
      <c r="AK42" s="479">
        <v>2000</v>
      </c>
      <c r="AL42" s="479">
        <v>1000</v>
      </c>
      <c r="AM42" s="479">
        <v>11000</v>
      </c>
      <c r="AN42" s="479">
        <v>2000</v>
      </c>
      <c r="AO42" s="780">
        <v>4000</v>
      </c>
      <c r="AP42" s="600">
        <v>9000.0570967741915</v>
      </c>
      <c r="AQ42" s="600">
        <v>8000</v>
      </c>
      <c r="AR42" s="600">
        <v>3500</v>
      </c>
      <c r="AS42" s="479">
        <v>0</v>
      </c>
      <c r="AT42" s="479">
        <v>0</v>
      </c>
      <c r="AU42" s="479">
        <v>700</v>
      </c>
      <c r="AV42" s="479">
        <v>4000</v>
      </c>
      <c r="AW42" s="479">
        <v>2000</v>
      </c>
      <c r="AX42" s="479">
        <v>369.61070967741654</v>
      </c>
      <c r="AY42" s="479">
        <v>1121.900322580635</v>
      </c>
      <c r="AZ42" s="479">
        <v>2499.7025806451697</v>
      </c>
      <c r="BA42" s="479">
        <v>2499.7025806451697</v>
      </c>
      <c r="BB42" s="479">
        <v>0</v>
      </c>
      <c r="BC42" s="479">
        <v>13500</v>
      </c>
    </row>
    <row r="43" spans="1:55" s="465" customFormat="1" ht="15" customHeight="1">
      <c r="A43" s="826"/>
      <c r="B43" s="477">
        <f t="shared" si="33"/>
        <v>46233</v>
      </c>
      <c r="C43" s="477" t="str">
        <f t="shared" si="32"/>
        <v>Thu</v>
      </c>
      <c r="D43" s="478">
        <f>SUM(E43:BC43)</f>
        <v>215751.05716129029</v>
      </c>
      <c r="E43" s="479">
        <v>1199.5729032258068</v>
      </c>
      <c r="F43" s="479">
        <v>2000</v>
      </c>
      <c r="G43" s="479">
        <v>1200</v>
      </c>
      <c r="H43" s="479">
        <v>3300</v>
      </c>
      <c r="I43" s="479">
        <v>644.02064516129087</v>
      </c>
      <c r="J43" s="479">
        <v>0</v>
      </c>
      <c r="K43" s="479">
        <v>150</v>
      </c>
      <c r="L43" s="479">
        <v>603.76322580644887</v>
      </c>
      <c r="M43" s="479">
        <v>673.27548387096704</v>
      </c>
      <c r="N43" s="479">
        <v>5500</v>
      </c>
      <c r="O43" s="479">
        <v>5000</v>
      </c>
      <c r="P43" s="479">
        <v>2500</v>
      </c>
      <c r="Q43" s="479">
        <v>16000</v>
      </c>
      <c r="R43" s="479">
        <v>11000</v>
      </c>
      <c r="S43" s="599">
        <v>35000</v>
      </c>
      <c r="T43" s="479">
        <v>7000</v>
      </c>
      <c r="U43" s="479">
        <v>7000</v>
      </c>
      <c r="V43" s="479">
        <v>6500</v>
      </c>
      <c r="W43" s="479">
        <v>500</v>
      </c>
      <c r="X43" s="479">
        <v>5600</v>
      </c>
      <c r="Y43" s="479">
        <v>1000</v>
      </c>
      <c r="Z43" s="479">
        <v>5500</v>
      </c>
      <c r="AA43" s="479">
        <v>0</v>
      </c>
      <c r="AB43" s="479">
        <v>89.451612903225808</v>
      </c>
      <c r="AC43" s="479">
        <v>3500</v>
      </c>
      <c r="AD43" s="479">
        <v>1300</v>
      </c>
      <c r="AE43" s="479">
        <v>3000</v>
      </c>
      <c r="AF43" s="479">
        <v>10000</v>
      </c>
      <c r="AG43" s="479">
        <v>2000</v>
      </c>
      <c r="AH43" s="479">
        <v>800</v>
      </c>
      <c r="AI43" s="479">
        <v>8000</v>
      </c>
      <c r="AJ43" s="479">
        <v>2000</v>
      </c>
      <c r="AK43" s="479">
        <v>2000</v>
      </c>
      <c r="AL43" s="479">
        <v>1000</v>
      </c>
      <c r="AM43" s="479">
        <v>11000</v>
      </c>
      <c r="AN43" s="479">
        <v>2000</v>
      </c>
      <c r="AO43" s="780">
        <v>4000</v>
      </c>
      <c r="AP43" s="600">
        <v>9000.0570967741915</v>
      </c>
      <c r="AQ43" s="600">
        <v>8000</v>
      </c>
      <c r="AR43" s="600">
        <v>3500</v>
      </c>
      <c r="AS43" s="479">
        <v>0</v>
      </c>
      <c r="AT43" s="479">
        <v>0</v>
      </c>
      <c r="AU43" s="479">
        <v>700</v>
      </c>
      <c r="AV43" s="479">
        <v>4000</v>
      </c>
      <c r="AW43" s="479">
        <v>2000</v>
      </c>
      <c r="AX43" s="479">
        <v>369.61070967741654</v>
      </c>
      <c r="AY43" s="479">
        <v>1121.900322580635</v>
      </c>
      <c r="AZ43" s="479">
        <v>2499.7025806451697</v>
      </c>
      <c r="BA43" s="479">
        <v>2499.7025806451697</v>
      </c>
      <c r="BB43" s="479">
        <v>0</v>
      </c>
      <c r="BC43" s="479">
        <v>13500</v>
      </c>
    </row>
    <row r="44" spans="1:55" s="465" customFormat="1" ht="15" customHeight="1">
      <c r="A44" s="826"/>
      <c r="B44" s="477">
        <f t="shared" si="33"/>
        <v>46234</v>
      </c>
      <c r="C44" s="477" t="str">
        <f t="shared" si="32"/>
        <v>Fri</v>
      </c>
      <c r="D44" s="478">
        <f>SUM(E44:BC44)</f>
        <v>215751.05716129029</v>
      </c>
      <c r="E44" s="479">
        <v>1199.5729032258068</v>
      </c>
      <c r="F44" s="479">
        <v>2000</v>
      </c>
      <c r="G44" s="479">
        <v>1200</v>
      </c>
      <c r="H44" s="479">
        <v>3300</v>
      </c>
      <c r="I44" s="479">
        <v>644.02064516129087</v>
      </c>
      <c r="J44" s="479">
        <v>0</v>
      </c>
      <c r="K44" s="479">
        <v>150</v>
      </c>
      <c r="L44" s="479">
        <v>603.76322580644887</v>
      </c>
      <c r="M44" s="479">
        <v>673.27548387096704</v>
      </c>
      <c r="N44" s="479">
        <v>5500</v>
      </c>
      <c r="O44" s="479">
        <v>5000</v>
      </c>
      <c r="P44" s="479">
        <v>2500</v>
      </c>
      <c r="Q44" s="479">
        <v>16000</v>
      </c>
      <c r="R44" s="479">
        <v>11000</v>
      </c>
      <c r="S44" s="599">
        <v>35000</v>
      </c>
      <c r="T44" s="479">
        <v>7000</v>
      </c>
      <c r="U44" s="479">
        <v>7000</v>
      </c>
      <c r="V44" s="479">
        <v>6500</v>
      </c>
      <c r="W44" s="479">
        <v>500</v>
      </c>
      <c r="X44" s="479">
        <v>5600</v>
      </c>
      <c r="Y44" s="479">
        <v>1000</v>
      </c>
      <c r="Z44" s="479">
        <v>5500</v>
      </c>
      <c r="AA44" s="479">
        <v>0</v>
      </c>
      <c r="AB44" s="479">
        <v>89.451612903225808</v>
      </c>
      <c r="AC44" s="479">
        <v>3500</v>
      </c>
      <c r="AD44" s="479">
        <v>1300</v>
      </c>
      <c r="AE44" s="479">
        <v>3000</v>
      </c>
      <c r="AF44" s="479">
        <v>10000</v>
      </c>
      <c r="AG44" s="479">
        <v>2000</v>
      </c>
      <c r="AH44" s="479">
        <v>800</v>
      </c>
      <c r="AI44" s="479">
        <v>8000</v>
      </c>
      <c r="AJ44" s="479">
        <v>2000</v>
      </c>
      <c r="AK44" s="479">
        <v>2000</v>
      </c>
      <c r="AL44" s="479">
        <v>1000</v>
      </c>
      <c r="AM44" s="479">
        <v>11000</v>
      </c>
      <c r="AN44" s="479">
        <v>2000</v>
      </c>
      <c r="AO44" s="780">
        <v>4000</v>
      </c>
      <c r="AP44" s="600">
        <v>9000.0570967741915</v>
      </c>
      <c r="AQ44" s="600">
        <v>8000</v>
      </c>
      <c r="AR44" s="600">
        <v>3500</v>
      </c>
      <c r="AS44" s="479">
        <v>0</v>
      </c>
      <c r="AT44" s="479">
        <v>0</v>
      </c>
      <c r="AU44" s="479">
        <v>700</v>
      </c>
      <c r="AV44" s="479">
        <v>4000</v>
      </c>
      <c r="AW44" s="479">
        <v>2000</v>
      </c>
      <c r="AX44" s="479">
        <v>369.61070967741654</v>
      </c>
      <c r="AY44" s="479">
        <v>1121.900322580635</v>
      </c>
      <c r="AZ44" s="479">
        <v>2499.7025806451697</v>
      </c>
      <c r="BA44" s="479">
        <v>2499.7025806451697</v>
      </c>
      <c r="BB44" s="479">
        <v>0</v>
      </c>
      <c r="BC44" s="479">
        <v>13500</v>
      </c>
    </row>
    <row r="45" spans="1:55" s="465" customFormat="1" ht="15" customHeight="1">
      <c r="A45" s="827"/>
      <c r="B45" s="477" t="s">
        <v>18</v>
      </c>
      <c r="C45" s="477"/>
      <c r="D45" s="595">
        <f>SUM(D40:D44)</f>
        <v>1078755.2858064515</v>
      </c>
      <c r="E45" s="595">
        <f t="shared" ref="E45:Z45" si="34">SUM(E40:E44)</f>
        <v>5997.8645161290342</v>
      </c>
      <c r="F45" s="595">
        <f t="shared" si="34"/>
        <v>10000</v>
      </c>
      <c r="G45" s="595">
        <f t="shared" si="34"/>
        <v>6000</v>
      </c>
      <c r="H45" s="595">
        <f t="shared" si="34"/>
        <v>16500</v>
      </c>
      <c r="I45" s="595">
        <f t="shared" si="34"/>
        <v>3220.1032258064542</v>
      </c>
      <c r="J45" s="595">
        <f t="shared" si="34"/>
        <v>0</v>
      </c>
      <c r="K45" s="595">
        <f t="shared" si="34"/>
        <v>750</v>
      </c>
      <c r="L45" s="595">
        <f t="shared" si="34"/>
        <v>3018.8161290322441</v>
      </c>
      <c r="M45" s="595">
        <f t="shared" si="34"/>
        <v>3366.3774193548352</v>
      </c>
      <c r="N45" s="595">
        <f t="shared" si="34"/>
        <v>27500</v>
      </c>
      <c r="O45" s="595">
        <f t="shared" si="34"/>
        <v>25000</v>
      </c>
      <c r="P45" s="595">
        <f t="shared" si="34"/>
        <v>12500</v>
      </c>
      <c r="Q45" s="595">
        <f t="shared" si="34"/>
        <v>80000</v>
      </c>
      <c r="R45" s="595">
        <f t="shared" si="34"/>
        <v>55000</v>
      </c>
      <c r="S45" s="595">
        <f t="shared" si="34"/>
        <v>175000</v>
      </c>
      <c r="T45" s="595">
        <f t="shared" si="34"/>
        <v>35000</v>
      </c>
      <c r="U45" s="595">
        <f t="shared" si="34"/>
        <v>35000</v>
      </c>
      <c r="V45" s="595">
        <f t="shared" si="34"/>
        <v>32500</v>
      </c>
      <c r="W45" s="595">
        <f t="shared" si="34"/>
        <v>2500</v>
      </c>
      <c r="X45" s="595">
        <f t="shared" si="34"/>
        <v>28000</v>
      </c>
      <c r="Y45" s="595">
        <f t="shared" si="34"/>
        <v>5000</v>
      </c>
      <c r="Z45" s="595">
        <f t="shared" si="34"/>
        <v>27500</v>
      </c>
      <c r="AA45" s="595">
        <f t="shared" ref="AA45" si="35">SUM(AA40:AA44)</f>
        <v>0</v>
      </c>
      <c r="AB45" s="595">
        <f t="shared" ref="AB45" si="36">SUM(AB40:AB44)</f>
        <v>447.25806451612902</v>
      </c>
      <c r="AC45" s="595">
        <f t="shared" ref="AC45:AE45" si="37">SUM(AC40:AC44)</f>
        <v>17500</v>
      </c>
      <c r="AD45" s="595">
        <f t="shared" si="37"/>
        <v>6500</v>
      </c>
      <c r="AE45" s="595">
        <f t="shared" si="37"/>
        <v>15000</v>
      </c>
      <c r="AF45" s="595">
        <f t="shared" ref="AF45" si="38">SUM(AF40:AF44)</f>
        <v>50000</v>
      </c>
      <c r="AG45" s="595">
        <f t="shared" ref="AG45:AR45" si="39">SUM(AG40:AG44)</f>
        <v>10000</v>
      </c>
      <c r="AH45" s="595">
        <f t="shared" si="39"/>
        <v>4000</v>
      </c>
      <c r="AI45" s="595">
        <f t="shared" si="39"/>
        <v>40000</v>
      </c>
      <c r="AJ45" s="595">
        <f t="shared" si="39"/>
        <v>10000</v>
      </c>
      <c r="AK45" s="595">
        <f t="shared" si="39"/>
        <v>10000</v>
      </c>
      <c r="AL45" s="595">
        <f t="shared" si="39"/>
        <v>5000</v>
      </c>
      <c r="AM45" s="595">
        <f t="shared" si="39"/>
        <v>55000</v>
      </c>
      <c r="AN45" s="595">
        <f t="shared" si="39"/>
        <v>10000</v>
      </c>
      <c r="AO45" s="595">
        <f t="shared" si="39"/>
        <v>20000</v>
      </c>
      <c r="AP45" s="595">
        <f t="shared" si="39"/>
        <v>45000.285483870961</v>
      </c>
      <c r="AQ45" s="595">
        <f t="shared" si="39"/>
        <v>40000</v>
      </c>
      <c r="AR45" s="595">
        <f t="shared" si="39"/>
        <v>17500</v>
      </c>
      <c r="AS45" s="595">
        <f t="shared" ref="AS45" si="40">SUM(AS40:AS44)</f>
        <v>0</v>
      </c>
      <c r="AT45" s="595">
        <f t="shared" ref="AT45:BC45" si="41">SUM(AT40:AT44)</f>
        <v>0</v>
      </c>
      <c r="AU45" s="595">
        <f t="shared" si="41"/>
        <v>3500</v>
      </c>
      <c r="AV45" s="595">
        <f>SUM(AV40:AV44)</f>
        <v>20000</v>
      </c>
      <c r="AW45" s="595">
        <f t="shared" si="41"/>
        <v>10000</v>
      </c>
      <c r="AX45" s="595">
        <f t="shared" si="41"/>
        <v>1848.0535483870826</v>
      </c>
      <c r="AY45" s="595">
        <f t="shared" si="41"/>
        <v>5609.5016129031756</v>
      </c>
      <c r="AZ45" s="595">
        <f t="shared" si="41"/>
        <v>12498.512903225848</v>
      </c>
      <c r="BA45" s="595">
        <f t="shared" si="41"/>
        <v>12498.512903225848</v>
      </c>
      <c r="BB45" s="595">
        <f t="shared" si="41"/>
        <v>0</v>
      </c>
      <c r="BC45" s="595">
        <f t="shared" si="41"/>
        <v>67500</v>
      </c>
    </row>
    <row r="46" spans="1:55" s="385" customFormat="1" ht="15" customHeight="1" thickBot="1">
      <c r="A46" s="485"/>
      <c r="B46" s="486"/>
      <c r="C46" s="486"/>
      <c r="D46" s="486"/>
      <c r="E46" s="486"/>
      <c r="F46" s="486"/>
      <c r="G46" s="486"/>
      <c r="H46" s="486"/>
      <c r="I46" s="486"/>
      <c r="J46" s="486"/>
      <c r="K46" s="486"/>
      <c r="L46" s="486"/>
      <c r="M46" s="486"/>
      <c r="N46" s="486"/>
      <c r="O46" s="486"/>
      <c r="P46" s="486"/>
      <c r="Q46" s="486"/>
      <c r="R46" s="486"/>
      <c r="S46" s="486"/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500"/>
      <c r="AH46" s="500"/>
      <c r="AI46" s="500"/>
      <c r="AJ46" s="500"/>
      <c r="AK46" s="500"/>
      <c r="AL46" s="500"/>
      <c r="AM46" s="500"/>
      <c r="AN46" s="500"/>
      <c r="AO46" s="500"/>
      <c r="AP46" s="500"/>
      <c r="AQ46" s="500"/>
      <c r="AR46" s="500"/>
      <c r="AS46" s="500"/>
      <c r="AT46" s="500"/>
      <c r="AU46" s="486"/>
      <c r="AV46" s="486"/>
      <c r="AW46" s="486"/>
      <c r="AX46" s="486"/>
      <c r="AY46" s="486"/>
      <c r="AZ46" s="486"/>
      <c r="BA46" s="486"/>
      <c r="BB46" s="486"/>
      <c r="BC46" s="486"/>
    </row>
    <row r="47" spans="1:55" s="385" customFormat="1" ht="15" customHeight="1" thickTop="1">
      <c r="A47" s="487"/>
      <c r="B47" s="488" t="s">
        <v>18</v>
      </c>
      <c r="C47" s="489"/>
      <c r="D47" s="490">
        <f>SUM(D45,D38,D29,D20,D11)</f>
        <v>6521544.6179354824</v>
      </c>
      <c r="E47" s="490">
        <f t="shared" ref="E47" si="42">SUM(E45,E38,E29,E20,E11)</f>
        <v>33190.176774193555</v>
      </c>
      <c r="F47" s="490">
        <f t="shared" ref="F47:BC47" si="43">SUM(F45,F38,F29,F20,F11)</f>
        <v>54000</v>
      </c>
      <c r="G47" s="490">
        <f t="shared" si="43"/>
        <v>37200</v>
      </c>
      <c r="H47" s="490">
        <f t="shared" si="43"/>
        <v>93098.064516129059</v>
      </c>
      <c r="I47" s="490">
        <f t="shared" si="43"/>
        <v>19964.640000000018</v>
      </c>
      <c r="J47" s="490">
        <f t="shared" si="43"/>
        <v>0</v>
      </c>
      <c r="K47" s="490">
        <f t="shared" si="43"/>
        <v>4050</v>
      </c>
      <c r="L47" s="490">
        <f t="shared" si="43"/>
        <v>18716.659999999913</v>
      </c>
      <c r="M47" s="490">
        <f t="shared" si="43"/>
        <v>20871.539999999979</v>
      </c>
      <c r="N47" s="490">
        <f t="shared" si="43"/>
        <v>144500</v>
      </c>
      <c r="O47" s="490">
        <f t="shared" si="43"/>
        <v>155000</v>
      </c>
      <c r="P47" s="490">
        <f t="shared" si="43"/>
        <v>62700</v>
      </c>
      <c r="Q47" s="490">
        <f t="shared" si="43"/>
        <v>458638.21819354827</v>
      </c>
      <c r="R47" s="490">
        <f t="shared" si="43"/>
        <v>327700</v>
      </c>
      <c r="S47" s="490">
        <f t="shared" si="43"/>
        <v>1213000</v>
      </c>
      <c r="T47" s="490">
        <f t="shared" si="43"/>
        <v>179000</v>
      </c>
      <c r="U47" s="490">
        <f t="shared" si="43"/>
        <v>161000</v>
      </c>
      <c r="V47" s="490">
        <f t="shared" si="43"/>
        <v>201500</v>
      </c>
      <c r="W47" s="490">
        <f t="shared" si="43"/>
        <v>15500</v>
      </c>
      <c r="X47" s="490">
        <f t="shared" si="43"/>
        <v>173600</v>
      </c>
      <c r="Y47" s="490">
        <f t="shared" si="43"/>
        <v>27000</v>
      </c>
      <c r="Z47" s="490">
        <f t="shared" si="43"/>
        <v>158500</v>
      </c>
      <c r="AA47" s="490">
        <f t="shared" si="43"/>
        <v>0</v>
      </c>
      <c r="AB47" s="490">
        <f t="shared" si="43"/>
        <v>2773</v>
      </c>
      <c r="AC47" s="490">
        <f t="shared" si="43"/>
        <v>98500</v>
      </c>
      <c r="AD47" s="490">
        <f t="shared" si="43"/>
        <v>40300</v>
      </c>
      <c r="AE47" s="490">
        <f t="shared" si="43"/>
        <v>69000</v>
      </c>
      <c r="AF47" s="490">
        <f t="shared" si="43"/>
        <v>310000</v>
      </c>
      <c r="AG47" s="490">
        <f t="shared" si="43"/>
        <v>62000</v>
      </c>
      <c r="AH47" s="490">
        <f t="shared" si="43"/>
        <v>21600</v>
      </c>
      <c r="AI47" s="490">
        <f t="shared" si="43"/>
        <v>212699.40774193546</v>
      </c>
      <c r="AJ47" s="490">
        <f t="shared" si="43"/>
        <v>65498.398064516121</v>
      </c>
      <c r="AK47" s="490">
        <f t="shared" si="43"/>
        <v>62000</v>
      </c>
      <c r="AL47" s="490">
        <f t="shared" si="43"/>
        <v>27000</v>
      </c>
      <c r="AM47" s="490">
        <f t="shared" si="43"/>
        <v>341000</v>
      </c>
      <c r="AN47" s="490">
        <f t="shared" si="43"/>
        <v>62000</v>
      </c>
      <c r="AO47" s="490">
        <f t="shared" si="43"/>
        <v>172000</v>
      </c>
      <c r="AP47" s="490">
        <f t="shared" si="43"/>
        <v>251001.3132258064</v>
      </c>
      <c r="AQ47" s="490">
        <f t="shared" si="43"/>
        <v>248000</v>
      </c>
      <c r="AR47" s="490">
        <f t="shared" si="43"/>
        <v>108500</v>
      </c>
      <c r="AS47" s="490">
        <f t="shared" si="43"/>
        <v>0</v>
      </c>
      <c r="AT47" s="490">
        <f t="shared" si="43"/>
        <v>0</v>
      </c>
      <c r="AU47" s="490">
        <f t="shared" si="43"/>
        <v>21700</v>
      </c>
      <c r="AV47" s="490">
        <f t="shared" si="43"/>
        <v>114500</v>
      </c>
      <c r="AW47" s="490">
        <f t="shared" si="43"/>
        <v>62000</v>
      </c>
      <c r="AX47" s="490">
        <f t="shared" si="43"/>
        <v>11457.931999999913</v>
      </c>
      <c r="AY47" s="490">
        <f t="shared" si="43"/>
        <v>25803.707419354607</v>
      </c>
      <c r="AZ47" s="490">
        <f t="shared" si="43"/>
        <v>77490.780000000261</v>
      </c>
      <c r="BA47" s="490">
        <f t="shared" si="43"/>
        <v>77490.780000000261</v>
      </c>
      <c r="BB47" s="490">
        <f t="shared" si="43"/>
        <v>0</v>
      </c>
      <c r="BC47" s="490">
        <f t="shared" si="43"/>
        <v>418500</v>
      </c>
    </row>
    <row r="48" spans="1:55" s="385" customFormat="1" ht="15" customHeight="1" thickBot="1">
      <c r="A48" s="491"/>
      <c r="B48" s="492" t="s">
        <v>19</v>
      </c>
      <c r="C48" s="493"/>
      <c r="D48" s="494">
        <f>SUM(D40:D44,D31:D37,D22:D28,D13:D19,D6:D10)</f>
        <v>6521544.6179354833</v>
      </c>
      <c r="E48" s="494">
        <f t="shared" ref="E48" si="44">SUM(E40:E44,E31:E37,E22:E28,E13:E19,E6:E10)</f>
        <v>33190.176774193547</v>
      </c>
      <c r="F48" s="494">
        <f t="shared" ref="F48:BC48" si="45">SUM(F40:F44,F31:F37,F22:F28,F13:F19,F6:F10)</f>
        <v>54000</v>
      </c>
      <c r="G48" s="494">
        <f t="shared" si="45"/>
        <v>37200</v>
      </c>
      <c r="H48" s="494">
        <f t="shared" si="45"/>
        <v>93098.064516129074</v>
      </c>
      <c r="I48" s="494">
        <f t="shared" si="45"/>
        <v>19964.64000000001</v>
      </c>
      <c r="J48" s="494">
        <f t="shared" si="45"/>
        <v>0</v>
      </c>
      <c r="K48" s="494">
        <f t="shared" si="45"/>
        <v>4050</v>
      </c>
      <c r="L48" s="494">
        <f t="shared" si="45"/>
        <v>18716.65999999992</v>
      </c>
      <c r="M48" s="494">
        <f t="shared" si="45"/>
        <v>20871.539999999961</v>
      </c>
      <c r="N48" s="494">
        <f t="shared" si="45"/>
        <v>144500</v>
      </c>
      <c r="O48" s="494">
        <f t="shared" si="45"/>
        <v>155000</v>
      </c>
      <c r="P48" s="494">
        <f t="shared" si="45"/>
        <v>62700</v>
      </c>
      <c r="Q48" s="494">
        <f t="shared" si="45"/>
        <v>458638.21819354827</v>
      </c>
      <c r="R48" s="494">
        <f t="shared" si="45"/>
        <v>327700</v>
      </c>
      <c r="S48" s="494">
        <f t="shared" si="45"/>
        <v>1213000</v>
      </c>
      <c r="T48" s="494">
        <f t="shared" si="45"/>
        <v>179000</v>
      </c>
      <c r="U48" s="494">
        <f t="shared" si="45"/>
        <v>161000</v>
      </c>
      <c r="V48" s="494">
        <f t="shared" si="45"/>
        <v>201500</v>
      </c>
      <c r="W48" s="494">
        <f t="shared" si="45"/>
        <v>15500</v>
      </c>
      <c r="X48" s="494">
        <f t="shared" si="45"/>
        <v>173600</v>
      </c>
      <c r="Y48" s="494">
        <f t="shared" si="45"/>
        <v>27000</v>
      </c>
      <c r="Z48" s="494">
        <f t="shared" si="45"/>
        <v>158500</v>
      </c>
      <c r="AA48" s="494">
        <f t="shared" si="45"/>
        <v>0</v>
      </c>
      <c r="AB48" s="494">
        <f t="shared" si="45"/>
        <v>2773.0000000000009</v>
      </c>
      <c r="AC48" s="494">
        <f t="shared" si="45"/>
        <v>98500</v>
      </c>
      <c r="AD48" s="494">
        <f t="shared" si="45"/>
        <v>40300</v>
      </c>
      <c r="AE48" s="494">
        <f t="shared" si="45"/>
        <v>69000</v>
      </c>
      <c r="AF48" s="494">
        <f t="shared" si="45"/>
        <v>310000</v>
      </c>
      <c r="AG48" s="494">
        <f t="shared" si="45"/>
        <v>62000</v>
      </c>
      <c r="AH48" s="494">
        <f t="shared" si="45"/>
        <v>21600</v>
      </c>
      <c r="AI48" s="494">
        <f t="shared" si="45"/>
        <v>212699.40774193546</v>
      </c>
      <c r="AJ48" s="494">
        <f t="shared" si="45"/>
        <v>65498.398064516092</v>
      </c>
      <c r="AK48" s="494">
        <f t="shared" si="45"/>
        <v>62000</v>
      </c>
      <c r="AL48" s="494">
        <f t="shared" si="45"/>
        <v>27000</v>
      </c>
      <c r="AM48" s="494">
        <f t="shared" si="45"/>
        <v>341000</v>
      </c>
      <c r="AN48" s="494">
        <f t="shared" si="45"/>
        <v>62000</v>
      </c>
      <c r="AO48" s="494">
        <f t="shared" si="45"/>
        <v>172000</v>
      </c>
      <c r="AP48" s="494">
        <f t="shared" si="45"/>
        <v>251001.31322580646</v>
      </c>
      <c r="AQ48" s="494">
        <f t="shared" si="45"/>
        <v>248000</v>
      </c>
      <c r="AR48" s="494">
        <f t="shared" si="45"/>
        <v>108500</v>
      </c>
      <c r="AS48" s="494">
        <f t="shared" si="45"/>
        <v>0</v>
      </c>
      <c r="AT48" s="494">
        <f t="shared" si="45"/>
        <v>0</v>
      </c>
      <c r="AU48" s="494">
        <f t="shared" si="45"/>
        <v>21700</v>
      </c>
      <c r="AV48" s="494">
        <f t="shared" si="45"/>
        <v>114500</v>
      </c>
      <c r="AW48" s="494">
        <f t="shared" si="45"/>
        <v>62000</v>
      </c>
      <c r="AX48" s="494">
        <f t="shared" si="45"/>
        <v>11457.93199999991</v>
      </c>
      <c r="AY48" s="494">
        <f t="shared" si="45"/>
        <v>25803.7074193546</v>
      </c>
      <c r="AZ48" s="494">
        <f t="shared" si="45"/>
        <v>77490.78000000029</v>
      </c>
      <c r="BA48" s="494">
        <f t="shared" si="45"/>
        <v>77490.78000000029</v>
      </c>
      <c r="BB48" s="494">
        <f t="shared" si="45"/>
        <v>0</v>
      </c>
      <c r="BC48" s="494">
        <f t="shared" si="45"/>
        <v>418500</v>
      </c>
    </row>
    <row r="49" spans="1:159" s="386" customFormat="1" ht="16.2" thickTop="1">
      <c r="BV49" s="507"/>
      <c r="BW49" s="507"/>
      <c r="BX49" s="507"/>
      <c r="BY49" s="507"/>
      <c r="BZ49" s="507"/>
      <c r="CA49" s="507"/>
      <c r="CB49" s="507"/>
      <c r="CC49" s="507"/>
      <c r="CD49" s="507"/>
      <c r="CE49" s="507"/>
      <c r="CF49" s="507"/>
      <c r="CG49" s="507"/>
      <c r="CH49" s="507"/>
      <c r="CI49" s="507"/>
      <c r="CJ49" s="507"/>
      <c r="CK49" s="507"/>
      <c r="CL49" s="507"/>
      <c r="CM49" s="507"/>
      <c r="CN49" s="507"/>
      <c r="CO49" s="507"/>
      <c r="CP49" s="507"/>
      <c r="CQ49" s="507"/>
      <c r="CR49" s="507"/>
      <c r="CS49" s="507"/>
      <c r="CT49" s="507"/>
      <c r="CU49" s="507"/>
      <c r="CV49" s="507"/>
      <c r="CW49" s="507"/>
      <c r="CX49" s="507"/>
      <c r="CY49" s="507"/>
      <c r="CZ49" s="507"/>
      <c r="DA49" s="507"/>
      <c r="DB49" s="507"/>
      <c r="DC49" s="507"/>
      <c r="DD49" s="507"/>
      <c r="DE49" s="507"/>
      <c r="DF49" s="507"/>
      <c r="DG49" s="507"/>
      <c r="DH49" s="507"/>
      <c r="DI49" s="507"/>
      <c r="DJ49" s="507"/>
      <c r="DK49" s="507"/>
      <c r="DL49" s="507"/>
      <c r="DM49" s="507"/>
      <c r="DN49" s="507"/>
      <c r="DO49" s="507"/>
      <c r="DP49" s="507"/>
      <c r="DQ49" s="507"/>
      <c r="DR49" s="507"/>
      <c r="DS49" s="507"/>
      <c r="DT49" s="507"/>
      <c r="DU49" s="507"/>
      <c r="DV49" s="507"/>
      <c r="DW49" s="507"/>
      <c r="DX49" s="507"/>
      <c r="DY49" s="507"/>
      <c r="DZ49" s="507"/>
      <c r="EA49" s="507"/>
      <c r="EB49" s="507"/>
      <c r="EC49" s="507"/>
      <c r="ED49" s="507"/>
      <c r="EE49" s="507"/>
      <c r="EF49" s="507"/>
      <c r="EG49" s="507"/>
      <c r="EH49" s="507"/>
      <c r="EI49" s="507"/>
      <c r="EJ49" s="507"/>
      <c r="EK49" s="507"/>
      <c r="EL49" s="507"/>
      <c r="EM49" s="507"/>
      <c r="EN49" s="507"/>
      <c r="EO49" s="507"/>
      <c r="EP49" s="507"/>
      <c r="EQ49" s="507"/>
      <c r="ER49" s="507"/>
      <c r="ES49" s="507"/>
      <c r="ET49" s="507"/>
      <c r="EU49" s="507"/>
      <c r="EV49" s="507"/>
      <c r="EW49" s="507"/>
      <c r="EX49" s="507"/>
      <c r="EY49" s="507"/>
      <c r="EZ49" s="507"/>
      <c r="FA49" s="507"/>
      <c r="FB49" s="507"/>
      <c r="FC49" s="507"/>
    </row>
    <row r="50" spans="1:159" s="386" customFormat="1">
      <c r="BV50" s="507"/>
      <c r="BW50" s="507"/>
      <c r="BX50" s="507"/>
      <c r="BY50" s="507"/>
      <c r="BZ50" s="507"/>
      <c r="CA50" s="507"/>
      <c r="CB50" s="507"/>
      <c r="CC50" s="507"/>
      <c r="CD50" s="507"/>
      <c r="CE50" s="507"/>
      <c r="CF50" s="507"/>
      <c r="CG50" s="507"/>
      <c r="CH50" s="507"/>
      <c r="CI50" s="507"/>
      <c r="CJ50" s="507"/>
      <c r="CK50" s="507"/>
      <c r="CL50" s="507"/>
      <c r="CM50" s="507"/>
      <c r="CN50" s="507"/>
      <c r="CO50" s="507"/>
      <c r="CP50" s="507"/>
      <c r="CQ50" s="507"/>
      <c r="CR50" s="507"/>
      <c r="CS50" s="507"/>
      <c r="CT50" s="507"/>
      <c r="CU50" s="507"/>
      <c r="CV50" s="507"/>
      <c r="CW50" s="507"/>
      <c r="CX50" s="507"/>
      <c r="CY50" s="507"/>
      <c r="CZ50" s="507"/>
      <c r="DA50" s="507"/>
      <c r="DB50" s="507"/>
      <c r="DC50" s="507"/>
      <c r="DD50" s="507"/>
      <c r="DE50" s="507"/>
      <c r="DF50" s="507"/>
      <c r="DG50" s="507"/>
      <c r="DH50" s="507"/>
      <c r="DI50" s="507"/>
      <c r="DJ50" s="507"/>
      <c r="DK50" s="507"/>
      <c r="DL50" s="507"/>
      <c r="DM50" s="507"/>
      <c r="DN50" s="507"/>
      <c r="DO50" s="507"/>
      <c r="DP50" s="507"/>
      <c r="DQ50" s="507"/>
      <c r="DR50" s="507"/>
      <c r="DS50" s="507"/>
      <c r="DT50" s="507"/>
      <c r="DU50" s="507"/>
      <c r="DV50" s="507"/>
      <c r="DW50" s="507"/>
      <c r="DX50" s="507"/>
      <c r="DY50" s="507"/>
      <c r="DZ50" s="507"/>
      <c r="EA50" s="507"/>
      <c r="EB50" s="507"/>
      <c r="EC50" s="507"/>
      <c r="ED50" s="507"/>
      <c r="EE50" s="507"/>
      <c r="EF50" s="507"/>
      <c r="EG50" s="507"/>
      <c r="EH50" s="507"/>
      <c r="EI50" s="507"/>
      <c r="EJ50" s="507"/>
      <c r="EK50" s="507"/>
      <c r="EL50" s="507"/>
      <c r="EM50" s="507"/>
      <c r="EN50" s="507"/>
      <c r="EO50" s="507"/>
      <c r="EP50" s="507"/>
      <c r="EQ50" s="507"/>
      <c r="ER50" s="507"/>
      <c r="ES50" s="507"/>
      <c r="ET50" s="507"/>
      <c r="EU50" s="507"/>
      <c r="EV50" s="507"/>
      <c r="EW50" s="507"/>
      <c r="EX50" s="507"/>
      <c r="EY50" s="507"/>
      <c r="EZ50" s="507"/>
      <c r="FA50" s="507"/>
      <c r="FB50" s="507"/>
      <c r="FC50" s="507"/>
    </row>
    <row r="51" spans="1:159" s="386" customFormat="1">
      <c r="BV51" s="507"/>
      <c r="BW51" s="507"/>
      <c r="BX51" s="507"/>
      <c r="BY51" s="507"/>
      <c r="BZ51" s="507"/>
      <c r="CA51" s="507"/>
      <c r="CB51" s="507"/>
      <c r="CC51" s="507"/>
      <c r="CD51" s="507"/>
      <c r="CE51" s="507"/>
      <c r="CF51" s="507"/>
      <c r="CG51" s="507"/>
      <c r="CH51" s="507"/>
      <c r="CI51" s="507"/>
      <c r="CJ51" s="507"/>
      <c r="CK51" s="507"/>
      <c r="CL51" s="507"/>
      <c r="CM51" s="507"/>
      <c r="CN51" s="507"/>
      <c r="CO51" s="507"/>
      <c r="CP51" s="507"/>
      <c r="CQ51" s="507"/>
      <c r="CR51" s="507"/>
      <c r="CS51" s="507"/>
      <c r="CT51" s="507"/>
      <c r="CU51" s="507"/>
      <c r="CV51" s="507"/>
      <c r="CW51" s="507"/>
      <c r="CX51" s="507"/>
      <c r="CY51" s="507"/>
      <c r="CZ51" s="507"/>
      <c r="DA51" s="507"/>
      <c r="DB51" s="507"/>
      <c r="DC51" s="507"/>
      <c r="DD51" s="507"/>
      <c r="DE51" s="507"/>
      <c r="DF51" s="507"/>
      <c r="DG51" s="507"/>
      <c r="DH51" s="507"/>
      <c r="DI51" s="507"/>
      <c r="DJ51" s="507"/>
      <c r="DK51" s="507"/>
      <c r="DL51" s="507"/>
      <c r="DM51" s="507"/>
      <c r="DN51" s="507"/>
      <c r="DO51" s="507"/>
      <c r="DP51" s="507"/>
      <c r="DQ51" s="507"/>
      <c r="DR51" s="507"/>
      <c r="DS51" s="507"/>
      <c r="DT51" s="507"/>
      <c r="DU51" s="507"/>
      <c r="DV51" s="507"/>
      <c r="DW51" s="507"/>
      <c r="DX51" s="507"/>
      <c r="DY51" s="507"/>
      <c r="DZ51" s="507"/>
      <c r="EA51" s="507"/>
      <c r="EB51" s="507"/>
      <c r="EC51" s="507"/>
      <c r="ED51" s="507"/>
      <c r="EE51" s="507"/>
      <c r="EF51" s="507"/>
      <c r="EG51" s="507"/>
      <c r="EH51" s="507"/>
      <c r="EI51" s="507"/>
      <c r="EJ51" s="507"/>
      <c r="EK51" s="507"/>
      <c r="EL51" s="507"/>
      <c r="EM51" s="507"/>
      <c r="EN51" s="507"/>
      <c r="EO51" s="507"/>
      <c r="EP51" s="507"/>
      <c r="EQ51" s="507"/>
      <c r="ER51" s="507"/>
      <c r="ES51" s="507"/>
      <c r="ET51" s="507"/>
      <c r="EU51" s="507"/>
      <c r="EV51" s="507"/>
      <c r="EW51" s="507"/>
      <c r="EX51" s="507"/>
      <c r="EY51" s="507"/>
      <c r="EZ51" s="507"/>
      <c r="FA51" s="507"/>
      <c r="FB51" s="507"/>
      <c r="FC51" s="507"/>
    </row>
    <row r="52" spans="1:159" s="386" customFormat="1">
      <c r="BV52" s="507"/>
      <c r="BW52" s="507"/>
      <c r="BX52" s="507"/>
      <c r="BY52" s="507"/>
      <c r="BZ52" s="507"/>
      <c r="CA52" s="507"/>
      <c r="CB52" s="507"/>
      <c r="CC52" s="507"/>
      <c r="CD52" s="507"/>
      <c r="CE52" s="507"/>
      <c r="CF52" s="507"/>
      <c r="CG52" s="507"/>
      <c r="CH52" s="507"/>
      <c r="CI52" s="507"/>
      <c r="CJ52" s="507"/>
      <c r="CK52" s="507"/>
      <c r="CL52" s="507"/>
      <c r="CM52" s="507"/>
      <c r="CN52" s="507"/>
      <c r="CO52" s="507"/>
      <c r="CP52" s="507"/>
      <c r="CQ52" s="507"/>
      <c r="CR52" s="507"/>
      <c r="CS52" s="507"/>
      <c r="CT52" s="507"/>
      <c r="CU52" s="507"/>
      <c r="CV52" s="507"/>
      <c r="CW52" s="507"/>
      <c r="CX52" s="507"/>
      <c r="CY52" s="507"/>
      <c r="CZ52" s="507"/>
      <c r="DA52" s="507"/>
      <c r="DB52" s="507"/>
      <c r="DC52" s="507"/>
      <c r="DD52" s="507"/>
      <c r="DE52" s="507"/>
      <c r="DF52" s="507"/>
      <c r="DG52" s="507"/>
      <c r="DH52" s="507"/>
      <c r="DI52" s="507"/>
      <c r="DJ52" s="507"/>
      <c r="DK52" s="507"/>
      <c r="DL52" s="507"/>
      <c r="DM52" s="507"/>
      <c r="DN52" s="507"/>
      <c r="DO52" s="507"/>
      <c r="DP52" s="507"/>
      <c r="DQ52" s="507"/>
      <c r="DR52" s="507"/>
      <c r="DS52" s="507"/>
      <c r="DT52" s="507"/>
      <c r="DU52" s="507"/>
      <c r="DV52" s="507"/>
      <c r="DW52" s="507"/>
      <c r="DX52" s="507"/>
      <c r="DY52" s="507"/>
      <c r="DZ52" s="507"/>
      <c r="EA52" s="507"/>
      <c r="EB52" s="507"/>
      <c r="EC52" s="507"/>
      <c r="ED52" s="507"/>
      <c r="EE52" s="507"/>
      <c r="EF52" s="507"/>
      <c r="EG52" s="507"/>
      <c r="EH52" s="507"/>
      <c r="EI52" s="507"/>
      <c r="EJ52" s="507"/>
      <c r="EK52" s="507"/>
      <c r="EL52" s="507"/>
      <c r="EM52" s="507"/>
      <c r="EN52" s="507"/>
      <c r="EO52" s="507"/>
      <c r="EP52" s="507"/>
      <c r="EQ52" s="507"/>
      <c r="ER52" s="507"/>
      <c r="ES52" s="507"/>
      <c r="ET52" s="507"/>
      <c r="EU52" s="507"/>
      <c r="EV52" s="507"/>
      <c r="EW52" s="507"/>
      <c r="EX52" s="507"/>
      <c r="EY52" s="507"/>
      <c r="EZ52" s="507"/>
      <c r="FA52" s="507"/>
      <c r="FB52" s="507"/>
      <c r="FC52" s="507"/>
    </row>
    <row r="53" spans="1:159" s="464" customFormat="1" ht="15"/>
    <row r="54" spans="1:159" s="464" customFormat="1" ht="15"/>
    <row r="55" spans="1:159" s="385" customFormat="1" ht="15">
      <c r="A55" s="464"/>
      <c r="B55" s="464"/>
      <c r="C55" s="464"/>
      <c r="D55" s="464"/>
      <c r="E55" s="464"/>
      <c r="F55" s="464"/>
      <c r="G55" s="464"/>
      <c r="H55" s="464"/>
      <c r="I55" s="464"/>
      <c r="J55" s="464"/>
      <c r="K55" s="464"/>
      <c r="L55" s="464"/>
      <c r="M55" s="464"/>
      <c r="N55" s="464"/>
      <c r="O55" s="464"/>
      <c r="P55" s="464"/>
      <c r="Q55" s="464"/>
      <c r="R55" s="464"/>
      <c r="S55" s="464"/>
      <c r="T55" s="464"/>
      <c r="U55" s="464"/>
      <c r="V55" s="464"/>
      <c r="W55" s="464"/>
      <c r="X55" s="464"/>
      <c r="Y55" s="464"/>
      <c r="Z55" s="464"/>
      <c r="AA55" s="464"/>
      <c r="AB55" s="464"/>
      <c r="AC55" s="464"/>
      <c r="AD55" s="464"/>
      <c r="AE55" s="464"/>
      <c r="AF55" s="464"/>
      <c r="AG55" s="464"/>
      <c r="AH55" s="464"/>
      <c r="AI55" s="464"/>
      <c r="AJ55" s="464"/>
      <c r="AK55" s="464"/>
      <c r="AL55" s="464"/>
      <c r="AM55" s="464"/>
      <c r="AN55" s="464"/>
      <c r="AO55" s="464"/>
      <c r="AP55" s="464"/>
      <c r="AQ55" s="464"/>
      <c r="AR55" s="464"/>
      <c r="AS55" s="464"/>
      <c r="AT55" s="464"/>
      <c r="AU55" s="464"/>
      <c r="AV55" s="464"/>
      <c r="AW55" s="464"/>
      <c r="AX55" s="464"/>
      <c r="AY55" s="464"/>
      <c r="AZ55" s="464"/>
      <c r="BA55" s="464"/>
      <c r="BB55" s="464"/>
      <c r="BC55" s="464"/>
      <c r="BD55" s="464"/>
      <c r="BE55" s="464"/>
      <c r="BF55" s="464"/>
      <c r="BG55" s="464"/>
      <c r="BH55" s="464"/>
      <c r="BI55" s="464"/>
      <c r="BJ55" s="464"/>
      <c r="BK55" s="464"/>
      <c r="BL55" s="464"/>
      <c r="BM55" s="464"/>
      <c r="BN55" s="464"/>
      <c r="BO55" s="464"/>
      <c r="BP55" s="464"/>
      <c r="BQ55" s="464"/>
      <c r="BR55" s="464"/>
      <c r="BS55" s="464"/>
    </row>
    <row r="56" spans="1:159" s="385" customFormat="1" ht="15">
      <c r="A56" s="464"/>
      <c r="B56" s="464"/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464"/>
      <c r="AB56" s="464"/>
      <c r="AC56" s="464"/>
      <c r="AD56" s="464"/>
      <c r="AE56" s="464"/>
      <c r="AF56" s="464"/>
      <c r="AG56" s="464"/>
      <c r="AH56" s="464"/>
      <c r="AI56" s="464"/>
      <c r="AJ56" s="464"/>
      <c r="AK56" s="464"/>
      <c r="AL56" s="464"/>
      <c r="AM56" s="464"/>
      <c r="AN56" s="464"/>
      <c r="AO56" s="464"/>
      <c r="AP56" s="464"/>
      <c r="AQ56" s="464"/>
      <c r="AR56" s="464"/>
      <c r="AS56" s="464"/>
      <c r="AT56" s="464"/>
      <c r="AU56" s="464"/>
      <c r="AV56" s="464"/>
      <c r="AW56" s="464"/>
      <c r="AX56" s="464"/>
      <c r="AY56" s="464"/>
      <c r="AZ56" s="464"/>
      <c r="BA56" s="464"/>
      <c r="BB56" s="464"/>
      <c r="BC56" s="464"/>
      <c r="BD56" s="464"/>
      <c r="BE56" s="464"/>
      <c r="BF56" s="464"/>
      <c r="BG56" s="464"/>
      <c r="BH56" s="464"/>
      <c r="BI56" s="464"/>
      <c r="BJ56" s="464"/>
      <c r="BK56" s="464"/>
      <c r="BL56" s="464"/>
      <c r="BM56" s="464"/>
      <c r="BN56" s="464"/>
      <c r="BO56" s="464"/>
      <c r="BP56" s="464"/>
      <c r="BQ56" s="464"/>
      <c r="BR56" s="464"/>
      <c r="BS56" s="464"/>
    </row>
    <row r="57" spans="1:159" ht="18.75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BB57"/>
    </row>
    <row r="58" spans="1:159" ht="18.75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BB58"/>
    </row>
    <row r="59" spans="1:159" ht="18.75" customHeight="1">
      <c r="B59" s="495" t="s">
        <v>79</v>
      </c>
      <c r="E59" s="496"/>
      <c r="AS59" s="504"/>
      <c r="AU59" s="385"/>
      <c r="AV59" s="385"/>
      <c r="AW59" s="385"/>
      <c r="AX59" s="385"/>
      <c r="AY59" s="385"/>
      <c r="BB59" s="385"/>
    </row>
    <row r="60" spans="1:159" ht="18.75" customHeight="1">
      <c r="B60" s="495" t="s">
        <v>79</v>
      </c>
      <c r="E60" s="496"/>
      <c r="AS60" s="504"/>
      <c r="AU60" s="385"/>
      <c r="AV60" s="385"/>
      <c r="AW60" s="385"/>
      <c r="AX60" s="385"/>
      <c r="AY60" s="385"/>
      <c r="BB60" s="385"/>
    </row>
    <row r="61" spans="1:159" ht="18.75" customHeight="1">
      <c r="B61" s="495" t="s">
        <v>79</v>
      </c>
      <c r="E61" s="496"/>
      <c r="AS61" s="504"/>
      <c r="AU61" s="385"/>
      <c r="AV61" s="385"/>
      <c r="AW61" s="385"/>
      <c r="AX61" s="385"/>
      <c r="AY61" s="385"/>
      <c r="BB61" s="385"/>
    </row>
    <row r="62" spans="1:159" ht="18.75" customHeight="1">
      <c r="B62" s="495" t="s">
        <v>79</v>
      </c>
      <c r="E62" s="496"/>
      <c r="AS62" s="504"/>
      <c r="AU62" s="385"/>
      <c r="AV62" s="385"/>
      <c r="AW62" s="385"/>
      <c r="AX62" s="385"/>
      <c r="AY62" s="385"/>
      <c r="BB62" s="385"/>
    </row>
    <row r="63" spans="1:159" ht="18.75" customHeight="1">
      <c r="B63" s="495" t="s">
        <v>79</v>
      </c>
      <c r="E63" s="496"/>
      <c r="AS63" s="504"/>
      <c r="AU63" s="385"/>
      <c r="AV63" s="385"/>
      <c r="AW63" s="385"/>
      <c r="AX63" s="385"/>
      <c r="AY63" s="385"/>
      <c r="BB63" s="385"/>
    </row>
    <row r="64" spans="1:159" ht="18.75" customHeight="1">
      <c r="B64" s="495" t="s">
        <v>79</v>
      </c>
      <c r="E64" s="496"/>
      <c r="AS64" s="504"/>
      <c r="AU64" s="385"/>
      <c r="AV64" s="385"/>
      <c r="AW64" s="385"/>
      <c r="AX64" s="385"/>
      <c r="AY64" s="385"/>
      <c r="BB64" s="385"/>
    </row>
    <row r="65" spans="2:54" ht="18.75" customHeight="1">
      <c r="B65" s="495" t="s">
        <v>79</v>
      </c>
      <c r="E65" s="496"/>
      <c r="AS65" s="504"/>
      <c r="AU65" s="385"/>
      <c r="AV65" s="385"/>
      <c r="AW65" s="385"/>
      <c r="AX65" s="385"/>
      <c r="AY65" s="385"/>
      <c r="BB65" s="385"/>
    </row>
    <row r="66" spans="2:54" ht="18.75" customHeight="1">
      <c r="B66" s="495" t="s">
        <v>79</v>
      </c>
      <c r="E66" s="496"/>
      <c r="AS66" s="504"/>
      <c r="AU66" s="385"/>
      <c r="AV66" s="385"/>
      <c r="AW66" s="385"/>
      <c r="AX66" s="385"/>
      <c r="AY66" s="385"/>
      <c r="BB66" s="385"/>
    </row>
    <row r="67" spans="2:54" ht="18.75" customHeight="1">
      <c r="B67" s="495" t="s">
        <v>79</v>
      </c>
      <c r="E67" s="496"/>
      <c r="AS67" s="504"/>
      <c r="AU67" s="385"/>
      <c r="AV67" s="385"/>
      <c r="AW67" s="385"/>
      <c r="AX67" s="385"/>
      <c r="AY67" s="385"/>
      <c r="BB67" s="385"/>
    </row>
    <row r="68" spans="2:54" ht="18.75" customHeight="1">
      <c r="B68" s="495" t="s">
        <v>79</v>
      </c>
      <c r="E68" s="496"/>
      <c r="AS68" s="504"/>
      <c r="AU68" s="385"/>
      <c r="AV68" s="385"/>
      <c r="AW68" s="385"/>
      <c r="AX68" s="385"/>
      <c r="AY68" s="385"/>
      <c r="BB68" s="385"/>
    </row>
    <row r="69" spans="2:54" ht="18.75" customHeight="1">
      <c r="B69" s="495" t="s">
        <v>79</v>
      </c>
      <c r="E69" s="496"/>
      <c r="AS69" s="504"/>
      <c r="AU69" s="385"/>
      <c r="AV69" s="385"/>
      <c r="AW69" s="385"/>
      <c r="AX69" s="385"/>
      <c r="AY69" s="385"/>
      <c r="BB69" s="385"/>
    </row>
    <row r="70" spans="2:54" ht="18.75" customHeight="1">
      <c r="B70" s="495" t="s">
        <v>79</v>
      </c>
      <c r="E70" s="496"/>
      <c r="AS70" s="504"/>
      <c r="AU70" s="385"/>
      <c r="AV70" s="385"/>
      <c r="AW70" s="385"/>
      <c r="AX70" s="385"/>
      <c r="AY70" s="385"/>
      <c r="BB70" s="385"/>
    </row>
    <row r="71" spans="2:54" ht="18.75" customHeight="1">
      <c r="B71" s="495" t="s">
        <v>79</v>
      </c>
      <c r="E71" s="496"/>
      <c r="AS71" s="504"/>
      <c r="AU71" s="385"/>
      <c r="AV71" s="385"/>
      <c r="AW71" s="385"/>
      <c r="AX71" s="385"/>
      <c r="AY71" s="385"/>
      <c r="BB71" s="385"/>
    </row>
    <row r="72" spans="2:54" ht="18.75" customHeight="1">
      <c r="B72" s="495" t="s">
        <v>79</v>
      </c>
      <c r="E72" s="496"/>
      <c r="AS72" s="504"/>
      <c r="AU72" s="385"/>
      <c r="AV72" s="385"/>
      <c r="AW72" s="385"/>
      <c r="AX72" s="385"/>
      <c r="AY72" s="385"/>
      <c r="BB72" s="385"/>
    </row>
    <row r="73" spans="2:54" ht="18.75" customHeight="1">
      <c r="B73" s="495" t="s">
        <v>79</v>
      </c>
      <c r="E73" s="496"/>
      <c r="AS73" s="504"/>
      <c r="AU73" s="385"/>
      <c r="AV73" s="385"/>
      <c r="AW73" s="385"/>
      <c r="AX73" s="385"/>
      <c r="AY73" s="385"/>
      <c r="BB73" s="385"/>
    </row>
    <row r="74" spans="2:54" ht="18.75" customHeight="1">
      <c r="B74" s="495" t="s">
        <v>79</v>
      </c>
      <c r="E74" s="496"/>
      <c r="AS74" s="504"/>
      <c r="AU74" s="385"/>
      <c r="AV74" s="385"/>
      <c r="AW74" s="385"/>
      <c r="AX74" s="385"/>
      <c r="AY74" s="385"/>
      <c r="BB74" s="385"/>
    </row>
    <row r="75" spans="2:54" ht="18.75" customHeight="1">
      <c r="B75" s="495" t="s">
        <v>79</v>
      </c>
      <c r="E75" s="496"/>
      <c r="AS75" s="504"/>
      <c r="AU75" s="385"/>
      <c r="AV75" s="385"/>
      <c r="AW75" s="385"/>
      <c r="AX75" s="385"/>
      <c r="AY75" s="385"/>
      <c r="BB75" s="385"/>
    </row>
    <row r="76" spans="2:54" ht="18.75" customHeight="1">
      <c r="B76" s="495" t="s">
        <v>79</v>
      </c>
      <c r="E76" s="496"/>
      <c r="AS76" s="504"/>
      <c r="AU76" s="385"/>
      <c r="AV76" s="385"/>
      <c r="AW76" s="385"/>
      <c r="AX76" s="385"/>
      <c r="AY76" s="385"/>
      <c r="BB76" s="385"/>
    </row>
    <row r="77" spans="2:54" ht="18.75" customHeight="1">
      <c r="B77" s="495" t="s">
        <v>80</v>
      </c>
      <c r="E77" s="496"/>
      <c r="AS77" s="504"/>
      <c r="AU77" s="385"/>
      <c r="AV77" s="385"/>
      <c r="AW77" s="385"/>
      <c r="AX77" s="385"/>
      <c r="AY77" s="385"/>
      <c r="BB77" s="385"/>
    </row>
    <row r="78" spans="2:54" ht="18.75" customHeight="1">
      <c r="E78" s="496"/>
      <c r="AS78" s="504"/>
      <c r="AU78" s="385"/>
      <c r="AV78" s="385"/>
      <c r="AW78" s="385"/>
      <c r="AX78" s="385"/>
      <c r="AY78" s="385"/>
      <c r="BB78" s="385"/>
    </row>
    <row r="79" spans="2:54" ht="18.75" customHeight="1">
      <c r="E79" s="496"/>
      <c r="AS79" s="504"/>
      <c r="AV79" s="385"/>
      <c r="AW79" s="385"/>
      <c r="AX79" s="385"/>
      <c r="AY79" s="385"/>
      <c r="BB79" s="385"/>
    </row>
    <row r="80" spans="2:54" ht="18.75" customHeight="1">
      <c r="AS80" s="504"/>
    </row>
    <row r="81" spans="1:71" ht="18.75" customHeight="1">
      <c r="AS81" s="504"/>
    </row>
    <row r="82" spans="1:71" s="467" customFormat="1">
      <c r="A82" s="468"/>
      <c r="B82" s="385"/>
      <c r="C82" s="385"/>
      <c r="D82" s="386"/>
      <c r="E82" s="386"/>
      <c r="F82" s="386"/>
      <c r="G82" s="386"/>
      <c r="H82" s="386"/>
      <c r="I82" s="386"/>
      <c r="J82" s="386"/>
      <c r="K82" s="386"/>
      <c r="L82" s="386"/>
      <c r="M82" s="386"/>
      <c r="N82" s="386"/>
      <c r="O82" s="386"/>
      <c r="P82" s="386"/>
      <c r="Q82" s="386"/>
      <c r="R82" s="386"/>
      <c r="S82" s="386"/>
      <c r="T82" s="386"/>
      <c r="U82" s="386"/>
      <c r="V82" s="386"/>
      <c r="W82" s="386"/>
      <c r="X82" s="386"/>
      <c r="Y82" s="386"/>
      <c r="Z82" s="386"/>
      <c r="AA82" s="386"/>
      <c r="AB82" s="386"/>
      <c r="AC82" s="386"/>
      <c r="AD82" s="386"/>
      <c r="AE82" s="386"/>
      <c r="AF82" s="386"/>
      <c r="AG82" s="386"/>
      <c r="AH82" s="386"/>
      <c r="AI82" s="386"/>
      <c r="AJ82" s="386"/>
      <c r="AK82" s="386"/>
      <c r="AL82" s="386"/>
      <c r="AM82" s="386"/>
      <c r="AN82" s="386"/>
      <c r="AO82" s="386"/>
      <c r="AP82" s="386"/>
      <c r="AQ82" s="386"/>
      <c r="AR82" s="386"/>
      <c r="AS82" s="504"/>
      <c r="AT82" s="386"/>
      <c r="AU82" s="386"/>
      <c r="AV82" s="464"/>
      <c r="AW82" s="464"/>
      <c r="AX82" s="464"/>
      <c r="AY82" s="464"/>
      <c r="AZ82" s="509"/>
      <c r="BA82" s="509"/>
      <c r="BB82" s="464"/>
      <c r="BC82" s="509"/>
      <c r="BD82" s="509"/>
      <c r="BE82" s="509"/>
      <c r="BF82" s="509"/>
      <c r="BG82" s="509"/>
      <c r="BH82" s="509"/>
      <c r="BI82" s="509"/>
      <c r="BJ82" s="509"/>
      <c r="BK82" s="509"/>
      <c r="BL82" s="509"/>
      <c r="BM82" s="509"/>
      <c r="BN82" s="509"/>
      <c r="BO82" s="509"/>
      <c r="BP82" s="509"/>
      <c r="BQ82" s="509"/>
      <c r="BR82" s="509"/>
      <c r="BS82" s="509"/>
    </row>
    <row r="83" spans="1:71" s="467" customFormat="1">
      <c r="A83" s="468"/>
      <c r="B83" s="385"/>
      <c r="C83" s="385"/>
      <c r="D83" s="386"/>
      <c r="E83" s="386"/>
      <c r="F83" s="386"/>
      <c r="G83" s="386"/>
      <c r="H83" s="386"/>
      <c r="I83" s="386"/>
      <c r="J83" s="386"/>
      <c r="K83" s="386"/>
      <c r="L83" s="386"/>
      <c r="M83" s="386"/>
      <c r="N83" s="386"/>
      <c r="O83" s="386"/>
      <c r="P83" s="386"/>
      <c r="Q83" s="386"/>
      <c r="R83" s="386"/>
      <c r="S83" s="386"/>
      <c r="T83" s="386"/>
      <c r="U83" s="386"/>
      <c r="V83" s="386"/>
      <c r="W83" s="386"/>
      <c r="X83" s="386"/>
      <c r="Y83" s="386"/>
      <c r="Z83" s="386"/>
      <c r="AA83" s="386"/>
      <c r="AB83" s="386"/>
      <c r="AC83" s="386"/>
      <c r="AD83" s="386"/>
      <c r="AE83" s="386"/>
      <c r="AF83" s="386"/>
      <c r="AG83" s="386"/>
      <c r="AH83" s="386"/>
      <c r="AI83" s="386"/>
      <c r="AJ83" s="386"/>
      <c r="AK83" s="386"/>
      <c r="AL83" s="386"/>
      <c r="AM83" s="386"/>
      <c r="AN83" s="386"/>
      <c r="AO83" s="386"/>
      <c r="AP83" s="386"/>
      <c r="AQ83" s="386"/>
      <c r="AR83" s="386"/>
      <c r="AS83" s="504"/>
      <c r="AT83" s="386"/>
      <c r="AU83" s="386"/>
      <c r="AV83" s="464"/>
      <c r="AW83" s="464"/>
      <c r="AX83" s="464"/>
      <c r="AY83" s="464"/>
      <c r="AZ83" s="509"/>
      <c r="BA83" s="509"/>
      <c r="BB83" s="464"/>
      <c r="BC83" s="509"/>
      <c r="BD83" s="509"/>
      <c r="BE83" s="509"/>
      <c r="BF83" s="509"/>
      <c r="BG83" s="509"/>
      <c r="BH83" s="509"/>
      <c r="BI83" s="509"/>
      <c r="BJ83" s="509"/>
      <c r="BK83" s="509"/>
      <c r="BL83" s="509"/>
      <c r="BM83" s="509"/>
      <c r="BN83" s="509"/>
      <c r="BO83" s="509"/>
      <c r="BP83" s="509"/>
      <c r="BQ83" s="509"/>
      <c r="BR83" s="509"/>
      <c r="BS83" s="509"/>
    </row>
    <row r="84" spans="1:71">
      <c r="AS84" s="504"/>
    </row>
    <row r="85" spans="1:71">
      <c r="AS85" s="504"/>
    </row>
    <row r="86" spans="1:71">
      <c r="AS86" s="504"/>
    </row>
    <row r="87" spans="1:71">
      <c r="AS87" s="504"/>
    </row>
    <row r="88" spans="1:71">
      <c r="AS88" s="504"/>
    </row>
    <row r="89" spans="1:71">
      <c r="AS89" s="504"/>
    </row>
    <row r="90" spans="1:71">
      <c r="AS90" s="504"/>
    </row>
    <row r="91" spans="1:71">
      <c r="AS91" s="504"/>
    </row>
    <row r="92" spans="1:71">
      <c r="AS92" s="504"/>
    </row>
    <row r="93" spans="1:71" hidden="1">
      <c r="AS93" s="504"/>
    </row>
    <row r="94" spans="1:71" hidden="1">
      <c r="AS94" s="504"/>
    </row>
    <row r="95" spans="1:71" hidden="1">
      <c r="AS95" s="504"/>
      <c r="AV95" s="385"/>
      <c r="AW95" s="385"/>
      <c r="AX95" s="385"/>
      <c r="AY95" s="385"/>
      <c r="BB95" s="385"/>
    </row>
    <row r="96" spans="1:71" hidden="1">
      <c r="AS96" s="504"/>
      <c r="AV96" s="385"/>
      <c r="AW96" s="385"/>
      <c r="AX96" s="385"/>
      <c r="AY96" s="385"/>
      <c r="BB96" s="385"/>
    </row>
    <row r="97" spans="45:54" hidden="1">
      <c r="AS97" s="504"/>
      <c r="AV97" s="385"/>
      <c r="AW97" s="385"/>
      <c r="AX97" s="385"/>
      <c r="AY97" s="385"/>
      <c r="BB97" s="385"/>
    </row>
    <row r="98" spans="45:54" hidden="1">
      <c r="AS98" s="504"/>
      <c r="AV98" s="385"/>
      <c r="AW98" s="385"/>
      <c r="AX98" s="385"/>
      <c r="AY98" s="385"/>
      <c r="BB98" s="385"/>
    </row>
    <row r="99" spans="45:54" hidden="1">
      <c r="AS99" s="504"/>
      <c r="AV99" s="385"/>
      <c r="AW99" s="385"/>
      <c r="AX99" s="385"/>
      <c r="AY99" s="385"/>
      <c r="BB99" s="385"/>
    </row>
    <row r="100" spans="45:54" hidden="1">
      <c r="AS100" s="504"/>
      <c r="AV100" s="385"/>
      <c r="AW100" s="385"/>
      <c r="AX100" s="385"/>
      <c r="AY100" s="385"/>
      <c r="BB100" s="385"/>
    </row>
    <row r="101" spans="45:54">
      <c r="AS101" s="504"/>
      <c r="AV101" s="385"/>
      <c r="AW101" s="385"/>
      <c r="AX101" s="385"/>
      <c r="AY101" s="385"/>
      <c r="BB101" s="385"/>
    </row>
    <row r="102" spans="45:54">
      <c r="AS102" s="504"/>
      <c r="AV102" s="385"/>
      <c r="AW102" s="385"/>
      <c r="AX102" s="385"/>
      <c r="AY102" s="385"/>
      <c r="BB102" s="385"/>
    </row>
    <row r="103" spans="45:54">
      <c r="AV103" s="385"/>
      <c r="AW103" s="385"/>
      <c r="AX103" s="385"/>
      <c r="AY103" s="385"/>
      <c r="BB103" s="385"/>
    </row>
    <row r="104" spans="45:54">
      <c r="AV104" s="385"/>
      <c r="AW104" s="385"/>
      <c r="AX104" s="385"/>
      <c r="AY104" s="385"/>
      <c r="BB104" s="385"/>
    </row>
    <row r="105" spans="45:54">
      <c r="AV105" s="385"/>
      <c r="AW105" s="385"/>
      <c r="AX105" s="385"/>
      <c r="AY105" s="385"/>
      <c r="BB105" s="385"/>
    </row>
    <row r="106" spans="45:54" hidden="1">
      <c r="AV106" s="385"/>
      <c r="AW106" s="385"/>
      <c r="AX106" s="385"/>
      <c r="AY106" s="385"/>
      <c r="BB106" s="385"/>
    </row>
    <row r="107" spans="45:54">
      <c r="AV107" s="385"/>
      <c r="AW107" s="385"/>
      <c r="AX107" s="385"/>
      <c r="AY107" s="385"/>
      <c r="BB107" s="385"/>
    </row>
    <row r="108" spans="45:54">
      <c r="AV108" s="385"/>
      <c r="AW108" s="385"/>
      <c r="AX108" s="385"/>
      <c r="AY108" s="385"/>
      <c r="BB108" s="385"/>
    </row>
    <row r="109" spans="45:54">
      <c r="AV109" s="385"/>
      <c r="AW109" s="385"/>
      <c r="AX109" s="385"/>
      <c r="AY109" s="385"/>
      <c r="BB109" s="385"/>
    </row>
    <row r="110" spans="45:54">
      <c r="AV110" s="385"/>
      <c r="AW110" s="385"/>
      <c r="AX110" s="385"/>
      <c r="AY110" s="385"/>
      <c r="BB110" s="385"/>
    </row>
    <row r="111" spans="45:54">
      <c r="AV111" s="385"/>
      <c r="AW111" s="385"/>
      <c r="AX111" s="385"/>
      <c r="AY111" s="385"/>
      <c r="BB111" s="385"/>
    </row>
    <row r="112" spans="45:54">
      <c r="AV112" s="385"/>
      <c r="AW112" s="385"/>
      <c r="AX112" s="385"/>
      <c r="AY112" s="385"/>
      <c r="BB112" s="385"/>
    </row>
    <row r="113" spans="45:54">
      <c r="AV113" s="385"/>
      <c r="AW113" s="385"/>
      <c r="AX113" s="385"/>
      <c r="AY113" s="385"/>
      <c r="BB113" s="385"/>
    </row>
    <row r="114" spans="45:54">
      <c r="AV114" s="385"/>
      <c r="AW114" s="385"/>
      <c r="AX114" s="385"/>
      <c r="AY114" s="385"/>
      <c r="BB114" s="385"/>
    </row>
    <row r="115" spans="45:54">
      <c r="AV115" s="385"/>
      <c r="AW115" s="385"/>
      <c r="AX115" s="385"/>
      <c r="AY115" s="385"/>
      <c r="BB115" s="385"/>
    </row>
    <row r="116" spans="45:54">
      <c r="AV116" s="385"/>
      <c r="AW116" s="385"/>
      <c r="AX116" s="385"/>
      <c r="AY116" s="385"/>
      <c r="BB116" s="385"/>
    </row>
    <row r="117" spans="45:54">
      <c r="AV117" s="385"/>
      <c r="AW117" s="385"/>
      <c r="AX117" s="385"/>
      <c r="AY117" s="385"/>
      <c r="BB117" s="385"/>
    </row>
    <row r="118" spans="45:54">
      <c r="AV118" s="385"/>
      <c r="AW118" s="385"/>
      <c r="AX118" s="385"/>
      <c r="AY118" s="385"/>
      <c r="BB118" s="385"/>
    </row>
    <row r="119" spans="45:54">
      <c r="AV119" s="385"/>
      <c r="AW119" s="385"/>
      <c r="AX119" s="385"/>
      <c r="AY119" s="385"/>
      <c r="BB119" s="385"/>
    </row>
    <row r="120" spans="45:54">
      <c r="AV120" s="385"/>
      <c r="AW120" s="385"/>
      <c r="AX120" s="385"/>
      <c r="AY120" s="385"/>
      <c r="BB120" s="385"/>
    </row>
    <row r="121" spans="45:54">
      <c r="AV121" s="385"/>
      <c r="AW121" s="385"/>
      <c r="AX121" s="385"/>
      <c r="AY121" s="385"/>
      <c r="BB121" s="385"/>
    </row>
    <row r="122" spans="45:54">
      <c r="AV122" s="385"/>
      <c r="AW122" s="385"/>
      <c r="AX122" s="385"/>
      <c r="AY122" s="385"/>
      <c r="BB122" s="385"/>
    </row>
    <row r="123" spans="45:54">
      <c r="AS123" s="508"/>
      <c r="AV123" s="385"/>
      <c r="AW123" s="385"/>
      <c r="AX123" s="385"/>
      <c r="AY123" s="385"/>
      <c r="BB123" s="385"/>
    </row>
    <row r="124" spans="45:54">
      <c r="AV124" s="385"/>
      <c r="AW124" s="385"/>
      <c r="AX124" s="385"/>
      <c r="AY124" s="385"/>
      <c r="BB124" s="385"/>
    </row>
    <row r="125" spans="45:54">
      <c r="AS125" s="508"/>
      <c r="AV125" s="385"/>
      <c r="AW125" s="385"/>
      <c r="AX125" s="385"/>
      <c r="AY125" s="385"/>
      <c r="BB125" s="385"/>
    </row>
    <row r="126" spans="45:54">
      <c r="AV126" s="385"/>
      <c r="AW126" s="385"/>
      <c r="AX126" s="385"/>
      <c r="AY126" s="385"/>
      <c r="BB126" s="385"/>
    </row>
    <row r="127" spans="45:54">
      <c r="AV127" s="385"/>
      <c r="AW127" s="385"/>
      <c r="AX127" s="385"/>
      <c r="AY127" s="385"/>
      <c r="BB127" s="385"/>
    </row>
    <row r="128" spans="45:54">
      <c r="AV128" s="385"/>
      <c r="AW128" s="385"/>
      <c r="AX128" s="385"/>
      <c r="AY128" s="385"/>
      <c r="BB128" s="385"/>
    </row>
    <row r="129" spans="48:54">
      <c r="AV129" s="385"/>
      <c r="AW129" s="385"/>
      <c r="AX129" s="385"/>
      <c r="AY129" s="385"/>
      <c r="BB129" s="385"/>
    </row>
    <row r="130" spans="48:54">
      <c r="AV130" s="385"/>
      <c r="AW130" s="385"/>
      <c r="AX130" s="385"/>
      <c r="AY130" s="385"/>
      <c r="BB130" s="385"/>
    </row>
    <row r="131" spans="48:54">
      <c r="AV131" s="385"/>
      <c r="AW131" s="385"/>
      <c r="AX131" s="385"/>
      <c r="AY131" s="385"/>
      <c r="BB131" s="385"/>
    </row>
    <row r="132" spans="48:54">
      <c r="AV132" s="385"/>
      <c r="AW132" s="385"/>
      <c r="AX132" s="385"/>
      <c r="AY132" s="385"/>
      <c r="BB132" s="385"/>
    </row>
    <row r="133" spans="48:54">
      <c r="AV133" s="385"/>
      <c r="AW133" s="385"/>
      <c r="AX133" s="385"/>
      <c r="AY133" s="385"/>
      <c r="BB133" s="385"/>
    </row>
    <row r="134" spans="48:54">
      <c r="AV134" s="385"/>
      <c r="AW134" s="385"/>
      <c r="AX134" s="385"/>
      <c r="AY134" s="385"/>
      <c r="BB134" s="385"/>
    </row>
    <row r="135" spans="48:54">
      <c r="AV135" s="385"/>
      <c r="AW135" s="385"/>
      <c r="AX135" s="385"/>
      <c r="AY135" s="385"/>
      <c r="BB135" s="385"/>
    </row>
    <row r="136" spans="48:54">
      <c r="AV136" s="385"/>
      <c r="AW136" s="385"/>
      <c r="AX136" s="385"/>
      <c r="AY136" s="385"/>
      <c r="BB136" s="385"/>
    </row>
    <row r="137" spans="48:54">
      <c r="AV137" s="385"/>
      <c r="AW137" s="385"/>
      <c r="AX137" s="385"/>
      <c r="AY137" s="385"/>
      <c r="BB137" s="385"/>
    </row>
    <row r="138" spans="48:54">
      <c r="AV138" s="385"/>
      <c r="AW138" s="385"/>
      <c r="AX138" s="385"/>
      <c r="AY138" s="385"/>
      <c r="BB138" s="385"/>
    </row>
    <row r="139" spans="48:54">
      <c r="AV139" s="385"/>
      <c r="AW139" s="385"/>
      <c r="AX139" s="385"/>
      <c r="AY139" s="385"/>
      <c r="BB139" s="385"/>
    </row>
    <row r="140" spans="48:54">
      <c r="AV140" s="385"/>
      <c r="AW140" s="385"/>
      <c r="AX140" s="385"/>
      <c r="AY140" s="385"/>
      <c r="BB140" s="385"/>
    </row>
    <row r="141" spans="48:54">
      <c r="AV141" s="385"/>
      <c r="AW141" s="385"/>
      <c r="AX141" s="385"/>
      <c r="AY141" s="385"/>
      <c r="BB141" s="385"/>
    </row>
    <row r="142" spans="48:54">
      <c r="AV142" s="385"/>
      <c r="AW142" s="385"/>
      <c r="AX142" s="385"/>
      <c r="AY142" s="385"/>
      <c r="BB142" s="385"/>
    </row>
    <row r="143" spans="48:54">
      <c r="AV143" s="385"/>
      <c r="AW143" s="385"/>
      <c r="AX143" s="385"/>
      <c r="AY143" s="385"/>
      <c r="BB143" s="385"/>
    </row>
    <row r="144" spans="48:54">
      <c r="AV144" s="385"/>
      <c r="AW144" s="385"/>
      <c r="AX144" s="385"/>
      <c r="AY144" s="385"/>
      <c r="BB144" s="385"/>
    </row>
    <row r="145" spans="48:54">
      <c r="AV145" s="385"/>
      <c r="AW145" s="385"/>
      <c r="AX145" s="385"/>
      <c r="AY145" s="385"/>
      <c r="BB145" s="385"/>
    </row>
    <row r="146" spans="48:54">
      <c r="AV146" s="385"/>
      <c r="AW146" s="385"/>
      <c r="AX146" s="385"/>
      <c r="AY146" s="385"/>
      <c r="BB146" s="385"/>
    </row>
    <row r="147" spans="48:54">
      <c r="AV147" s="385"/>
      <c r="AW147" s="385"/>
      <c r="AX147" s="385"/>
      <c r="AY147" s="385"/>
      <c r="BB147" s="385"/>
    </row>
    <row r="148" spans="48:54">
      <c r="AV148" s="385"/>
      <c r="AW148" s="385"/>
      <c r="AX148" s="385"/>
      <c r="AY148" s="385"/>
      <c r="BB148" s="385"/>
    </row>
    <row r="149" spans="48:54">
      <c r="AV149" s="385"/>
      <c r="AW149" s="385"/>
      <c r="AX149" s="385"/>
      <c r="AY149" s="385"/>
      <c r="BB149" s="385"/>
    </row>
    <row r="150" spans="48:54">
      <c r="AV150" s="385"/>
      <c r="AW150" s="385"/>
      <c r="AX150" s="385"/>
      <c r="AY150" s="385"/>
      <c r="BB150" s="385"/>
    </row>
    <row r="151" spans="48:54">
      <c r="AV151" s="385"/>
      <c r="AW151" s="385"/>
      <c r="AX151" s="385"/>
      <c r="AY151" s="385"/>
      <c r="BB151" s="385"/>
    </row>
    <row r="152" spans="48:54">
      <c r="AV152" s="385"/>
      <c r="AW152" s="385"/>
      <c r="AX152" s="385"/>
      <c r="AY152" s="385"/>
      <c r="BB152" s="385"/>
    </row>
    <row r="153" spans="48:54">
      <c r="AV153" s="385"/>
      <c r="AW153" s="385"/>
      <c r="AX153" s="385"/>
      <c r="AY153" s="385"/>
      <c r="BB153" s="385"/>
    </row>
    <row r="154" spans="48:54">
      <c r="AV154" s="385"/>
      <c r="AW154" s="385"/>
      <c r="AX154" s="385"/>
      <c r="AY154" s="385"/>
      <c r="BB154" s="385"/>
    </row>
    <row r="155" spans="48:54">
      <c r="AV155" s="385"/>
      <c r="AW155" s="385"/>
      <c r="AX155" s="385"/>
      <c r="AY155" s="385"/>
      <c r="BB155" s="385"/>
    </row>
  </sheetData>
  <mergeCells count="7">
    <mergeCell ref="A31:A38"/>
    <mergeCell ref="A40:A45"/>
    <mergeCell ref="A3:C3"/>
    <mergeCell ref="B5:C5"/>
    <mergeCell ref="A6:A11"/>
    <mergeCell ref="A13:A20"/>
    <mergeCell ref="A22:A30"/>
  </mergeCells>
  <conditionalFormatting sqref="B27">
    <cfRule type="cellIs" dxfId="126" priority="203" operator="lessThan">
      <formula>0</formula>
    </cfRule>
  </conditionalFormatting>
  <conditionalFormatting sqref="B30">
    <cfRule type="cellIs" dxfId="125" priority="524" operator="lessThan">
      <formula>0</formula>
    </cfRule>
  </conditionalFormatting>
  <conditionalFormatting sqref="B36:B37">
    <cfRule type="cellIs" dxfId="124" priority="201" operator="lessThan">
      <formula>0</formula>
    </cfRule>
  </conditionalFormatting>
  <conditionalFormatting sqref="B7:D40 B41:C45">
    <cfRule type="cellIs" dxfId="123" priority="366" operator="lessThan">
      <formula>0</formula>
    </cfRule>
  </conditionalFormatting>
  <conditionalFormatting sqref="B46:O48">
    <cfRule type="cellIs" dxfId="122" priority="589" operator="lessThan">
      <formula>0</formula>
    </cfRule>
  </conditionalFormatting>
  <conditionalFormatting sqref="D5:D44">
    <cfRule type="cellIs" dxfId="121" priority="148" operator="lessThan">
      <formula>0</formula>
    </cfRule>
  </conditionalFormatting>
  <conditionalFormatting sqref="D10:T11">
    <cfRule type="cellIs" dxfId="120" priority="187" operator="lessThan">
      <formula>0</formula>
    </cfRule>
  </conditionalFormatting>
  <conditionalFormatting sqref="D14:T14 D23:T23 D32:T32">
    <cfRule type="cellIs" dxfId="119" priority="199" operator="lessThan">
      <formula>0</formula>
    </cfRule>
  </conditionalFormatting>
  <conditionalFormatting sqref="D37:T38">
    <cfRule type="cellIs" dxfId="118" priority="123" operator="lessThan">
      <formula>0</formula>
    </cfRule>
  </conditionalFormatting>
  <conditionalFormatting sqref="D45:T45">
    <cfRule type="cellIs" dxfId="117" priority="79" operator="lessThan">
      <formula>0</formula>
    </cfRule>
  </conditionalFormatting>
  <conditionalFormatting sqref="E11">
    <cfRule type="cellIs" dxfId="116" priority="155" operator="lessThan">
      <formula>0</formula>
    </cfRule>
  </conditionalFormatting>
  <conditionalFormatting sqref="E16">
    <cfRule type="cellIs" dxfId="115" priority="266" operator="lessThan">
      <formula>0</formula>
    </cfRule>
  </conditionalFormatting>
  <conditionalFormatting sqref="E20">
    <cfRule type="cellIs" dxfId="114" priority="152" operator="lessThan">
      <formula>0</formula>
    </cfRule>
  </conditionalFormatting>
  <conditionalFormatting sqref="E25">
    <cfRule type="cellIs" dxfId="113" priority="263" operator="lessThan">
      <formula>0</formula>
    </cfRule>
  </conditionalFormatting>
  <conditionalFormatting sqref="E29">
    <cfRule type="cellIs" dxfId="112" priority="135" operator="lessThan">
      <formula>0</formula>
    </cfRule>
  </conditionalFormatting>
  <conditionalFormatting sqref="E34">
    <cfRule type="cellIs" dxfId="111" priority="246" operator="lessThan">
      <formula>0</formula>
    </cfRule>
  </conditionalFormatting>
  <conditionalFormatting sqref="E5:O45">
    <cfRule type="cellIs" dxfId="110" priority="84" operator="lessThan">
      <formula>0</formula>
    </cfRule>
  </conditionalFormatting>
  <conditionalFormatting sqref="E38:T38">
    <cfRule type="cellIs" dxfId="109" priority="93" operator="lessThan">
      <formula>0</formula>
    </cfRule>
  </conditionalFormatting>
  <conditionalFormatting sqref="P16:Q44">
    <cfRule type="cellIs" dxfId="108" priority="192" operator="lessThan">
      <formula>0</formula>
    </cfRule>
  </conditionalFormatting>
  <conditionalFormatting sqref="Q4:AE4 P7:T16 R15:T44">
    <cfRule type="cellIs" dxfId="107" priority="629" operator="lessThan">
      <formula>0</formula>
    </cfRule>
  </conditionalFormatting>
  <conditionalFormatting sqref="U7:V45">
    <cfRule type="cellIs" dxfId="106" priority="40" operator="lessThan">
      <formula>0</formula>
    </cfRule>
  </conditionalFormatting>
  <conditionalFormatting sqref="V10:BC11">
    <cfRule type="cellIs" dxfId="105" priority="26" operator="lessThan">
      <formula>0</formula>
    </cfRule>
  </conditionalFormatting>
  <conditionalFormatting sqref="V14:BC14">
    <cfRule type="cellIs" dxfId="104" priority="27" operator="lessThan">
      <formula>0</formula>
    </cfRule>
  </conditionalFormatting>
  <conditionalFormatting sqref="V19:BC19">
    <cfRule type="cellIs" dxfId="103" priority="38" operator="lessThan">
      <formula>0</formula>
    </cfRule>
  </conditionalFormatting>
  <conditionalFormatting sqref="V23:BC23 V28:BC28">
    <cfRule type="cellIs" dxfId="102" priority="2" operator="lessThan">
      <formula>0</formula>
    </cfRule>
  </conditionalFormatting>
  <conditionalFormatting sqref="V32:BC32 V37:BC38">
    <cfRule type="cellIs" dxfId="101" priority="1" operator="lessThan">
      <formula>0</formula>
    </cfRule>
  </conditionalFormatting>
  <conditionalFormatting sqref="V45:BC45">
    <cfRule type="cellIs" dxfId="100" priority="3" operator="lessThan">
      <formula>0</formula>
    </cfRule>
  </conditionalFormatting>
  <conditionalFormatting sqref="W6:X45">
    <cfRule type="cellIs" dxfId="99" priority="83" operator="lessThan">
      <formula>0</formula>
    </cfRule>
  </conditionalFormatting>
  <conditionalFormatting sqref="AG4:AI4">
    <cfRule type="cellIs" dxfId="98" priority="626" operator="lessThan">
      <formula>0</formula>
    </cfRule>
  </conditionalFormatting>
  <conditionalFormatting sqref="AK4:AR4 BV5:XFD54 B18 D19:T19 B21 D28:T28 D47:BC48 AM49:AP54">
    <cfRule type="cellIs" dxfId="97" priority="564" operator="lessThan">
      <formula>0</formula>
    </cfRule>
  </conditionalFormatting>
  <conditionalFormatting sqref="AP6:AQ45">
    <cfRule type="cellIs" dxfId="96" priority="89" operator="lessThan">
      <formula>0</formula>
    </cfRule>
  </conditionalFormatting>
  <conditionalFormatting sqref="AR6">
    <cfRule type="cellIs" dxfId="95" priority="191" operator="lessThan">
      <formula>0</formula>
    </cfRule>
  </conditionalFormatting>
  <conditionalFormatting sqref="AR9">
    <cfRule type="cellIs" dxfId="94" priority="200" operator="lessThan">
      <formula>0</formula>
    </cfRule>
  </conditionalFormatting>
  <conditionalFormatting sqref="AR11:AR12">
    <cfRule type="cellIs" dxfId="93" priority="198" operator="lessThan">
      <formula>0</formula>
    </cfRule>
  </conditionalFormatting>
  <conditionalFormatting sqref="AR14:AR15">
    <cfRule type="cellIs" dxfId="92" priority="190" operator="lessThan">
      <formula>0</formula>
    </cfRule>
  </conditionalFormatting>
  <conditionalFormatting sqref="AR17:AR18">
    <cfRule type="cellIs" dxfId="91" priority="197" operator="lessThan">
      <formula>0</formula>
    </cfRule>
  </conditionalFormatting>
  <conditionalFormatting sqref="AR20:AR21">
    <cfRule type="cellIs" dxfId="90" priority="196" operator="lessThan">
      <formula>0</formula>
    </cfRule>
  </conditionalFormatting>
  <conditionalFormatting sqref="AR23:AR24">
    <cfRule type="cellIs" dxfId="89" priority="189" operator="lessThan">
      <formula>0</formula>
    </cfRule>
  </conditionalFormatting>
  <conditionalFormatting sqref="AR26:AR27">
    <cfRule type="cellIs" dxfId="88" priority="194" operator="lessThan">
      <formula>0</formula>
    </cfRule>
  </conditionalFormatting>
  <conditionalFormatting sqref="AR29:AR30">
    <cfRule type="cellIs" dxfId="87" priority="193" operator="lessThan">
      <formula>0</formula>
    </cfRule>
  </conditionalFormatting>
  <conditionalFormatting sqref="AR32:AR45">
    <cfRule type="cellIs" dxfId="86" priority="90" operator="lessThan">
      <formula>0</formula>
    </cfRule>
  </conditionalFormatting>
  <conditionalFormatting sqref="AS6:AT45">
    <cfRule type="cellIs" dxfId="85" priority="88" operator="lessThan">
      <formula>0</formula>
    </cfRule>
  </conditionalFormatting>
  <conditionalFormatting sqref="AV6:AV45">
    <cfRule type="cellIs" dxfId="84" priority="87" operator="lessThan">
      <formula>0</formula>
    </cfRule>
  </conditionalFormatting>
  <conditionalFormatting sqref="AX6:AX45">
    <cfRule type="cellIs" dxfId="83" priority="86" operator="lessThan">
      <formula>0</formula>
    </cfRule>
  </conditionalFormatting>
  <conditionalFormatting sqref="AZ6:AZ45">
    <cfRule type="cellIs" dxfId="82" priority="92" operator="lessThan">
      <formula>0</formula>
    </cfRule>
  </conditionalFormatting>
  <pageMargins left="0.7" right="0.7" top="0.75" bottom="0.75" header="0.3" footer="0.3"/>
  <pageSetup scale="83" fitToWidth="0" fitToHeight="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4"/>
  <sheetViews>
    <sheetView zoomScale="85" zoomScaleNormal="85" workbookViewId="0">
      <pane xSplit="3" ySplit="5" topLeftCell="D21" activePane="bottomRight" state="frozen"/>
      <selection pane="topRight" activeCell="D1" sqref="D1"/>
      <selection pane="bottomLeft" activeCell="A6" sqref="A6"/>
      <selection pane="bottomRight" activeCell="K32" sqref="K32"/>
    </sheetView>
  </sheetViews>
  <sheetFormatPr defaultRowHeight="14.4"/>
  <cols>
    <col min="1" max="1" width="12.88671875" style="353" customWidth="1"/>
    <col min="2" max="2" width="15.5546875" style="353" customWidth="1"/>
    <col min="3" max="3" width="13" style="353" customWidth="1"/>
    <col min="4" max="4" width="25.5546875" style="440" customWidth="1"/>
    <col min="5" max="5" width="15.6640625" customWidth="1"/>
    <col min="6" max="6" width="15.5546875" customWidth="1"/>
    <col min="7" max="8" width="16.6640625" customWidth="1"/>
    <col min="9" max="9" width="13.33203125" bestFit="1" customWidth="1"/>
    <col min="10" max="10" width="11.33203125" bestFit="1" customWidth="1"/>
    <col min="11" max="11" width="11.33203125" customWidth="1"/>
    <col min="12" max="12" width="13.44140625" customWidth="1"/>
    <col min="13" max="13" width="11.88671875" bestFit="1" customWidth="1"/>
    <col min="14" max="14" width="21.6640625" bestFit="1" customWidth="1"/>
    <col min="15" max="15" width="10.33203125" bestFit="1" customWidth="1"/>
    <col min="16" max="16" width="14.5546875" customWidth="1"/>
    <col min="17" max="17" width="16.6640625" customWidth="1"/>
  </cols>
  <sheetData>
    <row r="1" spans="1:17" ht="21">
      <c r="A1" s="547" t="s">
        <v>268</v>
      </c>
      <c r="B1" s="441"/>
      <c r="C1" s="441"/>
      <c r="D1" s="442"/>
    </row>
    <row r="2" spans="1:17" ht="21">
      <c r="A2" s="441"/>
      <c r="B2" s="441"/>
      <c r="C2" s="441"/>
      <c r="D2" s="442"/>
    </row>
    <row r="3" spans="1:17" ht="21.6" thickBot="1">
      <c r="A3" s="441"/>
      <c r="B3" s="441"/>
      <c r="C3" s="441"/>
      <c r="D3" s="442"/>
    </row>
    <row r="4" spans="1:17" ht="19.2" thickTop="1" thickBot="1">
      <c r="A4" s="833">
        <f>'SO FOB Juli 2026'!A4</f>
        <v>46204</v>
      </c>
      <c r="B4" s="833"/>
      <c r="C4" s="833"/>
      <c r="D4" s="443"/>
      <c r="E4" s="836" t="s">
        <v>270</v>
      </c>
      <c r="F4" s="837"/>
      <c r="G4" s="837"/>
      <c r="H4" s="837"/>
      <c r="I4" s="831" t="s">
        <v>269</v>
      </c>
      <c r="J4" s="831"/>
      <c r="K4" s="831"/>
      <c r="L4" s="831"/>
      <c r="M4" s="831"/>
      <c r="N4" s="831"/>
      <c r="O4" s="831"/>
      <c r="P4" s="831"/>
      <c r="Q4" s="832"/>
    </row>
    <row r="5" spans="1:17" s="546" customFormat="1" ht="19.2" thickTop="1" thickBot="1">
      <c r="A5" s="548" t="s">
        <v>1</v>
      </c>
      <c r="B5" s="834" t="s">
        <v>2</v>
      </c>
      <c r="C5" s="834"/>
      <c r="D5" s="549" t="s">
        <v>274</v>
      </c>
      <c r="E5" s="550" t="s">
        <v>271</v>
      </c>
      <c r="F5" s="550" t="s">
        <v>272</v>
      </c>
      <c r="G5" s="550" t="s">
        <v>273</v>
      </c>
      <c r="H5" s="551" t="s">
        <v>3</v>
      </c>
      <c r="I5" s="552" t="s">
        <v>82</v>
      </c>
      <c r="J5" s="552" t="s">
        <v>83</v>
      </c>
      <c r="K5" s="552" t="s">
        <v>84</v>
      </c>
      <c r="L5" s="552" t="s">
        <v>85</v>
      </c>
      <c r="M5" s="552" t="s">
        <v>86</v>
      </c>
      <c r="N5" s="552" t="s">
        <v>87</v>
      </c>
      <c r="O5" s="552" t="s">
        <v>88</v>
      </c>
      <c r="P5" s="552" t="s">
        <v>89</v>
      </c>
      <c r="Q5" s="553" t="s">
        <v>3</v>
      </c>
    </row>
    <row r="6" spans="1:17" ht="16.2" thickTop="1">
      <c r="A6" s="835">
        <f>WEEKNUM(B6)</f>
        <v>27</v>
      </c>
      <c r="B6" s="391">
        <f>A4</f>
        <v>46204</v>
      </c>
      <c r="C6" s="392" t="str">
        <f t="shared" ref="C6:C37" si="0">TEXT(B6,"ddd")</f>
        <v>Wed</v>
      </c>
      <c r="D6" s="554">
        <f t="shared" ref="D6:D10" si="1">Q6-H6</f>
        <v>-67277.438935483864</v>
      </c>
      <c r="E6" s="555">
        <f>SUM('SO Juli 2026 Rev 2'!E6:AR6)-'SO Juli 2026 Rev 2'!V6</f>
        <v>183560.01774193547</v>
      </c>
      <c r="F6" s="555">
        <f>SUM('SO Juli 2026 Rev 2'!AU6:BA6)+'SO Juli 2026 Rev 2'!V6</f>
        <v>19190.91619354839</v>
      </c>
      <c r="G6" s="555">
        <f>SUM('SO Juli 2026 Rev 2'!BB6:BC6)</f>
        <v>13500</v>
      </c>
      <c r="H6" s="556">
        <f t="shared" ref="H6:H10" si="2">SUM(E6:G6)</f>
        <v>216250.93393548386</v>
      </c>
      <c r="I6" s="557">
        <f>'SO MS'!E6</f>
        <v>60000</v>
      </c>
      <c r="J6" s="557">
        <f>'SO MS'!F6</f>
        <v>34560</v>
      </c>
      <c r="K6" s="557">
        <f>'SO MS'!G6</f>
        <v>10800</v>
      </c>
      <c r="L6" s="557">
        <f>'SO MS'!H6</f>
        <v>10000</v>
      </c>
      <c r="M6" s="557">
        <f>'SO MS'!I6</f>
        <v>13500</v>
      </c>
      <c r="N6" s="557">
        <f>'SO MS'!J6</f>
        <v>3500</v>
      </c>
      <c r="O6" s="557">
        <f>'SO MS'!K6</f>
        <v>16613.494999999999</v>
      </c>
      <c r="P6" s="557">
        <f>'SO MS'!L6</f>
        <v>0</v>
      </c>
      <c r="Q6" s="558">
        <f t="shared" ref="Q6:Q10" si="3">SUM(I6:P6)</f>
        <v>148973.495</v>
      </c>
    </row>
    <row r="7" spans="1:17" ht="15.6">
      <c r="A7" s="808"/>
      <c r="B7" s="391">
        <f t="shared" ref="B7:B9" si="4">B6+1</f>
        <v>46205</v>
      </c>
      <c r="C7" s="392" t="str">
        <f t="shared" si="0"/>
        <v>Thu</v>
      </c>
      <c r="D7" s="554">
        <f t="shared" si="1"/>
        <v>-75356.127935483848</v>
      </c>
      <c r="E7" s="555">
        <f>SUM('SO Juli 2026 Rev 2'!E7:AR7)-'SO Juli 2026 Rev 2'!V7</f>
        <v>183560.01774193547</v>
      </c>
      <c r="F7" s="555">
        <f>SUM('SO Juli 2026 Rev 2'!AU7:BA7)+'SO Juli 2026 Rev 2'!V7</f>
        <v>19190.91619354839</v>
      </c>
      <c r="G7" s="555">
        <f>SUM('SO Juli 2026 Rev 2'!BB7:BC7)</f>
        <v>13500</v>
      </c>
      <c r="H7" s="556">
        <f t="shared" si="2"/>
        <v>216250.93393548386</v>
      </c>
      <c r="I7" s="557">
        <f>'SO MS'!E7</f>
        <v>60000</v>
      </c>
      <c r="J7" s="557">
        <f>'SO MS'!F7</f>
        <v>34560</v>
      </c>
      <c r="K7" s="557">
        <f>'SO MS'!G7</f>
        <v>10800</v>
      </c>
      <c r="L7" s="557">
        <f>'SO MS'!H7</f>
        <v>10000</v>
      </c>
      <c r="M7" s="557">
        <f>'SO MS'!I7</f>
        <v>13500</v>
      </c>
      <c r="N7" s="557">
        <f>'SO MS'!J7</f>
        <v>3500</v>
      </c>
      <c r="O7" s="557">
        <f>'SO MS'!K7</f>
        <v>8534.8060000000005</v>
      </c>
      <c r="P7" s="557">
        <f>'SO MS'!L7</f>
        <v>0</v>
      </c>
      <c r="Q7" s="558">
        <f t="shared" si="3"/>
        <v>140894.80600000001</v>
      </c>
    </row>
    <row r="8" spans="1:17" ht="15.6">
      <c r="A8" s="808"/>
      <c r="B8" s="391">
        <f t="shared" si="4"/>
        <v>46206</v>
      </c>
      <c r="C8" s="392" t="str">
        <f t="shared" si="0"/>
        <v>Fri</v>
      </c>
      <c r="D8" s="554">
        <f t="shared" si="1"/>
        <v>-67059.402935483842</v>
      </c>
      <c r="E8" s="555">
        <f>SUM('SO Juli 2026 Rev 2'!E8:AR8)-'SO Juli 2026 Rev 2'!V8</f>
        <v>183560.01774193547</v>
      </c>
      <c r="F8" s="555">
        <f>SUM('SO Juli 2026 Rev 2'!AU8:BA8)+'SO Juli 2026 Rev 2'!V8</f>
        <v>19190.91619354839</v>
      </c>
      <c r="G8" s="555">
        <f>SUM('SO Juli 2026 Rev 2'!BB8:BC8)</f>
        <v>13500</v>
      </c>
      <c r="H8" s="556">
        <f t="shared" si="2"/>
        <v>216250.93393548386</v>
      </c>
      <c r="I8" s="557">
        <f>'SO MS'!E8</f>
        <v>60000</v>
      </c>
      <c r="J8" s="557">
        <f>'SO MS'!F8</f>
        <v>34560</v>
      </c>
      <c r="K8" s="557">
        <f>'SO MS'!G8</f>
        <v>10800</v>
      </c>
      <c r="L8" s="557">
        <f>'SO MS'!H8</f>
        <v>10000</v>
      </c>
      <c r="M8" s="557">
        <f>'SO MS'!I8</f>
        <v>13500</v>
      </c>
      <c r="N8" s="557">
        <f>'SO MS'!J8</f>
        <v>3500</v>
      </c>
      <c r="O8" s="557">
        <f>'SO MS'!K8</f>
        <v>16831.531000000003</v>
      </c>
      <c r="P8" s="557">
        <f>'SO MS'!L8</f>
        <v>0</v>
      </c>
      <c r="Q8" s="558">
        <f t="shared" si="3"/>
        <v>149191.53100000002</v>
      </c>
    </row>
    <row r="9" spans="1:17" ht="15.6">
      <c r="A9" s="808"/>
      <c r="B9" s="394">
        <f t="shared" si="4"/>
        <v>46207</v>
      </c>
      <c r="C9" s="395" t="str">
        <f t="shared" si="0"/>
        <v>Sat</v>
      </c>
      <c r="D9" s="559">
        <f t="shared" si="1"/>
        <v>-65700.036838709726</v>
      </c>
      <c r="E9" s="555">
        <f>SUM('SO Juli 2026 Rev 2'!E9:AR9)-'SO Juli 2026 Rev 2'!V9</f>
        <v>179060.51096774195</v>
      </c>
      <c r="F9" s="555">
        <f>SUM('SO Juli 2026 Rev 2'!AU9:BA9)+'SO Juli 2026 Rev 2'!V9</f>
        <v>18069.015870967756</v>
      </c>
      <c r="G9" s="555">
        <f>SUM('SO Juli 2026 Rev 2'!BB9:BC9)</f>
        <v>13500</v>
      </c>
      <c r="H9" s="556">
        <f t="shared" si="2"/>
        <v>210629.52683870972</v>
      </c>
      <c r="I9" s="557">
        <f>'SO MS'!E9</f>
        <v>60000</v>
      </c>
      <c r="J9" s="557">
        <f>'SO MS'!F9</f>
        <v>34560</v>
      </c>
      <c r="K9" s="557">
        <f>'SO MS'!G9</f>
        <v>10800</v>
      </c>
      <c r="L9" s="557">
        <f>'SO MS'!H9</f>
        <v>10000</v>
      </c>
      <c r="M9" s="557">
        <f>'SO MS'!I9</f>
        <v>13500</v>
      </c>
      <c r="N9" s="557">
        <f>'SO MS'!J9</f>
        <v>3500</v>
      </c>
      <c r="O9" s="557">
        <f>'SO MS'!K9</f>
        <v>12569.49</v>
      </c>
      <c r="P9" s="557">
        <f>'SO MS'!L9</f>
        <v>0</v>
      </c>
      <c r="Q9" s="558">
        <f t="shared" si="3"/>
        <v>144929.49</v>
      </c>
    </row>
    <row r="10" spans="1:17" ht="15.6">
      <c r="A10" s="808"/>
      <c r="B10" s="394">
        <f>B9+1</f>
        <v>46208</v>
      </c>
      <c r="C10" s="395" t="str">
        <f t="shared" si="0"/>
        <v>Sun</v>
      </c>
      <c r="D10" s="559">
        <f t="shared" si="1"/>
        <v>-49701.163451612927</v>
      </c>
      <c r="E10" s="555">
        <f>SUM('SO Juli 2026 Rev 2'!E10:AR10)-'SO Juli 2026 Rev 2'!V10</f>
        <v>154569.43358064516</v>
      </c>
      <c r="F10" s="555">
        <f>SUM('SO Juli 2026 Rev 2'!AU10:BA10)+'SO Juli 2026 Rev 2'!V10</f>
        <v>18069.015870967756</v>
      </c>
      <c r="G10" s="555">
        <f>SUM('SO Juli 2026 Rev 2'!BB10:BC10)</f>
        <v>13500</v>
      </c>
      <c r="H10" s="556">
        <f t="shared" si="2"/>
        <v>186138.44945161292</v>
      </c>
      <c r="I10" s="557">
        <f>'SO MS'!E10</f>
        <v>60000</v>
      </c>
      <c r="J10" s="557">
        <f>'SO MS'!F10</f>
        <v>34560</v>
      </c>
      <c r="K10" s="557">
        <f>'SO MS'!G10</f>
        <v>10800</v>
      </c>
      <c r="L10" s="557">
        <f>'SO MS'!H10</f>
        <v>10000</v>
      </c>
      <c r="M10" s="557">
        <f>'SO MS'!I10</f>
        <v>13500</v>
      </c>
      <c r="N10" s="557">
        <f>'SO MS'!J10</f>
        <v>3500</v>
      </c>
      <c r="O10" s="557">
        <f>'SO MS'!K10</f>
        <v>4077.2860000000001</v>
      </c>
      <c r="P10" s="557">
        <f>'SO MS'!L10</f>
        <v>0</v>
      </c>
      <c r="Q10" s="558">
        <f t="shared" si="3"/>
        <v>136437.28599999999</v>
      </c>
    </row>
    <row r="11" spans="1:17" ht="15.6">
      <c r="A11" s="809"/>
      <c r="B11" s="398" t="s">
        <v>18</v>
      </c>
      <c r="C11" s="392"/>
      <c r="D11" s="560">
        <f>SUM(D6:D10)</f>
        <v>-325094.17009677424</v>
      </c>
      <c r="E11" s="620">
        <f t="shared" ref="E11:Q11" si="5">SUM(E6:E10)</f>
        <v>884309.99777419353</v>
      </c>
      <c r="F11" s="620">
        <f t="shared" si="5"/>
        <v>93710.780322580686</v>
      </c>
      <c r="G11" s="620">
        <f t="shared" si="5"/>
        <v>67500</v>
      </c>
      <c r="H11" s="621">
        <f t="shared" si="5"/>
        <v>1045520.7780967741</v>
      </c>
      <c r="I11" s="622">
        <f t="shared" si="5"/>
        <v>300000</v>
      </c>
      <c r="J11" s="622">
        <f t="shared" si="5"/>
        <v>172800</v>
      </c>
      <c r="K11" s="622">
        <f t="shared" si="5"/>
        <v>54000</v>
      </c>
      <c r="L11" s="622">
        <f t="shared" si="5"/>
        <v>50000</v>
      </c>
      <c r="M11" s="622">
        <f t="shared" si="5"/>
        <v>67500</v>
      </c>
      <c r="N11" s="622">
        <f t="shared" si="5"/>
        <v>17500</v>
      </c>
      <c r="O11" s="622">
        <f t="shared" si="5"/>
        <v>58626.608</v>
      </c>
      <c r="P11" s="622">
        <f t="shared" si="5"/>
        <v>0</v>
      </c>
      <c r="Q11" s="623">
        <f t="shared" si="5"/>
        <v>720426.60799999989</v>
      </c>
    </row>
    <row r="12" spans="1:17" ht="15.6">
      <c r="A12" s="603"/>
      <c r="B12" s="391"/>
      <c r="C12" s="392"/>
      <c r="D12" s="561"/>
      <c r="E12" s="555"/>
      <c r="F12" s="555"/>
      <c r="G12" s="555"/>
      <c r="H12" s="556"/>
      <c r="I12" s="557"/>
      <c r="J12" s="557"/>
      <c r="K12" s="557"/>
      <c r="L12" s="557"/>
      <c r="M12" s="557"/>
      <c r="N12" s="557"/>
      <c r="O12" s="557"/>
      <c r="P12" s="557"/>
      <c r="Q12" s="558"/>
    </row>
    <row r="13" spans="1:17" ht="15.6">
      <c r="A13" s="810">
        <f>WEEKNUM(B13)</f>
        <v>28</v>
      </c>
      <c r="B13" s="391">
        <f>B10+1</f>
        <v>46209</v>
      </c>
      <c r="C13" s="392" t="str">
        <f t="shared" si="0"/>
        <v>Mon</v>
      </c>
      <c r="D13" s="554">
        <f t="shared" ref="D13:D19" si="6">Q13-H13</f>
        <v>-71394.408935483865</v>
      </c>
      <c r="E13" s="555">
        <f>SUM('SO Juli 2026 Rev 2'!E13:AR13)</f>
        <v>190060.01774193547</v>
      </c>
      <c r="F13" s="555">
        <f>SUM('SO Juli 2026 Rev 2'!AU13:BA13)</f>
        <v>12690.91619354839</v>
      </c>
      <c r="G13" s="555">
        <f>SUM('SO Juli 2026 Rev 2'!BB13:BC13)</f>
        <v>13500</v>
      </c>
      <c r="H13" s="556">
        <f t="shared" ref="H13:H19" si="7">SUM(E13:G13)</f>
        <v>216250.93393548386</v>
      </c>
      <c r="I13" s="557">
        <f>'SO MS'!E13</f>
        <v>60000</v>
      </c>
      <c r="J13" s="557">
        <f>'SO MS'!F13</f>
        <v>34560</v>
      </c>
      <c r="K13" s="557">
        <f>'SO MS'!G13</f>
        <v>10800</v>
      </c>
      <c r="L13" s="557">
        <f>'SO MS'!H13</f>
        <v>10000</v>
      </c>
      <c r="M13" s="557">
        <f>'SO MS'!I13</f>
        <v>13500</v>
      </c>
      <c r="N13" s="557">
        <f>'SO MS'!J13</f>
        <v>3500</v>
      </c>
      <c r="O13" s="557">
        <f>'SO MS'!K13</f>
        <v>12496.525</v>
      </c>
      <c r="P13" s="557">
        <f>'SO MS'!L13</f>
        <v>0</v>
      </c>
      <c r="Q13" s="558">
        <f t="shared" ref="Q13:Q19" si="8">SUM(I13:P13)</f>
        <v>144856.52499999999</v>
      </c>
    </row>
    <row r="14" spans="1:17" ht="15.6">
      <c r="A14" s="808"/>
      <c r="B14" s="391">
        <f t="shared" ref="B14:B19" si="9">B13+1</f>
        <v>46210</v>
      </c>
      <c r="C14" s="392" t="str">
        <f t="shared" si="0"/>
        <v>Tue</v>
      </c>
      <c r="D14" s="554">
        <f t="shared" si="6"/>
        <v>-67655.662935483851</v>
      </c>
      <c r="E14" s="555">
        <f>SUM('SO Juli 2026 Rev 2'!E14:AR14)-'SO Juli 2026 Rev 2'!V14</f>
        <v>183560.01774193547</v>
      </c>
      <c r="F14" s="555">
        <f>SUM('SO Juli 2026 Rev 2'!AU14:BA14)+'SO Juli 2026 Rev 2'!V14</f>
        <v>19190.91619354839</v>
      </c>
      <c r="G14" s="555">
        <f>SUM('SO Juli 2026 Rev 2'!BB14:BC14)</f>
        <v>13500</v>
      </c>
      <c r="H14" s="556">
        <f t="shared" si="7"/>
        <v>216250.93393548386</v>
      </c>
      <c r="I14" s="557">
        <f>'SO MS'!E14</f>
        <v>60000</v>
      </c>
      <c r="J14" s="557">
        <f>'SO MS'!F14</f>
        <v>34560</v>
      </c>
      <c r="K14" s="557">
        <f>'SO MS'!G14</f>
        <v>10800</v>
      </c>
      <c r="L14" s="557">
        <f>'SO MS'!H14</f>
        <v>10000</v>
      </c>
      <c r="M14" s="557">
        <f>'SO MS'!I14</f>
        <v>13500</v>
      </c>
      <c r="N14" s="557">
        <f>'SO MS'!J14</f>
        <v>3500</v>
      </c>
      <c r="O14" s="557">
        <f>'SO MS'!K14</f>
        <v>16235.271000000001</v>
      </c>
      <c r="P14" s="557">
        <f>'SO MS'!L14</f>
        <v>0</v>
      </c>
      <c r="Q14" s="558">
        <f t="shared" si="8"/>
        <v>148595.27100000001</v>
      </c>
    </row>
    <row r="15" spans="1:17" ht="15.6">
      <c r="A15" s="808"/>
      <c r="B15" s="391">
        <f t="shared" si="9"/>
        <v>46211</v>
      </c>
      <c r="C15" s="392" t="str">
        <f t="shared" si="0"/>
        <v>Wed</v>
      </c>
      <c r="D15" s="554">
        <f t="shared" si="6"/>
        <v>-71180.195935483847</v>
      </c>
      <c r="E15" s="555">
        <f>SUM('SO Juli 2026 Rev 2'!E15:AR15)-'SO Juli 2026 Rev 2'!V15</f>
        <v>183560.01774193547</v>
      </c>
      <c r="F15" s="555">
        <f>SUM('SO Juli 2026 Rev 2'!AU15:BA15)+'SO Juli 2026 Rev 2'!V15</f>
        <v>19190.91619354839</v>
      </c>
      <c r="G15" s="555">
        <f>SUM('SO Juli 2026 Rev 2'!BB15:BC15)</f>
        <v>13500</v>
      </c>
      <c r="H15" s="556">
        <f t="shared" si="7"/>
        <v>216250.93393548386</v>
      </c>
      <c r="I15" s="557">
        <f>'SO MS'!E15</f>
        <v>60000</v>
      </c>
      <c r="J15" s="557">
        <f>'SO MS'!F15</f>
        <v>34560</v>
      </c>
      <c r="K15" s="557">
        <f>'SO MS'!G15</f>
        <v>10800</v>
      </c>
      <c r="L15" s="557">
        <f>'SO MS'!H15</f>
        <v>10000</v>
      </c>
      <c r="M15" s="557">
        <f>'SO MS'!I15</f>
        <v>13500</v>
      </c>
      <c r="N15" s="557">
        <f>'SO MS'!J15</f>
        <v>3500</v>
      </c>
      <c r="O15" s="557">
        <f>'SO MS'!K15</f>
        <v>12710.737999999999</v>
      </c>
      <c r="P15" s="557">
        <f>'SO MS'!L15</f>
        <v>0</v>
      </c>
      <c r="Q15" s="558">
        <f t="shared" si="8"/>
        <v>145070.73800000001</v>
      </c>
    </row>
    <row r="16" spans="1:17" ht="15.6">
      <c r="A16" s="808"/>
      <c r="B16" s="391">
        <f t="shared" si="9"/>
        <v>46212</v>
      </c>
      <c r="C16" s="392" t="str">
        <f t="shared" si="0"/>
        <v>Thu</v>
      </c>
      <c r="D16" s="554">
        <f t="shared" si="6"/>
        <v>-63180.31793548385</v>
      </c>
      <c r="E16" s="555">
        <f>SUM('SO Juli 2026 Rev 2'!E16:AR16)-'SO Juli 2026 Rev 2'!V16</f>
        <v>183560.01774193547</v>
      </c>
      <c r="F16" s="555">
        <f>SUM('SO Juli 2026 Rev 2'!AU16:BA16)+'SO Juli 2026 Rev 2'!V16</f>
        <v>19190.91619354839</v>
      </c>
      <c r="G16" s="555">
        <f>SUM('SO Juli 2026 Rev 2'!BB16:BC16)</f>
        <v>13500</v>
      </c>
      <c r="H16" s="556">
        <f t="shared" si="7"/>
        <v>216250.93393548386</v>
      </c>
      <c r="I16" s="557">
        <f>'SO MS'!E16</f>
        <v>60000</v>
      </c>
      <c r="J16" s="557">
        <f>'SO MS'!F16</f>
        <v>34560</v>
      </c>
      <c r="K16" s="557">
        <f>'SO MS'!G16</f>
        <v>10800</v>
      </c>
      <c r="L16" s="557">
        <f>'SO MS'!H16</f>
        <v>10000</v>
      </c>
      <c r="M16" s="557">
        <f>'SO MS'!I16</f>
        <v>13500</v>
      </c>
      <c r="N16" s="557">
        <f>'SO MS'!J16</f>
        <v>3500</v>
      </c>
      <c r="O16" s="557">
        <f>'SO MS'!K16</f>
        <v>20710.615999999998</v>
      </c>
      <c r="P16" s="557">
        <f>'SO MS'!L16</f>
        <v>0</v>
      </c>
      <c r="Q16" s="558">
        <f t="shared" si="8"/>
        <v>153070.61600000001</v>
      </c>
    </row>
    <row r="17" spans="1:17" ht="15.6">
      <c r="A17" s="808"/>
      <c r="B17" s="391">
        <f t="shared" si="9"/>
        <v>46213</v>
      </c>
      <c r="C17" s="392" t="str">
        <f t="shared" si="0"/>
        <v>Fri</v>
      </c>
      <c r="D17" s="554">
        <f t="shared" si="6"/>
        <v>-71116.59693548386</v>
      </c>
      <c r="E17" s="555">
        <f>SUM('SO Juli 2026 Rev 2'!E17:AR17)-'SO Juli 2026 Rev 2'!V17</f>
        <v>183560.01774193547</v>
      </c>
      <c r="F17" s="555">
        <f>SUM('SO Juli 2026 Rev 2'!AU17:BA17)+'SO Juli 2026 Rev 2'!V17</f>
        <v>19190.91619354839</v>
      </c>
      <c r="G17" s="555">
        <f>SUM('SO Juli 2026 Rev 2'!BB17:BC17)</f>
        <v>13500</v>
      </c>
      <c r="H17" s="556">
        <f t="shared" si="7"/>
        <v>216250.93393548386</v>
      </c>
      <c r="I17" s="557">
        <f>'SO MS'!E17</f>
        <v>60000</v>
      </c>
      <c r="J17" s="557">
        <f>'SO MS'!F17</f>
        <v>34560</v>
      </c>
      <c r="K17" s="557">
        <f>'SO MS'!G17</f>
        <v>10800</v>
      </c>
      <c r="L17" s="557">
        <f>'SO MS'!H17</f>
        <v>10000</v>
      </c>
      <c r="M17" s="557">
        <f>'SO MS'!I17</f>
        <v>13500</v>
      </c>
      <c r="N17" s="557">
        <f>'SO MS'!J17</f>
        <v>3500</v>
      </c>
      <c r="O17" s="557">
        <f>'SO MS'!K17</f>
        <v>12774.337</v>
      </c>
      <c r="P17" s="557">
        <f>'SO MS'!L17</f>
        <v>0</v>
      </c>
      <c r="Q17" s="558">
        <f t="shared" si="8"/>
        <v>145134.337</v>
      </c>
    </row>
    <row r="18" spans="1:17" ht="15.6">
      <c r="A18" s="808"/>
      <c r="B18" s="394">
        <f t="shared" si="9"/>
        <v>46214</v>
      </c>
      <c r="C18" s="395" t="str">
        <f t="shared" si="0"/>
        <v>Sat</v>
      </c>
      <c r="D18" s="559">
        <f t="shared" si="6"/>
        <v>-60882.0718387097</v>
      </c>
      <c r="E18" s="555">
        <f>SUM('SO Juli 2026 Rev 2'!E18:AR18)-'SO Juli 2026 Rev 2'!V18</f>
        <v>179060.51096774195</v>
      </c>
      <c r="F18" s="555">
        <f>SUM('SO Juli 2026 Rev 2'!AU18:BA18)+'SO Juli 2026 Rev 2'!V18</f>
        <v>18069.015870967756</v>
      </c>
      <c r="G18" s="555">
        <f>SUM('SO Juli 2026 Rev 2'!BB18:BC18)</f>
        <v>13500</v>
      </c>
      <c r="H18" s="556">
        <f t="shared" si="7"/>
        <v>210629.52683870972</v>
      </c>
      <c r="I18" s="557">
        <f>'SO MS'!E18</f>
        <v>60000</v>
      </c>
      <c r="J18" s="557">
        <f>'SO MS'!F18</f>
        <v>34560</v>
      </c>
      <c r="K18" s="557">
        <f>'SO MS'!G18</f>
        <v>10800</v>
      </c>
      <c r="L18" s="557">
        <f>'SO MS'!H18</f>
        <v>10000</v>
      </c>
      <c r="M18" s="557">
        <f>'SO MS'!I18</f>
        <v>13500</v>
      </c>
      <c r="N18" s="557">
        <f>'SO MS'!J18</f>
        <v>3500</v>
      </c>
      <c r="O18" s="557">
        <f>'SO MS'!K18</f>
        <v>17387.455000000002</v>
      </c>
      <c r="P18" s="557">
        <f>'SO MS'!L18</f>
        <v>0</v>
      </c>
      <c r="Q18" s="558">
        <f t="shared" si="8"/>
        <v>149747.45500000002</v>
      </c>
    </row>
    <row r="19" spans="1:17" ht="15.6">
      <c r="A19" s="808"/>
      <c r="B19" s="394">
        <f t="shared" si="9"/>
        <v>46215</v>
      </c>
      <c r="C19" s="395" t="str">
        <f t="shared" si="0"/>
        <v>Sun</v>
      </c>
      <c r="D19" s="559">
        <f t="shared" si="6"/>
        <v>-37053.591451612912</v>
      </c>
      <c r="E19" s="555">
        <f>SUM('SO Juli 2026 Rev 2'!E19:AR19)-'SO Juli 2026 Rev 2'!V19</f>
        <v>154569.43358064516</v>
      </c>
      <c r="F19" s="555">
        <f>SUM('SO Juli 2026 Rev 2'!AU19:BA19)+'SO Juli 2026 Rev 2'!V19</f>
        <v>18069.015870967756</v>
      </c>
      <c r="G19" s="555">
        <f>SUM('SO Juli 2026 Rev 2'!BB19:BC19)</f>
        <v>13500</v>
      </c>
      <c r="H19" s="556">
        <f t="shared" si="7"/>
        <v>186138.44945161292</v>
      </c>
      <c r="I19" s="557">
        <f>'SO MS'!E19</f>
        <v>60000</v>
      </c>
      <c r="J19" s="557">
        <f>'SO MS'!F19</f>
        <v>34560</v>
      </c>
      <c r="K19" s="557">
        <f>'SO MS'!G19</f>
        <v>10800</v>
      </c>
      <c r="L19" s="557">
        <f>'SO MS'!H19</f>
        <v>10000</v>
      </c>
      <c r="M19" s="557">
        <f>'SO MS'!I19</f>
        <v>13500</v>
      </c>
      <c r="N19" s="557">
        <f>'SO MS'!J19</f>
        <v>3500</v>
      </c>
      <c r="O19" s="557">
        <f>'SO MS'!K19</f>
        <v>16724.858</v>
      </c>
      <c r="P19" s="557">
        <f>'SO MS'!L19</f>
        <v>0</v>
      </c>
      <c r="Q19" s="558">
        <f t="shared" si="8"/>
        <v>149084.85800000001</v>
      </c>
    </row>
    <row r="20" spans="1:17" ht="15.6">
      <c r="A20" s="809"/>
      <c r="B20" s="398" t="s">
        <v>18</v>
      </c>
      <c r="C20" s="392"/>
      <c r="D20" s="560">
        <f t="shared" ref="D20:P20" si="10">SUM(D13:D19)</f>
        <v>-442462.84596774192</v>
      </c>
      <c r="E20" s="620">
        <f t="shared" si="10"/>
        <v>1257930.0332580644</v>
      </c>
      <c r="F20" s="620">
        <f t="shared" si="10"/>
        <v>125592.61270967746</v>
      </c>
      <c r="G20" s="620">
        <f t="shared" si="10"/>
        <v>94500</v>
      </c>
      <c r="H20" s="621">
        <f t="shared" si="10"/>
        <v>1478022.6459677422</v>
      </c>
      <c r="I20" s="622">
        <f t="shared" si="10"/>
        <v>420000</v>
      </c>
      <c r="J20" s="622">
        <f t="shared" si="10"/>
        <v>241920</v>
      </c>
      <c r="K20" s="622">
        <f t="shared" si="10"/>
        <v>75600</v>
      </c>
      <c r="L20" s="622">
        <f t="shared" si="10"/>
        <v>70000</v>
      </c>
      <c r="M20" s="622">
        <f t="shared" si="10"/>
        <v>94500</v>
      </c>
      <c r="N20" s="622">
        <f t="shared" si="10"/>
        <v>24500</v>
      </c>
      <c r="O20" s="622">
        <f t="shared" si="10"/>
        <v>109039.79999999999</v>
      </c>
      <c r="P20" s="622">
        <f t="shared" si="10"/>
        <v>0</v>
      </c>
      <c r="Q20" s="623">
        <f t="shared" ref="Q20" si="11">SUM(Q13:Q19)</f>
        <v>1035559.8</v>
      </c>
    </row>
    <row r="21" spans="1:17" ht="15.6">
      <c r="A21" s="603"/>
      <c r="B21" s="391"/>
      <c r="C21" s="392"/>
      <c r="D21" s="561"/>
      <c r="E21" s="555"/>
      <c r="F21" s="555"/>
      <c r="G21" s="555"/>
      <c r="H21" s="556"/>
      <c r="I21" s="557"/>
      <c r="J21" s="557"/>
      <c r="K21" s="557"/>
      <c r="L21" s="557"/>
      <c r="M21" s="557"/>
      <c r="N21" s="557"/>
      <c r="O21" s="557"/>
      <c r="P21" s="557"/>
      <c r="Q21" s="558"/>
    </row>
    <row r="22" spans="1:17" ht="15.6">
      <c r="A22" s="810">
        <f>WEEKNUM(B22)</f>
        <v>29</v>
      </c>
      <c r="B22" s="391">
        <f>B19+1</f>
        <v>46216</v>
      </c>
      <c r="C22" s="392" t="str">
        <f t="shared" si="0"/>
        <v>Mon</v>
      </c>
      <c r="D22" s="554">
        <f t="shared" ref="D22:D28" si="12">Q22-H22</f>
        <v>-68194.395935483859</v>
      </c>
      <c r="E22" s="555">
        <f>SUM('SO Juli 2026 Rev 2'!E22:AR22)</f>
        <v>187060.01774193547</v>
      </c>
      <c r="F22" s="555">
        <f>SUM('SO Juli 2026 Rev 2'!AU22:BA22)</f>
        <v>12690.91619354839</v>
      </c>
      <c r="G22" s="555">
        <f>SUM('SO Juli 2026 Rev 2'!BB22:BC22)</f>
        <v>13500</v>
      </c>
      <c r="H22" s="556">
        <f t="shared" ref="H22:H28" si="13">SUM(E22:G22)</f>
        <v>213250.93393548386</v>
      </c>
      <c r="I22" s="557">
        <f>'SO MS'!E22</f>
        <v>60000</v>
      </c>
      <c r="J22" s="557">
        <f>'SO MS'!F22</f>
        <v>34560</v>
      </c>
      <c r="K22" s="557">
        <f>'SO MS'!G22</f>
        <v>10800</v>
      </c>
      <c r="L22" s="557">
        <f>'SO MS'!H22</f>
        <v>10000</v>
      </c>
      <c r="M22" s="557">
        <f>'SO MS'!I22</f>
        <v>13500</v>
      </c>
      <c r="N22" s="557">
        <f>'SO MS'!J22</f>
        <v>3500</v>
      </c>
      <c r="O22" s="557">
        <f>'SO MS'!K22</f>
        <v>12696.538</v>
      </c>
      <c r="P22" s="557">
        <f>'SO MS'!L22</f>
        <v>0</v>
      </c>
      <c r="Q22" s="558">
        <f t="shared" ref="Q22:Q28" si="14">SUM(I22:P22)</f>
        <v>145056.538</v>
      </c>
    </row>
    <row r="23" spans="1:17" ht="15.6">
      <c r="A23" s="808"/>
      <c r="B23" s="391">
        <f t="shared" ref="B23:B28" si="15">B22+1</f>
        <v>46217</v>
      </c>
      <c r="C23" s="392" t="str">
        <f t="shared" si="0"/>
        <v>Tue</v>
      </c>
      <c r="D23" s="554">
        <f t="shared" si="12"/>
        <v>-68465.862935483863</v>
      </c>
      <c r="E23" s="555">
        <f>SUM('SO Juli 2026 Rev 2'!E23:AR23)-'SO Juli 2026 Rev 2'!V23</f>
        <v>180560.01774193547</v>
      </c>
      <c r="F23" s="555">
        <f>SUM('SO Juli 2026 Rev 2'!AU23:BA23)+'SO Juli 2026 Rev 2'!V23</f>
        <v>19190.91619354839</v>
      </c>
      <c r="G23" s="555">
        <f>SUM('SO Juli 2026 Rev 2'!BB23:BC23)</f>
        <v>13500</v>
      </c>
      <c r="H23" s="556">
        <f t="shared" si="13"/>
        <v>213250.93393548386</v>
      </c>
      <c r="I23" s="557">
        <f>'SO MS'!E23</f>
        <v>60000</v>
      </c>
      <c r="J23" s="557">
        <f>'SO MS'!F23</f>
        <v>34560</v>
      </c>
      <c r="K23" s="557">
        <f>'SO MS'!G23</f>
        <v>10800</v>
      </c>
      <c r="L23" s="557">
        <f>'SO MS'!H23</f>
        <v>10000</v>
      </c>
      <c r="M23" s="557">
        <f>'SO MS'!I23</f>
        <v>13500</v>
      </c>
      <c r="N23" s="557">
        <f>'SO MS'!J23</f>
        <v>3500</v>
      </c>
      <c r="O23" s="557">
        <f>'SO MS'!K23</f>
        <v>12425.071</v>
      </c>
      <c r="P23" s="557">
        <f>'SO MS'!L23</f>
        <v>0</v>
      </c>
      <c r="Q23" s="558">
        <f t="shared" si="14"/>
        <v>144785.071</v>
      </c>
    </row>
    <row r="24" spans="1:17" ht="15.6">
      <c r="A24" s="808"/>
      <c r="B24" s="391">
        <f t="shared" si="15"/>
        <v>46218</v>
      </c>
      <c r="C24" s="392" t="str">
        <f t="shared" si="0"/>
        <v>Wed</v>
      </c>
      <c r="D24" s="554">
        <f t="shared" si="12"/>
        <v>-68302.239935483871</v>
      </c>
      <c r="E24" s="555">
        <f>SUM('SO Juli 2026 Rev 2'!E24:AR24)-'SO Juli 2026 Rev 2'!V24</f>
        <v>180560.01774193547</v>
      </c>
      <c r="F24" s="555">
        <f>SUM('SO Juli 2026 Rev 2'!AU24:BA24)+'SO Juli 2026 Rev 2'!V24</f>
        <v>19190.91619354839</v>
      </c>
      <c r="G24" s="555">
        <f>SUM('SO Juli 2026 Rev 2'!BB24:BC24)</f>
        <v>13500</v>
      </c>
      <c r="H24" s="556">
        <f t="shared" si="13"/>
        <v>213250.93393548386</v>
      </c>
      <c r="I24" s="557">
        <f>'SO MS'!E24</f>
        <v>60000</v>
      </c>
      <c r="J24" s="557">
        <f>'SO MS'!F24</f>
        <v>34560</v>
      </c>
      <c r="K24" s="557">
        <f>'SO MS'!G24</f>
        <v>10800</v>
      </c>
      <c r="L24" s="557">
        <f>'SO MS'!H24</f>
        <v>10000</v>
      </c>
      <c r="M24" s="557">
        <f>'SO MS'!I24</f>
        <v>13500</v>
      </c>
      <c r="N24" s="557">
        <f>'SO MS'!J24</f>
        <v>3500</v>
      </c>
      <c r="O24" s="557">
        <f>'SO MS'!K24</f>
        <v>12588.694</v>
      </c>
      <c r="P24" s="557">
        <f>'SO MS'!L24</f>
        <v>0</v>
      </c>
      <c r="Q24" s="558">
        <f t="shared" si="14"/>
        <v>144948.69399999999</v>
      </c>
    </row>
    <row r="25" spans="1:17" ht="15.6">
      <c r="A25" s="808"/>
      <c r="B25" s="391">
        <f t="shared" si="15"/>
        <v>46219</v>
      </c>
      <c r="C25" s="392" t="str">
        <f t="shared" si="0"/>
        <v>Thu</v>
      </c>
      <c r="D25" s="554">
        <f t="shared" si="12"/>
        <v>-68283.524935483874</v>
      </c>
      <c r="E25" s="555">
        <f>SUM('SO Juli 2026 Rev 2'!E25:AR25)-'SO Juli 2026 Rev 2'!V25</f>
        <v>180560.01774193547</v>
      </c>
      <c r="F25" s="555">
        <f>SUM('SO Juli 2026 Rev 2'!AU25:BA25)+'SO Juli 2026 Rev 2'!V25</f>
        <v>19190.91619354839</v>
      </c>
      <c r="G25" s="555">
        <f>SUM('SO Juli 2026 Rev 2'!BB25:BC25)</f>
        <v>13500</v>
      </c>
      <c r="H25" s="556">
        <f t="shared" si="13"/>
        <v>213250.93393548386</v>
      </c>
      <c r="I25" s="557">
        <f>'SO MS'!E25</f>
        <v>60000</v>
      </c>
      <c r="J25" s="557">
        <f>'SO MS'!F25</f>
        <v>34560</v>
      </c>
      <c r="K25" s="557">
        <f>'SO MS'!G25</f>
        <v>10800</v>
      </c>
      <c r="L25" s="557">
        <f>'SO MS'!H25</f>
        <v>10000</v>
      </c>
      <c r="M25" s="557">
        <f>'SO MS'!I25</f>
        <v>13500</v>
      </c>
      <c r="N25" s="557">
        <f>'SO MS'!J25</f>
        <v>3500</v>
      </c>
      <c r="O25" s="557">
        <f>'SO MS'!K25</f>
        <v>12607.409</v>
      </c>
      <c r="P25" s="557">
        <f>'SO MS'!L25</f>
        <v>0</v>
      </c>
      <c r="Q25" s="558">
        <f t="shared" si="14"/>
        <v>144967.40899999999</v>
      </c>
    </row>
    <row r="26" spans="1:17" ht="15.6">
      <c r="A26" s="808"/>
      <c r="B26" s="391">
        <f t="shared" si="15"/>
        <v>46220</v>
      </c>
      <c r="C26" s="392" t="str">
        <f t="shared" si="0"/>
        <v>Fri</v>
      </c>
      <c r="D26" s="554">
        <f t="shared" si="12"/>
        <v>-68256.484935483866</v>
      </c>
      <c r="E26" s="555">
        <f>SUM('SO Juli 2026 Rev 2'!E26:AR26)-'SO Juli 2026 Rev 2'!V26</f>
        <v>180560.01774193547</v>
      </c>
      <c r="F26" s="555">
        <f>SUM('SO Juli 2026 Rev 2'!AU26:BA26)+'SO Juli 2026 Rev 2'!V26</f>
        <v>19190.91619354839</v>
      </c>
      <c r="G26" s="555">
        <f>SUM('SO Juli 2026 Rev 2'!BB26:BC26)</f>
        <v>13500</v>
      </c>
      <c r="H26" s="556">
        <f t="shared" si="13"/>
        <v>213250.93393548386</v>
      </c>
      <c r="I26" s="557">
        <f>'SO MS'!E26</f>
        <v>60000</v>
      </c>
      <c r="J26" s="557">
        <f>'SO MS'!F26</f>
        <v>34560</v>
      </c>
      <c r="K26" s="557">
        <f>'SO MS'!G26</f>
        <v>10800</v>
      </c>
      <c r="L26" s="557">
        <f>'SO MS'!H26</f>
        <v>10000</v>
      </c>
      <c r="M26" s="557">
        <f>'SO MS'!I26</f>
        <v>13500</v>
      </c>
      <c r="N26" s="557">
        <f>'SO MS'!J26</f>
        <v>3500</v>
      </c>
      <c r="O26" s="557">
        <f>'SO MS'!K26</f>
        <v>12634.449000000001</v>
      </c>
      <c r="P26" s="557">
        <f>'SO MS'!L26</f>
        <v>0</v>
      </c>
      <c r="Q26" s="558">
        <f t="shared" si="14"/>
        <v>144994.44899999999</v>
      </c>
    </row>
    <row r="27" spans="1:17" ht="15.6">
      <c r="A27" s="808"/>
      <c r="B27" s="394">
        <f t="shared" si="15"/>
        <v>46221</v>
      </c>
      <c r="C27" s="395" t="str">
        <f t="shared" si="0"/>
        <v>Sat</v>
      </c>
      <c r="D27" s="559">
        <f t="shared" si="12"/>
        <v>-64131.724838709721</v>
      </c>
      <c r="E27" s="555">
        <f>SUM('SO Juli 2026 Rev 2'!E27:AR27)-'SO Juli 2026 Rev 2'!V27</f>
        <v>173060.51096774195</v>
      </c>
      <c r="F27" s="555">
        <f>SUM('SO Juli 2026 Rev 2'!AU27:BA27)+'SO Juli 2026 Rev 2'!V27</f>
        <v>18069.015870967756</v>
      </c>
      <c r="G27" s="555">
        <f>SUM('SO Juli 2026 Rev 2'!BB27:BC27)</f>
        <v>13500</v>
      </c>
      <c r="H27" s="556">
        <f t="shared" si="13"/>
        <v>204629.52683870972</v>
      </c>
      <c r="I27" s="557">
        <f>'SO MS'!E27</f>
        <v>60000</v>
      </c>
      <c r="J27" s="557">
        <f>'SO MS'!F27</f>
        <v>34560</v>
      </c>
      <c r="K27" s="557">
        <f>'SO MS'!G27</f>
        <v>10800</v>
      </c>
      <c r="L27" s="557">
        <f>'SO MS'!H27</f>
        <v>10000</v>
      </c>
      <c r="M27" s="557">
        <f>'SO MS'!I27</f>
        <v>13500</v>
      </c>
      <c r="N27" s="557">
        <f>'SO MS'!J27</f>
        <v>3500</v>
      </c>
      <c r="O27" s="557">
        <f>'SO MS'!K27</f>
        <v>8137.8019999999997</v>
      </c>
      <c r="P27" s="557">
        <f>'SO MS'!L27</f>
        <v>0</v>
      </c>
      <c r="Q27" s="558">
        <f t="shared" si="14"/>
        <v>140497.802</v>
      </c>
    </row>
    <row r="28" spans="1:17" ht="15.6">
      <c r="A28" s="808"/>
      <c r="B28" s="394">
        <f t="shared" si="15"/>
        <v>46222</v>
      </c>
      <c r="C28" s="395" t="str">
        <f t="shared" si="0"/>
        <v>Sun</v>
      </c>
      <c r="D28" s="559">
        <f t="shared" si="12"/>
        <v>-26491.212451612926</v>
      </c>
      <c r="E28" s="555">
        <f>SUM('SO Juli 2026 Rev 2'!E28:AR28)-'SO Juli 2026 Rev 2'!V28</f>
        <v>148569.43358064516</v>
      </c>
      <c r="F28" s="555">
        <f>SUM('SO Juli 2026 Rev 2'!AU28:BA28)+'SO Juli 2026 Rev 2'!V28</f>
        <v>18069.015870967756</v>
      </c>
      <c r="G28" s="555">
        <f>SUM('SO Juli 2026 Rev 2'!BB28:BC28)</f>
        <v>13500</v>
      </c>
      <c r="H28" s="556">
        <f t="shared" si="13"/>
        <v>180138.44945161292</v>
      </c>
      <c r="I28" s="557">
        <f>'SO MS'!E28</f>
        <v>60000</v>
      </c>
      <c r="J28" s="557">
        <f>'SO MS'!F28</f>
        <v>34560</v>
      </c>
      <c r="K28" s="557">
        <f>'SO MS'!G28</f>
        <v>10800</v>
      </c>
      <c r="L28" s="557">
        <f>'SO MS'!H28</f>
        <v>10000</v>
      </c>
      <c r="M28" s="557">
        <f>'SO MS'!I28</f>
        <v>13500</v>
      </c>
      <c r="N28" s="557">
        <f>'SO MS'!J28</f>
        <v>3500</v>
      </c>
      <c r="O28" s="557">
        <f>'SO MS'!K28</f>
        <v>21287.237000000001</v>
      </c>
      <c r="P28" s="557">
        <f>'SO MS'!L28</f>
        <v>0</v>
      </c>
      <c r="Q28" s="558">
        <f t="shared" si="14"/>
        <v>153647.23699999999</v>
      </c>
    </row>
    <row r="29" spans="1:17" ht="15.6">
      <c r="A29" s="809"/>
      <c r="B29" s="398" t="s">
        <v>18</v>
      </c>
      <c r="C29" s="392"/>
      <c r="D29" s="560">
        <f t="shared" ref="D29:P29" si="16">SUM(D22:D28)</f>
        <v>-432125.44596774201</v>
      </c>
      <c r="E29" s="620">
        <f t="shared" si="16"/>
        <v>1230930.0332580644</v>
      </c>
      <c r="F29" s="620">
        <f t="shared" si="16"/>
        <v>125592.61270967746</v>
      </c>
      <c r="G29" s="620">
        <f t="shared" si="16"/>
        <v>94500</v>
      </c>
      <c r="H29" s="621">
        <f t="shared" si="16"/>
        <v>1451022.6459677422</v>
      </c>
      <c r="I29" s="622">
        <f t="shared" si="16"/>
        <v>420000</v>
      </c>
      <c r="J29" s="622">
        <f t="shared" si="16"/>
        <v>241920</v>
      </c>
      <c r="K29" s="622">
        <f t="shared" si="16"/>
        <v>75600</v>
      </c>
      <c r="L29" s="622">
        <f t="shared" si="16"/>
        <v>70000</v>
      </c>
      <c r="M29" s="622">
        <f t="shared" si="16"/>
        <v>94500</v>
      </c>
      <c r="N29" s="622">
        <f t="shared" si="16"/>
        <v>24500</v>
      </c>
      <c r="O29" s="622">
        <f t="shared" si="16"/>
        <v>92377.200000000012</v>
      </c>
      <c r="P29" s="622">
        <f t="shared" si="16"/>
        <v>0</v>
      </c>
      <c r="Q29" s="623">
        <f t="shared" ref="Q29" si="17">SUM(Q22:Q28)</f>
        <v>1018897.2</v>
      </c>
    </row>
    <row r="30" spans="1:17" ht="15.6">
      <c r="A30" s="603"/>
      <c r="B30" s="391"/>
      <c r="C30" s="392"/>
      <c r="D30" s="561"/>
      <c r="E30" s="555"/>
      <c r="F30" s="555"/>
      <c r="G30" s="555"/>
      <c r="H30" s="556"/>
      <c r="I30" s="557"/>
      <c r="J30" s="557"/>
      <c r="K30" s="557"/>
      <c r="L30" s="557"/>
      <c r="M30" s="557"/>
      <c r="N30" s="557"/>
      <c r="O30" s="557"/>
      <c r="P30" s="557"/>
      <c r="Q30" s="558"/>
    </row>
    <row r="31" spans="1:17" ht="15.6">
      <c r="A31" s="810">
        <f>WEEKNUM(B31)</f>
        <v>30</v>
      </c>
      <c r="B31" s="391">
        <f>B28+1</f>
        <v>46223</v>
      </c>
      <c r="C31" s="392" t="str">
        <f t="shared" si="0"/>
        <v>Mon</v>
      </c>
      <c r="D31" s="554">
        <f t="shared" ref="D31:D37" si="18">Q31-H31</f>
        <v>-79094.72516129032</v>
      </c>
      <c r="E31" s="555">
        <f>SUM('SO Juli 2026 Rev 2'!E31:AR31)</f>
        <v>189060.14096774193</v>
      </c>
      <c r="F31" s="555">
        <f>SUM('SO Juli 2026 Rev 2'!AU31:BA31)</f>
        <v>13190.91619354839</v>
      </c>
      <c r="G31" s="555">
        <f>SUM('SO Juli 2026 Rev 2'!BB31:BC31)</f>
        <v>13500</v>
      </c>
      <c r="H31" s="556">
        <f t="shared" ref="H31:H36" si="19">SUM(E31:G31)</f>
        <v>215751.05716129031</v>
      </c>
      <c r="I31" s="557">
        <f>'SO MS'!E31</f>
        <v>60000</v>
      </c>
      <c r="J31" s="557">
        <f>'SO MS'!F31</f>
        <v>34560</v>
      </c>
      <c r="K31" s="557">
        <f>'SO MS'!G31</f>
        <v>10800</v>
      </c>
      <c r="L31" s="557">
        <f>'SO MS'!H31</f>
        <v>10000</v>
      </c>
      <c r="M31" s="557">
        <f>'SO MS'!I31</f>
        <v>13500</v>
      </c>
      <c r="N31" s="557">
        <f>'SO MS'!J31</f>
        <v>3500</v>
      </c>
      <c r="O31" s="557">
        <f>'SO MS'!K31</f>
        <v>4296.3320000000003</v>
      </c>
      <c r="P31" s="557">
        <f>'SO MS'!L31</f>
        <v>0</v>
      </c>
      <c r="Q31" s="558">
        <f t="shared" ref="Q31:Q36" si="20">SUM(I31:P31)</f>
        <v>136656.33199999999</v>
      </c>
    </row>
    <row r="32" spans="1:17" ht="15.6">
      <c r="A32" s="808"/>
      <c r="B32" s="391">
        <f t="shared" ref="B32:B37" si="21">B31+1</f>
        <v>46224</v>
      </c>
      <c r="C32" s="392" t="str">
        <f t="shared" si="0"/>
        <v>Tue</v>
      </c>
      <c r="D32" s="554">
        <f t="shared" si="18"/>
        <v>-74680.165161290322</v>
      </c>
      <c r="E32" s="555">
        <f>SUM('SO Juli 2026 Rev 2'!E32:AR32)-'SO Juli 2026 Rev 2'!V32</f>
        <v>182560.14096774193</v>
      </c>
      <c r="F32" s="555">
        <f>SUM('SO Juli 2026 Rev 2'!AU32:BA32)+'SO Juli 2026 Rev 2'!V32</f>
        <v>19690.91619354839</v>
      </c>
      <c r="G32" s="555">
        <f>SUM('SO Juli 2026 Rev 2'!BB32:BC32)</f>
        <v>13500</v>
      </c>
      <c r="H32" s="556">
        <f t="shared" si="19"/>
        <v>215751.05716129031</v>
      </c>
      <c r="I32" s="557">
        <f>'SO MS'!E32</f>
        <v>60000</v>
      </c>
      <c r="J32" s="557">
        <f>'SO MS'!F32</f>
        <v>34560</v>
      </c>
      <c r="K32" s="557">
        <f>'SO MS'!G32</f>
        <v>10800</v>
      </c>
      <c r="L32" s="557">
        <f>'SO MS'!H32</f>
        <v>10000</v>
      </c>
      <c r="M32" s="557">
        <f>'SO MS'!I32</f>
        <v>13500</v>
      </c>
      <c r="N32" s="557">
        <f>'SO MS'!J32</f>
        <v>3500</v>
      </c>
      <c r="O32" s="557">
        <f>'SO MS'!K32</f>
        <v>8710.8919999999998</v>
      </c>
      <c r="P32" s="557">
        <f>'SO MS'!L32</f>
        <v>0</v>
      </c>
      <c r="Q32" s="558">
        <f t="shared" si="20"/>
        <v>141070.89199999999</v>
      </c>
    </row>
    <row r="33" spans="1:17" ht="15.6">
      <c r="A33" s="808"/>
      <c r="B33" s="391">
        <f t="shared" si="21"/>
        <v>46225</v>
      </c>
      <c r="C33" s="392" t="str">
        <f t="shared" si="0"/>
        <v>Wed</v>
      </c>
      <c r="D33" s="554">
        <f t="shared" si="18"/>
        <v>-78998.798161290324</v>
      </c>
      <c r="E33" s="555">
        <f>SUM('SO Juli 2026 Rev 2'!E33:AR33)-'SO Juli 2026 Rev 2'!V33</f>
        <v>182560.14096774193</v>
      </c>
      <c r="F33" s="555">
        <f>SUM('SO Juli 2026 Rev 2'!AU33:BA33)+'SO Juli 2026 Rev 2'!V33</f>
        <v>19690.91619354839</v>
      </c>
      <c r="G33" s="555">
        <f>SUM('SO Juli 2026 Rev 2'!BB33:BC33)</f>
        <v>13500</v>
      </c>
      <c r="H33" s="556">
        <f t="shared" si="19"/>
        <v>215751.05716129031</v>
      </c>
      <c r="I33" s="557">
        <f>'SO MS'!E33</f>
        <v>60000</v>
      </c>
      <c r="J33" s="557">
        <f>'SO MS'!F33</f>
        <v>34560</v>
      </c>
      <c r="K33" s="557">
        <f>'SO MS'!G33</f>
        <v>10800</v>
      </c>
      <c r="L33" s="557">
        <f>'SO MS'!H33</f>
        <v>10000</v>
      </c>
      <c r="M33" s="557">
        <f>'SO MS'!I33</f>
        <v>13500</v>
      </c>
      <c r="N33" s="557">
        <f>'SO MS'!J33</f>
        <v>3500</v>
      </c>
      <c r="O33" s="557">
        <f>'SO MS'!K33</f>
        <v>4392.259</v>
      </c>
      <c r="P33" s="557">
        <f>'SO MS'!L33</f>
        <v>0</v>
      </c>
      <c r="Q33" s="558">
        <f t="shared" si="20"/>
        <v>136752.25899999999</v>
      </c>
    </row>
    <row r="34" spans="1:17" ht="15.6">
      <c r="A34" s="808"/>
      <c r="B34" s="391">
        <f t="shared" si="21"/>
        <v>46226</v>
      </c>
      <c r="C34" s="392" t="str">
        <f t="shared" si="0"/>
        <v>Thu</v>
      </c>
      <c r="D34" s="554">
        <f t="shared" si="18"/>
        <v>-74881.979161290306</v>
      </c>
      <c r="E34" s="555">
        <f>SUM('SO Juli 2026 Rev 2'!E34:AR34)-'SO Juli 2026 Rev 2'!V34</f>
        <v>182560.14096774193</v>
      </c>
      <c r="F34" s="555">
        <f>SUM('SO Juli 2026 Rev 2'!AU34:BA34)+'SO Juli 2026 Rev 2'!V34</f>
        <v>19690.91619354839</v>
      </c>
      <c r="G34" s="555">
        <f>SUM('SO Juli 2026 Rev 2'!BB34:BC34)</f>
        <v>13500</v>
      </c>
      <c r="H34" s="556">
        <f t="shared" si="19"/>
        <v>215751.05716129031</v>
      </c>
      <c r="I34" s="557">
        <f>'SO MS'!E34</f>
        <v>60000</v>
      </c>
      <c r="J34" s="557">
        <f>'SO MS'!F34</f>
        <v>34560</v>
      </c>
      <c r="K34" s="557">
        <f>'SO MS'!G34</f>
        <v>10800</v>
      </c>
      <c r="L34" s="557">
        <f>'SO MS'!H34</f>
        <v>10000</v>
      </c>
      <c r="M34" s="557">
        <f>'SO MS'!I34</f>
        <v>13500</v>
      </c>
      <c r="N34" s="557">
        <f>'SO MS'!J34</f>
        <v>3500</v>
      </c>
      <c r="O34" s="557">
        <f>'SO MS'!K34</f>
        <v>8509.0780000000013</v>
      </c>
      <c r="P34" s="557">
        <f>'SO MS'!L34</f>
        <v>0</v>
      </c>
      <c r="Q34" s="558">
        <f t="shared" si="20"/>
        <v>140869.07800000001</v>
      </c>
    </row>
    <row r="35" spans="1:17" ht="15.6">
      <c r="A35" s="808"/>
      <c r="B35" s="391">
        <f t="shared" si="21"/>
        <v>46227</v>
      </c>
      <c r="C35" s="392" t="str">
        <f t="shared" si="0"/>
        <v>Fri</v>
      </c>
      <c r="D35" s="554">
        <f t="shared" si="18"/>
        <v>-83391.057161290315</v>
      </c>
      <c r="E35" s="555">
        <f>SUM('SO Juli 2026 Rev 2'!E35:AR35)-'SO Juli 2026 Rev 2'!V35</f>
        <v>182560.14096774193</v>
      </c>
      <c r="F35" s="555">
        <f>SUM('SO Juli 2026 Rev 2'!AU35:BA35)+'SO Juli 2026 Rev 2'!V35</f>
        <v>19690.91619354839</v>
      </c>
      <c r="G35" s="555">
        <f>SUM('SO Juli 2026 Rev 2'!BB35:BC35)</f>
        <v>13500</v>
      </c>
      <c r="H35" s="556">
        <f t="shared" si="19"/>
        <v>215751.05716129031</v>
      </c>
      <c r="I35" s="557">
        <f>'SO MS'!E35</f>
        <v>60000</v>
      </c>
      <c r="J35" s="557">
        <f>'SO MS'!F35</f>
        <v>34560</v>
      </c>
      <c r="K35" s="557">
        <f>'SO MS'!G35</f>
        <v>10800</v>
      </c>
      <c r="L35" s="557">
        <f>'SO MS'!H35</f>
        <v>10000</v>
      </c>
      <c r="M35" s="557">
        <f>'SO MS'!I35</f>
        <v>13500</v>
      </c>
      <c r="N35" s="557">
        <f>'SO MS'!J35</f>
        <v>3500</v>
      </c>
      <c r="O35" s="557">
        <f>'SO MS'!K35</f>
        <v>0</v>
      </c>
      <c r="P35" s="557">
        <f>'SO MS'!L35</f>
        <v>0</v>
      </c>
      <c r="Q35" s="558">
        <f t="shared" si="20"/>
        <v>132360</v>
      </c>
    </row>
    <row r="36" spans="1:17" ht="15.6">
      <c r="A36" s="808"/>
      <c r="B36" s="394">
        <f t="shared" si="21"/>
        <v>46228</v>
      </c>
      <c r="C36" s="395" t="str">
        <f t="shared" si="0"/>
        <v>Sat</v>
      </c>
      <c r="D36" s="559">
        <f t="shared" si="18"/>
        <v>300809.90116129036</v>
      </c>
      <c r="E36" s="555">
        <f>SUM('SO Juli 2026 Rev 2'!E36:AR36)-'SO Juli 2026 Rev 2'!V36</f>
        <v>174060.51096774195</v>
      </c>
      <c r="F36" s="555">
        <f>SUM('SO Juli 2026 Rev 2'!AU36:BA36)+'SO Juli 2026 Rev 2'!V36</f>
        <v>18569.015870967756</v>
      </c>
      <c r="G36" s="555">
        <f>SUM('SO Juli 2026 Rev 2'!BB36:BC36)</f>
        <v>13500</v>
      </c>
      <c r="H36" s="556">
        <f t="shared" si="19"/>
        <v>206129.52683870972</v>
      </c>
      <c r="I36" s="557">
        <f>'SO MS'!E36</f>
        <v>60000</v>
      </c>
      <c r="J36" s="557">
        <f>'SO MS'!F36</f>
        <v>34560</v>
      </c>
      <c r="K36" s="557">
        <f>'SO MS'!G36</f>
        <v>10800</v>
      </c>
      <c r="L36" s="557">
        <f>'SO MS'!H36</f>
        <v>10000</v>
      </c>
      <c r="M36" s="557">
        <f>'SO MS'!I36</f>
        <v>13500</v>
      </c>
      <c r="N36" s="557">
        <f>'SO MS'!J36</f>
        <v>3500</v>
      </c>
      <c r="O36" s="557">
        <f>'SO MS'!K36</f>
        <v>374579.42800000007</v>
      </c>
      <c r="P36" s="557">
        <f>'SO MS'!L36</f>
        <v>0</v>
      </c>
      <c r="Q36" s="558">
        <f t="shared" si="20"/>
        <v>506939.42800000007</v>
      </c>
    </row>
    <row r="37" spans="1:17" ht="15.6">
      <c r="A37" s="808"/>
      <c r="B37" s="394">
        <f t="shared" si="21"/>
        <v>46229</v>
      </c>
      <c r="C37" s="395" t="str">
        <f t="shared" si="0"/>
        <v>Sun</v>
      </c>
      <c r="D37" s="559">
        <f t="shared" si="18"/>
        <v>-50978.44945161292</v>
      </c>
      <c r="E37" s="555">
        <f>SUM('SO Juli 2026 Rev 2'!E37:AR37)-'SO Juli 2026 Rev 2'!V37</f>
        <v>151269.43358064516</v>
      </c>
      <c r="F37" s="555">
        <f>SUM('SO Juli 2026 Rev 2'!AU37:BA37)+'SO Juli 2026 Rev 2'!V37</f>
        <v>18569.015870967756</v>
      </c>
      <c r="G37" s="555">
        <f>SUM('SO Juli 2026 Rev 2'!BB37:BC37)</f>
        <v>13500</v>
      </c>
      <c r="H37" s="556">
        <f t="shared" ref="H37" si="22">SUM(E37:G37)</f>
        <v>183338.44945161292</v>
      </c>
      <c r="I37" s="557">
        <f>'SO MS'!E37</f>
        <v>60000</v>
      </c>
      <c r="J37" s="557">
        <f>'SO MS'!F37</f>
        <v>34560</v>
      </c>
      <c r="K37" s="557">
        <f>'SO MS'!G37</f>
        <v>10800</v>
      </c>
      <c r="L37" s="557">
        <f>'SO MS'!H37</f>
        <v>10000</v>
      </c>
      <c r="M37" s="557">
        <f>'SO MS'!I37</f>
        <v>13500</v>
      </c>
      <c r="N37" s="557">
        <f>'SO MS'!J37</f>
        <v>3500</v>
      </c>
      <c r="O37" s="557">
        <f>'SO MS'!K37</f>
        <v>0</v>
      </c>
      <c r="P37" s="557">
        <f>'SO MS'!L37</f>
        <v>0</v>
      </c>
      <c r="Q37" s="558">
        <f t="shared" ref="Q37" si="23">SUM(I37:P37)</f>
        <v>132360</v>
      </c>
    </row>
    <row r="38" spans="1:17" ht="15.6">
      <c r="A38" s="809"/>
      <c r="B38" s="398" t="s">
        <v>18</v>
      </c>
      <c r="C38" s="392"/>
      <c r="D38" s="560">
        <f t="shared" ref="D38:Q38" si="24">SUM(D31:D37)</f>
        <v>-141215.27309677415</v>
      </c>
      <c r="E38" s="620">
        <f t="shared" si="24"/>
        <v>1244630.6493870968</v>
      </c>
      <c r="F38" s="620">
        <f t="shared" si="24"/>
        <v>129092.61270967746</v>
      </c>
      <c r="G38" s="620">
        <f t="shared" si="24"/>
        <v>94500</v>
      </c>
      <c r="H38" s="621">
        <f t="shared" si="24"/>
        <v>1468223.2620967741</v>
      </c>
      <c r="I38" s="622">
        <f t="shared" si="24"/>
        <v>420000</v>
      </c>
      <c r="J38" s="622">
        <f t="shared" si="24"/>
        <v>241920</v>
      </c>
      <c r="K38" s="622">
        <f t="shared" si="24"/>
        <v>75600</v>
      </c>
      <c r="L38" s="622">
        <f t="shared" si="24"/>
        <v>70000</v>
      </c>
      <c r="M38" s="622">
        <f t="shared" si="24"/>
        <v>94500</v>
      </c>
      <c r="N38" s="622">
        <f t="shared" si="24"/>
        <v>24500</v>
      </c>
      <c r="O38" s="622">
        <f t="shared" si="24"/>
        <v>400487.98900000006</v>
      </c>
      <c r="P38" s="622">
        <f t="shared" si="24"/>
        <v>0</v>
      </c>
      <c r="Q38" s="623">
        <f t="shared" si="24"/>
        <v>1327007.9890000001</v>
      </c>
    </row>
    <row r="39" spans="1:17" ht="15.6">
      <c r="A39" s="603"/>
      <c r="B39" s="391"/>
      <c r="C39" s="392"/>
      <c r="D39" s="560"/>
      <c r="E39" s="620"/>
      <c r="F39" s="620"/>
      <c r="G39" s="620"/>
      <c r="H39" s="621"/>
      <c r="I39" s="622"/>
      <c r="J39" s="622"/>
      <c r="K39" s="622"/>
      <c r="L39" s="622"/>
      <c r="M39" s="622"/>
      <c r="N39" s="622"/>
      <c r="O39" s="622"/>
      <c r="P39" s="622"/>
      <c r="Q39" s="623"/>
    </row>
    <row r="40" spans="1:17" ht="15.6">
      <c r="A40" s="810">
        <f>WEEKNUM(B40)</f>
        <v>31</v>
      </c>
      <c r="B40" s="391">
        <f>B37+1</f>
        <v>46230</v>
      </c>
      <c r="C40" s="392" t="str">
        <f t="shared" ref="C40:C44" si="25">TEXT(B40,"ddd")</f>
        <v>Mon</v>
      </c>
      <c r="D40" s="554">
        <f t="shared" ref="D40:D41" si="26">Q40-H40</f>
        <v>-83391.057161290315</v>
      </c>
      <c r="E40" s="555">
        <f>SUM('SO Juli 2026 Rev 2'!E40:AR40)-'SO Juli 2026 Rev 2'!V40</f>
        <v>182560.14096774193</v>
      </c>
      <c r="F40" s="555">
        <f>SUM('SO Juli 2026 Rev 2'!AU40:BA40)+'SO Juli 2026 Rev 2'!V40</f>
        <v>19690.91619354839</v>
      </c>
      <c r="G40" s="555">
        <f>SUM('SO Juli 2026 Rev 2'!BB40:BC40)</f>
        <v>13500</v>
      </c>
      <c r="H40" s="556">
        <f t="shared" ref="H40:H41" si="27">SUM(E40:G40)</f>
        <v>215751.05716129031</v>
      </c>
      <c r="I40" s="557">
        <f>'SO MS'!E40</f>
        <v>60000</v>
      </c>
      <c r="J40" s="557">
        <f>'SO MS'!F40</f>
        <v>34560</v>
      </c>
      <c r="K40" s="557">
        <f>'SO MS'!G40</f>
        <v>10800</v>
      </c>
      <c r="L40" s="557">
        <f>'SO MS'!H40</f>
        <v>10000</v>
      </c>
      <c r="M40" s="557">
        <f>'SO MS'!I40</f>
        <v>13500</v>
      </c>
      <c r="N40" s="557">
        <f>'SO MS'!J40</f>
        <v>3500</v>
      </c>
      <c r="O40" s="557">
        <f>'SO MS'!K40</f>
        <v>0</v>
      </c>
      <c r="P40" s="557">
        <f>'SO MS'!L40</f>
        <v>0</v>
      </c>
      <c r="Q40" s="558">
        <f t="shared" ref="Q40:Q41" si="28">SUM(I40:P40)</f>
        <v>132360</v>
      </c>
    </row>
    <row r="41" spans="1:17" ht="15.6">
      <c r="A41" s="808"/>
      <c r="B41" s="391">
        <f t="shared" ref="B41:B44" si="29">B40+1</f>
        <v>46231</v>
      </c>
      <c r="C41" s="392" t="str">
        <f t="shared" si="25"/>
        <v>Tue</v>
      </c>
      <c r="D41" s="559">
        <f t="shared" si="26"/>
        <v>-83391.057161290315</v>
      </c>
      <c r="E41" s="555">
        <f>SUM('SO Juli 2026 Rev 2'!E41:AR41)-'SO Juli 2026 Rev 2'!V41</f>
        <v>182560.14096774193</v>
      </c>
      <c r="F41" s="555">
        <f>SUM('SO Juli 2026 Rev 2'!AU41:BA41)+'SO Juli 2026 Rev 2'!V41</f>
        <v>19690.91619354839</v>
      </c>
      <c r="G41" s="555">
        <f>SUM('SO Juli 2026 Rev 2'!BB41:BC41)</f>
        <v>13500</v>
      </c>
      <c r="H41" s="556">
        <f t="shared" si="27"/>
        <v>215751.05716129031</v>
      </c>
      <c r="I41" s="557">
        <f>'SO MS'!E41</f>
        <v>60000</v>
      </c>
      <c r="J41" s="557">
        <f>'SO MS'!F41</f>
        <v>34560</v>
      </c>
      <c r="K41" s="557">
        <f>'SO MS'!G41</f>
        <v>10800</v>
      </c>
      <c r="L41" s="557">
        <f>'SO MS'!H41</f>
        <v>10000</v>
      </c>
      <c r="M41" s="557">
        <f>'SO MS'!I41</f>
        <v>13500</v>
      </c>
      <c r="N41" s="557">
        <f>'SO MS'!J41</f>
        <v>3500</v>
      </c>
      <c r="O41" s="557">
        <f>'SO MS'!K41</f>
        <v>0</v>
      </c>
      <c r="P41" s="557">
        <f>'SO MS'!L41</f>
        <v>0</v>
      </c>
      <c r="Q41" s="558">
        <f t="shared" si="28"/>
        <v>132360</v>
      </c>
    </row>
    <row r="42" spans="1:17" ht="15.6">
      <c r="A42" s="808"/>
      <c r="B42" s="391">
        <f t="shared" si="29"/>
        <v>46232</v>
      </c>
      <c r="C42" s="392" t="str">
        <f t="shared" si="25"/>
        <v>Wed</v>
      </c>
      <c r="D42" s="559">
        <f t="shared" ref="D42" si="30">Q42-H42</f>
        <v>-83391.057161290315</v>
      </c>
      <c r="E42" s="555">
        <f>SUM('SO Juli 2026 Rev 2'!E42:AR42)-'SO Juli 2026 Rev 2'!V42</f>
        <v>182560.14096774193</v>
      </c>
      <c r="F42" s="555">
        <f>SUM('SO Juli 2026 Rev 2'!AU42:BA42)+'SO Juli 2026 Rev 2'!V42</f>
        <v>19690.91619354839</v>
      </c>
      <c r="G42" s="555">
        <f>SUM('SO Juli 2026 Rev 2'!BB42:BC42)</f>
        <v>13500</v>
      </c>
      <c r="H42" s="556">
        <f t="shared" ref="H42" si="31">SUM(E42:G42)</f>
        <v>215751.05716129031</v>
      </c>
      <c r="I42" s="557">
        <f>'SO MS'!E42</f>
        <v>60000</v>
      </c>
      <c r="J42" s="557">
        <f>'SO MS'!F42</f>
        <v>34560</v>
      </c>
      <c r="K42" s="557">
        <f>'SO MS'!G42</f>
        <v>10800</v>
      </c>
      <c r="L42" s="557">
        <f>'SO MS'!H42</f>
        <v>10000</v>
      </c>
      <c r="M42" s="557">
        <f>'SO MS'!I42</f>
        <v>13500</v>
      </c>
      <c r="N42" s="557">
        <f>'SO MS'!J42</f>
        <v>3500</v>
      </c>
      <c r="O42" s="557">
        <f>'SO MS'!K42</f>
        <v>0</v>
      </c>
      <c r="P42" s="557">
        <f>'SO MS'!L42</f>
        <v>0</v>
      </c>
      <c r="Q42" s="558">
        <f t="shared" ref="Q42" si="32">SUM(I42:P42)</f>
        <v>132360</v>
      </c>
    </row>
    <row r="43" spans="1:17" ht="15.6">
      <c r="A43" s="808"/>
      <c r="B43" s="391">
        <f t="shared" si="29"/>
        <v>46233</v>
      </c>
      <c r="C43" s="392" t="str">
        <f t="shared" si="25"/>
        <v>Thu</v>
      </c>
      <c r="D43" s="559">
        <f t="shared" ref="D43:D44" si="33">Q43-H43</f>
        <v>-83391.057161290315</v>
      </c>
      <c r="E43" s="555">
        <f>SUM('SO Juli 2026 Rev 2'!E43:AR43)-'SO Juli 2026 Rev 2'!V43</f>
        <v>182560.14096774193</v>
      </c>
      <c r="F43" s="555">
        <f>SUM('SO Juli 2026 Rev 2'!AU43:BA43)+'SO Juli 2026 Rev 2'!V43</f>
        <v>19690.91619354839</v>
      </c>
      <c r="G43" s="555">
        <f>SUM('SO Juli 2026 Rev 2'!BB43:BC43)</f>
        <v>13500</v>
      </c>
      <c r="H43" s="556">
        <f t="shared" ref="H43" si="34">SUM(E43:G43)</f>
        <v>215751.05716129031</v>
      </c>
      <c r="I43" s="557">
        <f>'SO MS'!E43</f>
        <v>60000</v>
      </c>
      <c r="J43" s="557">
        <f>'SO MS'!F43</f>
        <v>34560</v>
      </c>
      <c r="K43" s="557">
        <f>'SO MS'!G43</f>
        <v>10800</v>
      </c>
      <c r="L43" s="557">
        <f>'SO MS'!H43</f>
        <v>10000</v>
      </c>
      <c r="M43" s="557">
        <f>'SO MS'!I43</f>
        <v>13500</v>
      </c>
      <c r="N43" s="557">
        <f>'SO MS'!J43</f>
        <v>3500</v>
      </c>
      <c r="O43" s="557">
        <f>'SO MS'!K43</f>
        <v>0</v>
      </c>
      <c r="P43" s="557">
        <f>'SO MS'!L43</f>
        <v>0</v>
      </c>
      <c r="Q43" s="558">
        <f t="shared" ref="Q43" si="35">SUM(I43:P43)</f>
        <v>132360</v>
      </c>
    </row>
    <row r="44" spans="1:17" ht="15.6">
      <c r="A44" s="808"/>
      <c r="B44" s="391">
        <f t="shared" si="29"/>
        <v>46234</v>
      </c>
      <c r="C44" s="392" t="str">
        <f t="shared" si="25"/>
        <v>Fri</v>
      </c>
      <c r="D44" s="559">
        <f t="shared" si="33"/>
        <v>-83391.057161290315</v>
      </c>
      <c r="E44" s="555">
        <f>SUM('SO Juli 2026 Rev 2'!E44:AR44)-'SO Juli 2026 Rev 2'!V44</f>
        <v>182560.14096774193</v>
      </c>
      <c r="F44" s="555">
        <f>SUM('SO Juli 2026 Rev 2'!AU44:BA44)+'SO Juli 2026 Rev 2'!V44</f>
        <v>19690.91619354839</v>
      </c>
      <c r="G44" s="555">
        <f>SUM('SO Juli 2026 Rev 2'!BB44:BC44)</f>
        <v>13500</v>
      </c>
      <c r="H44" s="556">
        <f t="shared" ref="H44" si="36">SUM(E44:G44)</f>
        <v>215751.05716129031</v>
      </c>
      <c r="I44" s="557">
        <f>'SO MS'!E44</f>
        <v>60000</v>
      </c>
      <c r="J44" s="557">
        <f>'SO MS'!F44</f>
        <v>34560</v>
      </c>
      <c r="K44" s="557">
        <f>'SO MS'!G44</f>
        <v>10800</v>
      </c>
      <c r="L44" s="557">
        <f>'SO MS'!H44</f>
        <v>10000</v>
      </c>
      <c r="M44" s="557">
        <f>'SO MS'!I44</f>
        <v>13500</v>
      </c>
      <c r="N44" s="557">
        <f>'SO MS'!J44</f>
        <v>3500</v>
      </c>
      <c r="O44" s="557">
        <f>'SO MS'!K44</f>
        <v>0</v>
      </c>
      <c r="P44" s="557">
        <f>'SO MS'!L44</f>
        <v>0</v>
      </c>
      <c r="Q44" s="558">
        <f t="shared" ref="Q44" si="37">SUM(I44:P44)</f>
        <v>132360</v>
      </c>
    </row>
    <row r="45" spans="1:17" ht="15.6">
      <c r="A45" s="809"/>
      <c r="B45" s="483" t="s">
        <v>18</v>
      </c>
      <c r="C45" s="518"/>
      <c r="D45" s="560">
        <f>SUM(D40:D44)</f>
        <v>-416955.28580645157</v>
      </c>
      <c r="E45" s="620">
        <f t="shared" ref="E45" si="38">SUM(E40:E44)</f>
        <v>912800.70483870967</v>
      </c>
      <c r="F45" s="620">
        <f t="shared" ref="F45" si="39">SUM(F40:F44)</f>
        <v>98454.580967741946</v>
      </c>
      <c r="G45" s="620">
        <f t="shared" ref="G45" si="40">SUM(G40:G44)</f>
        <v>67500</v>
      </c>
      <c r="H45" s="621">
        <f t="shared" ref="H45" si="41">SUM(H40:H44)</f>
        <v>1078755.2858064515</v>
      </c>
      <c r="I45" s="622">
        <f t="shared" ref="I45" si="42">SUM(I40:I44)</f>
        <v>300000</v>
      </c>
      <c r="J45" s="622">
        <f t="shared" ref="J45" si="43">SUM(J40:J44)</f>
        <v>172800</v>
      </c>
      <c r="K45" s="622">
        <f t="shared" ref="K45" si="44">SUM(K40:K44)</f>
        <v>54000</v>
      </c>
      <c r="L45" s="622">
        <f t="shared" ref="L45" si="45">SUM(L40:L44)</f>
        <v>50000</v>
      </c>
      <c r="M45" s="622">
        <f t="shared" ref="M45" si="46">SUM(M40:M44)</f>
        <v>67500</v>
      </c>
      <c r="N45" s="622">
        <f t="shared" ref="N45" si="47">SUM(N40:N44)</f>
        <v>17500</v>
      </c>
      <c r="O45" s="622">
        <f t="shared" ref="O45" si="48">SUM(O40:O44)</f>
        <v>0</v>
      </c>
      <c r="P45" s="622">
        <f t="shared" ref="P45" si="49">SUM(P40:P44)</f>
        <v>0</v>
      </c>
      <c r="Q45" s="623">
        <f t="shared" ref="Q45" si="50">SUM(Q40:Q44)</f>
        <v>661800</v>
      </c>
    </row>
    <row r="46" spans="1:17" ht="16.2" thickBot="1">
      <c r="A46" s="455"/>
      <c r="B46" s="562"/>
      <c r="C46" s="563"/>
      <c r="D46" s="563"/>
      <c r="E46" s="564"/>
      <c r="F46" s="564"/>
      <c r="G46" s="564"/>
      <c r="H46" s="565"/>
      <c r="I46" s="566"/>
      <c r="J46" s="566"/>
      <c r="K46" s="566"/>
      <c r="L46" s="566"/>
      <c r="M46" s="566"/>
      <c r="N46" s="566"/>
      <c r="O46" s="566"/>
      <c r="P46" s="566"/>
      <c r="Q46" s="567"/>
    </row>
    <row r="47" spans="1:17" ht="16.2" thickTop="1">
      <c r="A47" s="455"/>
      <c r="B47" s="568" t="s">
        <v>18</v>
      </c>
      <c r="C47" s="569"/>
      <c r="D47" s="570">
        <f>SUM(D45,D38,D29,D20,D11)</f>
        <v>-1757853.0209354837</v>
      </c>
      <c r="E47" s="612">
        <f t="shared" ref="E47:Q47" si="51">SUM(E42,E34,E25,E16,E7)</f>
        <v>912800.33516129025</v>
      </c>
      <c r="F47" s="612">
        <f t="shared" si="51"/>
        <v>96954.580967741946</v>
      </c>
      <c r="G47" s="612">
        <f t="shared" si="51"/>
        <v>67500</v>
      </c>
      <c r="H47" s="613">
        <f t="shared" si="51"/>
        <v>1077254.9161290324</v>
      </c>
      <c r="I47" s="614">
        <f t="shared" si="51"/>
        <v>300000</v>
      </c>
      <c r="J47" s="614">
        <f t="shared" si="51"/>
        <v>172800</v>
      </c>
      <c r="K47" s="614">
        <f t="shared" si="51"/>
        <v>54000</v>
      </c>
      <c r="L47" s="614">
        <f t="shared" si="51"/>
        <v>50000</v>
      </c>
      <c r="M47" s="614">
        <f t="shared" si="51"/>
        <v>67500</v>
      </c>
      <c r="N47" s="614">
        <f t="shared" si="51"/>
        <v>17500</v>
      </c>
      <c r="O47" s="614">
        <f t="shared" si="51"/>
        <v>50361.909</v>
      </c>
      <c r="P47" s="614">
        <f t="shared" si="51"/>
        <v>0</v>
      </c>
      <c r="Q47" s="615">
        <f t="shared" si="51"/>
        <v>712161.90899999999</v>
      </c>
    </row>
    <row r="48" spans="1:17" ht="16.2" thickBot="1">
      <c r="A48" s="455"/>
      <c r="B48" s="571" t="s">
        <v>19</v>
      </c>
      <c r="C48" s="572"/>
      <c r="D48" s="573">
        <f>SUM(D40:D44,D31:D37,D22:D28,D13:D19,D6:D10)</f>
        <v>-1757853.0209354837</v>
      </c>
      <c r="E48" s="616">
        <f t="shared" ref="E48:Q48" si="52">SUM(E36:E41,E27:E33,E18:E24,E9:E15,E6)</f>
        <v>8140241.3209032249</v>
      </c>
      <c r="F48" s="616">
        <f t="shared" si="52"/>
        <v>832831.73974193574</v>
      </c>
      <c r="G48" s="616">
        <f t="shared" si="52"/>
        <v>621000</v>
      </c>
      <c r="H48" s="617">
        <f t="shared" si="52"/>
        <v>9594073.0606451612</v>
      </c>
      <c r="I48" s="618">
        <f t="shared" si="52"/>
        <v>2760000</v>
      </c>
      <c r="J48" s="618">
        <f t="shared" si="52"/>
        <v>1589760</v>
      </c>
      <c r="K48" s="618">
        <f t="shared" si="52"/>
        <v>496800</v>
      </c>
      <c r="L48" s="618">
        <f t="shared" si="52"/>
        <v>460000</v>
      </c>
      <c r="M48" s="618">
        <f t="shared" si="52"/>
        <v>621000</v>
      </c>
      <c r="N48" s="618">
        <f t="shared" si="52"/>
        <v>161000</v>
      </c>
      <c r="O48" s="618">
        <f t="shared" si="52"/>
        <v>1228460.9679999999</v>
      </c>
      <c r="P48" s="618">
        <f t="shared" si="52"/>
        <v>0</v>
      </c>
      <c r="Q48" s="619">
        <f t="shared" si="52"/>
        <v>7317020.9680000003</v>
      </c>
    </row>
    <row r="49" spans="1:4" ht="16.2" thickTop="1">
      <c r="A49" s="458"/>
      <c r="B49" s="459"/>
      <c r="C49" s="459"/>
    </row>
    <row r="50" spans="1:4">
      <c r="A50" s="440"/>
      <c r="B50" s="440"/>
      <c r="C50" s="440"/>
    </row>
    <row r="51" spans="1:4">
      <c r="A51" s="440"/>
      <c r="B51" s="440"/>
      <c r="C51" s="440"/>
    </row>
    <row r="52" spans="1:4" ht="15.6">
      <c r="A52" s="460"/>
      <c r="B52" s="460"/>
      <c r="C52" s="460"/>
      <c r="D52" s="460"/>
    </row>
    <row r="53" spans="1:4">
      <c r="A53" s="440"/>
      <c r="B53" s="440"/>
      <c r="C53" s="440"/>
    </row>
    <row r="54" spans="1:4">
      <c r="A54" s="440"/>
      <c r="B54" s="440"/>
      <c r="C54" s="440"/>
    </row>
  </sheetData>
  <mergeCells count="9">
    <mergeCell ref="A13:A20"/>
    <mergeCell ref="A22:A29"/>
    <mergeCell ref="A31:A38"/>
    <mergeCell ref="A40:A45"/>
    <mergeCell ref="I4:Q4"/>
    <mergeCell ref="A4:C4"/>
    <mergeCell ref="B5:C5"/>
    <mergeCell ref="A6:A11"/>
    <mergeCell ref="E4:H4"/>
  </mergeCells>
  <conditionalFormatting sqref="A5:B5 B46:D48">
    <cfRule type="cellIs" dxfId="81" priority="61" operator="lessThan">
      <formula>0</formula>
    </cfRule>
  </conditionalFormatting>
  <conditionalFormatting sqref="A49:C53">
    <cfRule type="cellIs" dxfId="80" priority="60" operator="lessThan">
      <formula>0</formula>
    </cfRule>
  </conditionalFormatting>
  <conditionalFormatting sqref="B6:B45">
    <cfRule type="cellIs" dxfId="79" priority="13" operator="lessThan">
      <formula>0</formula>
    </cfRule>
  </conditionalFormatting>
  <conditionalFormatting sqref="C6:C44">
    <cfRule type="cellIs" dxfId="78" priority="21" operator="lessThan">
      <formula>0</formula>
    </cfRule>
  </conditionalFormatting>
  <conditionalFormatting sqref="D6:D45">
    <cfRule type="cellIs" dxfId="77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6"/>
  <sheetViews>
    <sheetView zoomScale="85" zoomScaleNormal="85" workbookViewId="0">
      <pane xSplit="3" ySplit="5" topLeftCell="D6" activePane="bottomRight" state="frozen"/>
      <selection pane="topRight"/>
      <selection pane="bottomLeft"/>
      <selection pane="bottomRight" activeCell="F21" sqref="F21"/>
    </sheetView>
  </sheetViews>
  <sheetFormatPr defaultColWidth="9.109375" defaultRowHeight="14.4"/>
  <cols>
    <col min="1" max="1" width="12.88671875" style="353" customWidth="1"/>
    <col min="2" max="2" width="15.5546875" style="353" customWidth="1"/>
    <col min="3" max="3" width="13" style="353" customWidth="1"/>
    <col min="4" max="4" width="25.5546875" style="440" customWidth="1"/>
    <col min="5" max="5" width="24.5546875" style="440" customWidth="1"/>
    <col min="6" max="12" width="24.6640625" style="440" customWidth="1"/>
    <col min="13" max="16384" width="9.109375" style="353"/>
  </cols>
  <sheetData>
    <row r="1" spans="1:12" ht="15" customHeight="1">
      <c r="A1" s="441" t="s">
        <v>81</v>
      </c>
      <c r="B1" s="441"/>
      <c r="C1" s="441"/>
      <c r="D1" s="442"/>
    </row>
    <row r="2" spans="1:12" ht="15" customHeight="1">
      <c r="A2" s="441"/>
      <c r="B2" s="441"/>
      <c r="C2" s="441"/>
      <c r="D2" s="442"/>
    </row>
    <row r="3" spans="1:12" ht="15" customHeight="1">
      <c r="A3" s="441"/>
      <c r="B3" s="441"/>
      <c r="C3" s="441"/>
      <c r="D3" s="442"/>
    </row>
    <row r="4" spans="1:12" ht="15" customHeight="1" thickBot="1">
      <c r="A4" s="833">
        <f>'SO FOB Juli 2026'!A4</f>
        <v>46204</v>
      </c>
      <c r="B4" s="833"/>
      <c r="C4" s="833"/>
      <c r="D4" s="443"/>
    </row>
    <row r="5" spans="1:12" ht="15" customHeight="1" thickTop="1" thickBot="1">
      <c r="A5" s="628" t="s">
        <v>1</v>
      </c>
      <c r="B5" s="838" t="s">
        <v>2</v>
      </c>
      <c r="C5" s="839"/>
      <c r="D5" s="444" t="s">
        <v>3</v>
      </c>
      <c r="E5" s="445" t="s">
        <v>82</v>
      </c>
      <c r="F5" s="445" t="s">
        <v>83</v>
      </c>
      <c r="G5" s="445" t="s">
        <v>84</v>
      </c>
      <c r="H5" s="445" t="s">
        <v>85</v>
      </c>
      <c r="I5" s="445" t="s">
        <v>86</v>
      </c>
      <c r="J5" s="445" t="s">
        <v>87</v>
      </c>
      <c r="K5" s="462" t="s">
        <v>88</v>
      </c>
      <c r="L5" s="463" t="s">
        <v>89</v>
      </c>
    </row>
    <row r="6" spans="1:12" ht="16.2" thickTop="1">
      <c r="A6" s="807">
        <f>WEEKNUM(B6)</f>
        <v>27</v>
      </c>
      <c r="B6" s="391">
        <f>A4</f>
        <v>46204</v>
      </c>
      <c r="C6" s="392" t="str">
        <f t="shared" ref="C6:C37" si="0">TEXT(B6,"ddd")</f>
        <v>Wed</v>
      </c>
      <c r="D6" s="447">
        <f t="shared" ref="D6:D10" si="1">SUM(E6:O6)</f>
        <v>148973.495</v>
      </c>
      <c r="E6" s="448">
        <f t="shared" ref="E6:E10" si="2">2.5*24000</f>
        <v>60000</v>
      </c>
      <c r="F6" s="448">
        <f t="shared" ref="F6:F10" si="3">1.44*24000</f>
        <v>34560</v>
      </c>
      <c r="G6" s="448">
        <f t="shared" ref="G6:G10" si="4">0.45*24000</f>
        <v>10800</v>
      </c>
      <c r="H6" s="449">
        <v>10000</v>
      </c>
      <c r="I6" s="449">
        <f>SUM('SO Juli 2026 Rev 2'!BB6:BC6)</f>
        <v>13500</v>
      </c>
      <c r="J6" s="448">
        <f>'SO Juli 2026 Rev 2'!AR6</f>
        <v>3500</v>
      </c>
      <c r="K6" s="448">
        <f>'Summary sales'!K8</f>
        <v>16613.494999999999</v>
      </c>
      <c r="L6" s="631">
        <f>'Summary sales'!L8</f>
        <v>0</v>
      </c>
    </row>
    <row r="7" spans="1:12" ht="15.6">
      <c r="A7" s="808"/>
      <c r="B7" s="391">
        <f t="shared" ref="B7:B9" si="5">B6+1</f>
        <v>46205</v>
      </c>
      <c r="C7" s="392" t="str">
        <f t="shared" si="0"/>
        <v>Thu</v>
      </c>
      <c r="D7" s="447">
        <f t="shared" si="1"/>
        <v>140894.80600000001</v>
      </c>
      <c r="E7" s="448">
        <f t="shared" si="2"/>
        <v>60000</v>
      </c>
      <c r="F7" s="448">
        <f t="shared" si="3"/>
        <v>34560</v>
      </c>
      <c r="G7" s="448">
        <f t="shared" si="4"/>
        <v>10800</v>
      </c>
      <c r="H7" s="449">
        <v>10000</v>
      </c>
      <c r="I7" s="449">
        <f>SUM('SO Juli 2026 Rev 2'!BB7:BC7)</f>
        <v>13500</v>
      </c>
      <c r="J7" s="448">
        <f>'SO Juli 2026 Rev 2'!AR7</f>
        <v>3500</v>
      </c>
      <c r="K7" s="448">
        <f>'Summary sales'!K9</f>
        <v>8534.8060000000005</v>
      </c>
      <c r="L7" s="631">
        <f>'Summary sales'!L9</f>
        <v>0</v>
      </c>
    </row>
    <row r="8" spans="1:12" s="382" customFormat="1" ht="15.6">
      <c r="A8" s="808"/>
      <c r="B8" s="391">
        <f t="shared" si="5"/>
        <v>46206</v>
      </c>
      <c r="C8" s="392" t="str">
        <f t="shared" si="0"/>
        <v>Fri</v>
      </c>
      <c r="D8" s="447">
        <f t="shared" si="1"/>
        <v>149191.53100000002</v>
      </c>
      <c r="E8" s="448">
        <f t="shared" si="2"/>
        <v>60000</v>
      </c>
      <c r="F8" s="448">
        <f t="shared" si="3"/>
        <v>34560</v>
      </c>
      <c r="G8" s="448">
        <f t="shared" si="4"/>
        <v>10800</v>
      </c>
      <c r="H8" s="449">
        <v>10000</v>
      </c>
      <c r="I8" s="449">
        <f>SUM('SO Juli 2026 Rev 2'!BB8:BC8)</f>
        <v>13500</v>
      </c>
      <c r="J8" s="448">
        <f>'SO Juli 2026 Rev 2'!AR8</f>
        <v>3500</v>
      </c>
      <c r="K8" s="448">
        <f>'Summary sales'!K10</f>
        <v>16831.531000000003</v>
      </c>
      <c r="L8" s="631">
        <f>'Summary sales'!L10</f>
        <v>0</v>
      </c>
    </row>
    <row r="9" spans="1:12" s="382" customFormat="1" ht="15.6">
      <c r="A9" s="808"/>
      <c r="B9" s="394">
        <f t="shared" si="5"/>
        <v>46207</v>
      </c>
      <c r="C9" s="395" t="str">
        <f t="shared" si="0"/>
        <v>Sat</v>
      </c>
      <c r="D9" s="450">
        <f t="shared" si="1"/>
        <v>144929.49</v>
      </c>
      <c r="E9" s="451">
        <f t="shared" si="2"/>
        <v>60000</v>
      </c>
      <c r="F9" s="451">
        <f t="shared" si="3"/>
        <v>34560</v>
      </c>
      <c r="G9" s="451">
        <f t="shared" si="4"/>
        <v>10800</v>
      </c>
      <c r="H9" s="452">
        <v>10000</v>
      </c>
      <c r="I9" s="452">
        <f>SUM('SO Juli 2026 Rev 2'!BB9:BC9)</f>
        <v>13500</v>
      </c>
      <c r="J9" s="451">
        <f>'SO Juli 2026 Rev 2'!AR9</f>
        <v>3500</v>
      </c>
      <c r="K9" s="451">
        <f>'Summary sales'!K11</f>
        <v>12569.49</v>
      </c>
      <c r="L9" s="632">
        <f>'Summary sales'!L11</f>
        <v>0</v>
      </c>
    </row>
    <row r="10" spans="1:12" ht="15.6">
      <c r="A10" s="808"/>
      <c r="B10" s="394">
        <f>B9+1</f>
        <v>46208</v>
      </c>
      <c r="C10" s="395" t="str">
        <f t="shared" si="0"/>
        <v>Sun</v>
      </c>
      <c r="D10" s="450">
        <f t="shared" si="1"/>
        <v>136437.28599999999</v>
      </c>
      <c r="E10" s="451">
        <f t="shared" si="2"/>
        <v>60000</v>
      </c>
      <c r="F10" s="451">
        <f t="shared" si="3"/>
        <v>34560</v>
      </c>
      <c r="G10" s="451">
        <f t="shared" si="4"/>
        <v>10800</v>
      </c>
      <c r="H10" s="452">
        <v>10000</v>
      </c>
      <c r="I10" s="452">
        <f>SUM('SO Juli 2026 Rev 2'!BB10:BC10)</f>
        <v>13500</v>
      </c>
      <c r="J10" s="451">
        <f>'SO Juli 2026 Rev 2'!AR10</f>
        <v>3500</v>
      </c>
      <c r="K10" s="451">
        <f>'Summary sales'!K12</f>
        <v>4077.2860000000001</v>
      </c>
      <c r="L10" s="632">
        <f>'Summary sales'!L12</f>
        <v>0</v>
      </c>
    </row>
    <row r="11" spans="1:12" ht="15.6">
      <c r="A11" s="809"/>
      <c r="B11" s="398" t="s">
        <v>18</v>
      </c>
      <c r="C11" s="392"/>
      <c r="D11" s="454">
        <f>SUM(D6:D10)</f>
        <v>720426.60799999989</v>
      </c>
      <c r="E11" s="454">
        <f t="shared" ref="E11:L11" si="6">SUM(E6:E10)</f>
        <v>300000</v>
      </c>
      <c r="F11" s="454">
        <f t="shared" si="6"/>
        <v>172800</v>
      </c>
      <c r="G11" s="454">
        <f t="shared" si="6"/>
        <v>54000</v>
      </c>
      <c r="H11" s="454">
        <f t="shared" si="6"/>
        <v>50000</v>
      </c>
      <c r="I11" s="454">
        <f t="shared" si="6"/>
        <v>67500</v>
      </c>
      <c r="J11" s="454">
        <f t="shared" si="6"/>
        <v>17500</v>
      </c>
      <c r="K11" s="454">
        <f t="shared" si="6"/>
        <v>58626.608</v>
      </c>
      <c r="L11" s="629">
        <f t="shared" si="6"/>
        <v>0</v>
      </c>
    </row>
    <row r="12" spans="1:12" ht="15.6">
      <c r="A12" s="603"/>
      <c r="B12" s="391"/>
      <c r="C12" s="392"/>
      <c r="D12" s="450"/>
      <c r="E12" s="451"/>
      <c r="F12" s="451"/>
      <c r="G12" s="451"/>
      <c r="H12" s="452"/>
      <c r="I12" s="452"/>
      <c r="J12" s="451"/>
      <c r="K12" s="451"/>
      <c r="L12" s="632"/>
    </row>
    <row r="13" spans="1:12" ht="15.6">
      <c r="A13" s="810">
        <f>WEEKNUM(B13)</f>
        <v>28</v>
      </c>
      <c r="B13" s="391">
        <f>B10+1</f>
        <v>46209</v>
      </c>
      <c r="C13" s="392" t="str">
        <f t="shared" si="0"/>
        <v>Mon</v>
      </c>
      <c r="D13" s="447">
        <f t="shared" ref="D13:D19" si="7">SUM(E13:O13)</f>
        <v>144856.52499999999</v>
      </c>
      <c r="E13" s="448">
        <f t="shared" ref="E13:E19" si="8">2.5*24000</f>
        <v>60000</v>
      </c>
      <c r="F13" s="448">
        <f t="shared" ref="F13:F19" si="9">1.44*24000</f>
        <v>34560</v>
      </c>
      <c r="G13" s="448">
        <f t="shared" ref="G13:G19" si="10">0.45*24000</f>
        <v>10800</v>
      </c>
      <c r="H13" s="449">
        <v>10000</v>
      </c>
      <c r="I13" s="449">
        <f>SUM('SO Juli 2026 Rev 2'!BB13:BC13)</f>
        <v>13500</v>
      </c>
      <c r="J13" s="448">
        <f>'SO Juli 2026 Rev 2'!AR13</f>
        <v>3500</v>
      </c>
      <c r="K13" s="448">
        <f>'Summary sales'!K15</f>
        <v>12496.525</v>
      </c>
      <c r="L13" s="631">
        <f>'Summary sales'!L15</f>
        <v>0</v>
      </c>
    </row>
    <row r="14" spans="1:12" ht="15.6">
      <c r="A14" s="808"/>
      <c r="B14" s="391">
        <f t="shared" ref="B14:B19" si="11">B13+1</f>
        <v>46210</v>
      </c>
      <c r="C14" s="392" t="str">
        <f t="shared" si="0"/>
        <v>Tue</v>
      </c>
      <c r="D14" s="447">
        <f t="shared" si="7"/>
        <v>148595.27100000001</v>
      </c>
      <c r="E14" s="448">
        <f t="shared" si="8"/>
        <v>60000</v>
      </c>
      <c r="F14" s="448">
        <f t="shared" si="9"/>
        <v>34560</v>
      </c>
      <c r="G14" s="448">
        <f t="shared" si="10"/>
        <v>10800</v>
      </c>
      <c r="H14" s="449">
        <v>10000</v>
      </c>
      <c r="I14" s="449">
        <f>SUM('SO Juli 2026 Rev 2'!BB14:BC14)</f>
        <v>13500</v>
      </c>
      <c r="J14" s="448">
        <f>'SO Juli 2026 Rev 2'!AR14</f>
        <v>3500</v>
      </c>
      <c r="K14" s="448">
        <f>'Summary sales'!K16</f>
        <v>16235.271000000001</v>
      </c>
      <c r="L14" s="631">
        <f>'Summary sales'!L16</f>
        <v>0</v>
      </c>
    </row>
    <row r="15" spans="1:12" ht="15.6">
      <c r="A15" s="808"/>
      <c r="B15" s="391">
        <f t="shared" si="11"/>
        <v>46211</v>
      </c>
      <c r="C15" s="392" t="str">
        <f t="shared" si="0"/>
        <v>Wed</v>
      </c>
      <c r="D15" s="447">
        <f t="shared" si="7"/>
        <v>145070.73800000001</v>
      </c>
      <c r="E15" s="448">
        <f t="shared" si="8"/>
        <v>60000</v>
      </c>
      <c r="F15" s="448">
        <f t="shared" si="9"/>
        <v>34560</v>
      </c>
      <c r="G15" s="448">
        <f t="shared" si="10"/>
        <v>10800</v>
      </c>
      <c r="H15" s="449">
        <v>10000</v>
      </c>
      <c r="I15" s="449">
        <f>SUM('SO Juli 2026 Rev 2'!BB15:BC15)</f>
        <v>13500</v>
      </c>
      <c r="J15" s="448">
        <f>'SO Juli 2026 Rev 2'!AR15</f>
        <v>3500</v>
      </c>
      <c r="K15" s="448">
        <f>'Summary sales'!K17</f>
        <v>12710.737999999999</v>
      </c>
      <c r="L15" s="631">
        <f>'Summary sales'!L17</f>
        <v>0</v>
      </c>
    </row>
    <row r="16" spans="1:12" ht="15.6">
      <c r="A16" s="808"/>
      <c r="B16" s="391">
        <f t="shared" si="11"/>
        <v>46212</v>
      </c>
      <c r="C16" s="392" t="str">
        <f t="shared" si="0"/>
        <v>Thu</v>
      </c>
      <c r="D16" s="447">
        <f t="shared" si="7"/>
        <v>153070.61600000001</v>
      </c>
      <c r="E16" s="448">
        <f t="shared" si="8"/>
        <v>60000</v>
      </c>
      <c r="F16" s="448">
        <f t="shared" si="9"/>
        <v>34560</v>
      </c>
      <c r="G16" s="448">
        <f t="shared" si="10"/>
        <v>10800</v>
      </c>
      <c r="H16" s="449">
        <v>10000</v>
      </c>
      <c r="I16" s="449">
        <f>SUM('SO Juli 2026 Rev 2'!BB16:BC16)</f>
        <v>13500</v>
      </c>
      <c r="J16" s="448">
        <f>'SO Juli 2026 Rev 2'!AR16</f>
        <v>3500</v>
      </c>
      <c r="K16" s="448">
        <f>'Summary sales'!K18</f>
        <v>20710.615999999998</v>
      </c>
      <c r="L16" s="631">
        <f>'Summary sales'!L18</f>
        <v>0</v>
      </c>
    </row>
    <row r="17" spans="1:12" s="382" customFormat="1" ht="15.6">
      <c r="A17" s="808"/>
      <c r="B17" s="391">
        <f t="shared" si="11"/>
        <v>46213</v>
      </c>
      <c r="C17" s="392" t="str">
        <f t="shared" si="0"/>
        <v>Fri</v>
      </c>
      <c r="D17" s="447">
        <f t="shared" si="7"/>
        <v>145134.337</v>
      </c>
      <c r="E17" s="448">
        <f t="shared" si="8"/>
        <v>60000</v>
      </c>
      <c r="F17" s="448">
        <f t="shared" si="9"/>
        <v>34560</v>
      </c>
      <c r="G17" s="448">
        <f t="shared" si="10"/>
        <v>10800</v>
      </c>
      <c r="H17" s="449">
        <v>10000</v>
      </c>
      <c r="I17" s="449">
        <f>SUM('SO Juli 2026 Rev 2'!BB17:BC17)</f>
        <v>13500</v>
      </c>
      <c r="J17" s="448">
        <f>'SO Juli 2026 Rev 2'!AR17</f>
        <v>3500</v>
      </c>
      <c r="K17" s="448">
        <f>'Summary sales'!K19</f>
        <v>12774.337</v>
      </c>
      <c r="L17" s="631">
        <f>'Summary sales'!L19</f>
        <v>0</v>
      </c>
    </row>
    <row r="18" spans="1:12" s="382" customFormat="1" ht="15.6">
      <c r="A18" s="808"/>
      <c r="B18" s="394">
        <f t="shared" si="11"/>
        <v>46214</v>
      </c>
      <c r="C18" s="395" t="str">
        <f t="shared" si="0"/>
        <v>Sat</v>
      </c>
      <c r="D18" s="450">
        <f t="shared" si="7"/>
        <v>149747.45500000002</v>
      </c>
      <c r="E18" s="451">
        <f t="shared" si="8"/>
        <v>60000</v>
      </c>
      <c r="F18" s="451">
        <f t="shared" si="9"/>
        <v>34560</v>
      </c>
      <c r="G18" s="451">
        <f t="shared" si="10"/>
        <v>10800</v>
      </c>
      <c r="H18" s="452">
        <v>10000</v>
      </c>
      <c r="I18" s="452">
        <f>SUM('SO Juli 2026 Rev 2'!BB18:BC18)</f>
        <v>13500</v>
      </c>
      <c r="J18" s="451">
        <f>'SO Juli 2026 Rev 2'!AR18</f>
        <v>3500</v>
      </c>
      <c r="K18" s="451">
        <f>'Summary sales'!K20</f>
        <v>17387.455000000002</v>
      </c>
      <c r="L18" s="632">
        <f>'Summary sales'!L20</f>
        <v>0</v>
      </c>
    </row>
    <row r="19" spans="1:12" ht="15.6">
      <c r="A19" s="808"/>
      <c r="B19" s="394">
        <f t="shared" si="11"/>
        <v>46215</v>
      </c>
      <c r="C19" s="395" t="str">
        <f t="shared" si="0"/>
        <v>Sun</v>
      </c>
      <c r="D19" s="450">
        <f t="shared" si="7"/>
        <v>149084.85800000001</v>
      </c>
      <c r="E19" s="451">
        <f t="shared" si="8"/>
        <v>60000</v>
      </c>
      <c r="F19" s="451">
        <f t="shared" si="9"/>
        <v>34560</v>
      </c>
      <c r="G19" s="451">
        <f t="shared" si="10"/>
        <v>10800</v>
      </c>
      <c r="H19" s="452">
        <v>10000</v>
      </c>
      <c r="I19" s="452">
        <f>SUM('SO Juli 2026 Rev 2'!BB19:BC19)</f>
        <v>13500</v>
      </c>
      <c r="J19" s="451">
        <f>'SO Juli 2026 Rev 2'!AR19</f>
        <v>3500</v>
      </c>
      <c r="K19" s="451">
        <f>'Summary sales'!K21</f>
        <v>16724.858</v>
      </c>
      <c r="L19" s="632">
        <f>'Summary sales'!L21</f>
        <v>0</v>
      </c>
    </row>
    <row r="20" spans="1:12" ht="15.6">
      <c r="A20" s="809"/>
      <c r="B20" s="398" t="s">
        <v>18</v>
      </c>
      <c r="C20" s="392"/>
      <c r="D20" s="454">
        <f t="shared" ref="D20:J20" si="12">SUM(D13:D19)</f>
        <v>1035559.8</v>
      </c>
      <c r="E20" s="454">
        <f t="shared" si="12"/>
        <v>420000</v>
      </c>
      <c r="F20" s="454">
        <f t="shared" si="12"/>
        <v>241920</v>
      </c>
      <c r="G20" s="454">
        <f t="shared" si="12"/>
        <v>75600</v>
      </c>
      <c r="H20" s="454">
        <f t="shared" si="12"/>
        <v>70000</v>
      </c>
      <c r="I20" s="454">
        <f t="shared" si="12"/>
        <v>94500</v>
      </c>
      <c r="J20" s="454">
        <f t="shared" si="12"/>
        <v>24500</v>
      </c>
      <c r="K20" s="454">
        <f t="shared" ref="K20" si="13">SUM(K13:K19)</f>
        <v>109039.79999999999</v>
      </c>
      <c r="L20" s="629">
        <f t="shared" ref="L20" si="14">SUM(L13:L19)</f>
        <v>0</v>
      </c>
    </row>
    <row r="21" spans="1:12" ht="15.6">
      <c r="A21" s="603"/>
      <c r="B21" s="391"/>
      <c r="C21" s="392"/>
      <c r="D21" s="450"/>
      <c r="E21" s="451"/>
      <c r="F21" s="451"/>
      <c r="G21" s="451"/>
      <c r="H21" s="452"/>
      <c r="I21" s="452"/>
      <c r="J21" s="451"/>
      <c r="K21" s="451"/>
      <c r="L21" s="632"/>
    </row>
    <row r="22" spans="1:12" ht="15.6">
      <c r="A22" s="810">
        <f>WEEKNUM(B22)</f>
        <v>29</v>
      </c>
      <c r="B22" s="391">
        <f>B19+1</f>
        <v>46216</v>
      </c>
      <c r="C22" s="392" t="str">
        <f t="shared" si="0"/>
        <v>Mon</v>
      </c>
      <c r="D22" s="447">
        <f t="shared" ref="D22:D28" si="15">SUM(E22:O22)</f>
        <v>145056.538</v>
      </c>
      <c r="E22" s="448">
        <f t="shared" ref="E22:E28" si="16">2.5*24000</f>
        <v>60000</v>
      </c>
      <c r="F22" s="448">
        <f t="shared" ref="F22:F28" si="17">1.44*24000</f>
        <v>34560</v>
      </c>
      <c r="G22" s="448">
        <f t="shared" ref="G22:G28" si="18">0.45*24000</f>
        <v>10800</v>
      </c>
      <c r="H22" s="449">
        <v>10000</v>
      </c>
      <c r="I22" s="449">
        <f>SUM('SO Juli 2026 Rev 2'!BB22:BC22)</f>
        <v>13500</v>
      </c>
      <c r="J22" s="448">
        <f>'SO Juli 2026 Rev 2'!AR22</f>
        <v>3500</v>
      </c>
      <c r="K22" s="448">
        <f>'Summary sales'!K24</f>
        <v>12696.538</v>
      </c>
      <c r="L22" s="631">
        <f>'Summary sales'!L24</f>
        <v>0</v>
      </c>
    </row>
    <row r="23" spans="1:12" ht="15.6">
      <c r="A23" s="808"/>
      <c r="B23" s="391">
        <f t="shared" ref="B23:B28" si="19">B22+1</f>
        <v>46217</v>
      </c>
      <c r="C23" s="392" t="str">
        <f t="shared" si="0"/>
        <v>Tue</v>
      </c>
      <c r="D23" s="447">
        <f t="shared" si="15"/>
        <v>144785.071</v>
      </c>
      <c r="E23" s="448">
        <f t="shared" si="16"/>
        <v>60000</v>
      </c>
      <c r="F23" s="448">
        <f t="shared" si="17"/>
        <v>34560</v>
      </c>
      <c r="G23" s="448">
        <f t="shared" si="18"/>
        <v>10800</v>
      </c>
      <c r="H23" s="449">
        <v>10000</v>
      </c>
      <c r="I23" s="449">
        <f>SUM('SO Juli 2026 Rev 2'!BB23:BC23)</f>
        <v>13500</v>
      </c>
      <c r="J23" s="448">
        <f>'SO Juli 2026 Rev 2'!AR23</f>
        <v>3500</v>
      </c>
      <c r="K23" s="448">
        <f>'Summary sales'!K25</f>
        <v>12425.071</v>
      </c>
      <c r="L23" s="631">
        <f>'Summary sales'!L25</f>
        <v>0</v>
      </c>
    </row>
    <row r="24" spans="1:12" ht="15.6">
      <c r="A24" s="808"/>
      <c r="B24" s="391">
        <f t="shared" si="19"/>
        <v>46218</v>
      </c>
      <c r="C24" s="392" t="str">
        <f t="shared" si="0"/>
        <v>Wed</v>
      </c>
      <c r="D24" s="447">
        <f t="shared" si="15"/>
        <v>144948.69399999999</v>
      </c>
      <c r="E24" s="448">
        <f t="shared" si="16"/>
        <v>60000</v>
      </c>
      <c r="F24" s="448">
        <f t="shared" si="17"/>
        <v>34560</v>
      </c>
      <c r="G24" s="448">
        <f t="shared" si="18"/>
        <v>10800</v>
      </c>
      <c r="H24" s="449">
        <v>10000</v>
      </c>
      <c r="I24" s="449">
        <f>SUM('SO Juli 2026 Rev 2'!BB24:BC24)</f>
        <v>13500</v>
      </c>
      <c r="J24" s="448">
        <f>'SO Juli 2026 Rev 2'!AR24</f>
        <v>3500</v>
      </c>
      <c r="K24" s="448">
        <f>'Summary sales'!K26</f>
        <v>12588.694</v>
      </c>
      <c r="L24" s="631">
        <f>'Summary sales'!L26</f>
        <v>0</v>
      </c>
    </row>
    <row r="25" spans="1:12" ht="15.6">
      <c r="A25" s="808"/>
      <c r="B25" s="391">
        <f t="shared" si="19"/>
        <v>46219</v>
      </c>
      <c r="C25" s="392" t="str">
        <f t="shared" si="0"/>
        <v>Thu</v>
      </c>
      <c r="D25" s="447">
        <f t="shared" si="15"/>
        <v>144967.40899999999</v>
      </c>
      <c r="E25" s="448">
        <f t="shared" si="16"/>
        <v>60000</v>
      </c>
      <c r="F25" s="448">
        <f t="shared" si="17"/>
        <v>34560</v>
      </c>
      <c r="G25" s="448">
        <f t="shared" si="18"/>
        <v>10800</v>
      </c>
      <c r="H25" s="449">
        <v>10000</v>
      </c>
      <c r="I25" s="449">
        <f>SUM('SO Juli 2026 Rev 2'!BB25:BC25)</f>
        <v>13500</v>
      </c>
      <c r="J25" s="448">
        <f>'SO Juli 2026 Rev 2'!AR25</f>
        <v>3500</v>
      </c>
      <c r="K25" s="448">
        <f>'Summary sales'!K27</f>
        <v>12607.409</v>
      </c>
      <c r="L25" s="631">
        <f>'Summary sales'!L27</f>
        <v>0</v>
      </c>
    </row>
    <row r="26" spans="1:12" s="382" customFormat="1" ht="15.6">
      <c r="A26" s="808"/>
      <c r="B26" s="391">
        <f t="shared" si="19"/>
        <v>46220</v>
      </c>
      <c r="C26" s="392" t="str">
        <f t="shared" si="0"/>
        <v>Fri</v>
      </c>
      <c r="D26" s="447">
        <f t="shared" si="15"/>
        <v>144994.44899999999</v>
      </c>
      <c r="E26" s="448">
        <f t="shared" si="16"/>
        <v>60000</v>
      </c>
      <c r="F26" s="448">
        <f t="shared" si="17"/>
        <v>34560</v>
      </c>
      <c r="G26" s="448">
        <f t="shared" si="18"/>
        <v>10800</v>
      </c>
      <c r="H26" s="449">
        <v>10000</v>
      </c>
      <c r="I26" s="449">
        <f>SUM('SO Juli 2026 Rev 2'!BB26:BC26)</f>
        <v>13500</v>
      </c>
      <c r="J26" s="448">
        <f>'SO Juli 2026 Rev 2'!AR26</f>
        <v>3500</v>
      </c>
      <c r="K26" s="448">
        <f>'Summary sales'!K28</f>
        <v>12634.449000000001</v>
      </c>
      <c r="L26" s="631">
        <f>'Summary sales'!L28</f>
        <v>0</v>
      </c>
    </row>
    <row r="27" spans="1:12" s="382" customFormat="1" ht="15.6">
      <c r="A27" s="808"/>
      <c r="B27" s="394">
        <f t="shared" si="19"/>
        <v>46221</v>
      </c>
      <c r="C27" s="395" t="str">
        <f t="shared" si="0"/>
        <v>Sat</v>
      </c>
      <c r="D27" s="450">
        <f t="shared" si="15"/>
        <v>140497.802</v>
      </c>
      <c r="E27" s="451">
        <f t="shared" si="16"/>
        <v>60000</v>
      </c>
      <c r="F27" s="451">
        <f t="shared" si="17"/>
        <v>34560</v>
      </c>
      <c r="G27" s="451">
        <f t="shared" si="18"/>
        <v>10800</v>
      </c>
      <c r="H27" s="452">
        <v>10000</v>
      </c>
      <c r="I27" s="452">
        <f>SUM('SO Juli 2026 Rev 2'!BB27:BC27)</f>
        <v>13500</v>
      </c>
      <c r="J27" s="451">
        <f>'SO Juli 2026 Rev 2'!AR27</f>
        <v>3500</v>
      </c>
      <c r="K27" s="451">
        <f>'Summary sales'!K29</f>
        <v>8137.8019999999997</v>
      </c>
      <c r="L27" s="632">
        <f>'Summary sales'!L29</f>
        <v>0</v>
      </c>
    </row>
    <row r="28" spans="1:12" ht="15.6">
      <c r="A28" s="808"/>
      <c r="B28" s="394">
        <f t="shared" si="19"/>
        <v>46222</v>
      </c>
      <c r="C28" s="395" t="str">
        <f t="shared" si="0"/>
        <v>Sun</v>
      </c>
      <c r="D28" s="450">
        <f t="shared" si="15"/>
        <v>153647.23699999999</v>
      </c>
      <c r="E28" s="451">
        <f t="shared" si="16"/>
        <v>60000</v>
      </c>
      <c r="F28" s="451">
        <f t="shared" si="17"/>
        <v>34560</v>
      </c>
      <c r="G28" s="451">
        <f t="shared" si="18"/>
        <v>10800</v>
      </c>
      <c r="H28" s="452">
        <v>10000</v>
      </c>
      <c r="I28" s="452">
        <f>SUM('SO Juli 2026 Rev 2'!BB28:BC28)</f>
        <v>13500</v>
      </c>
      <c r="J28" s="451">
        <f>'SO Juli 2026 Rev 2'!AR28</f>
        <v>3500</v>
      </c>
      <c r="K28" s="451">
        <f>'Summary sales'!K30</f>
        <v>21287.237000000001</v>
      </c>
      <c r="L28" s="632">
        <f>'Summary sales'!L30</f>
        <v>0</v>
      </c>
    </row>
    <row r="29" spans="1:12" ht="15.6">
      <c r="A29" s="809"/>
      <c r="B29" s="398" t="s">
        <v>18</v>
      </c>
      <c r="C29" s="392"/>
      <c r="D29" s="454">
        <f t="shared" ref="D29:J29" si="20">SUM(D22:D28)</f>
        <v>1018897.2</v>
      </c>
      <c r="E29" s="454">
        <f t="shared" si="20"/>
        <v>420000</v>
      </c>
      <c r="F29" s="454">
        <f t="shared" si="20"/>
        <v>241920</v>
      </c>
      <c r="G29" s="454">
        <f t="shared" si="20"/>
        <v>75600</v>
      </c>
      <c r="H29" s="454">
        <f t="shared" si="20"/>
        <v>70000</v>
      </c>
      <c r="I29" s="454">
        <f t="shared" si="20"/>
        <v>94500</v>
      </c>
      <c r="J29" s="454">
        <f t="shared" si="20"/>
        <v>24500</v>
      </c>
      <c r="K29" s="454">
        <f t="shared" ref="K29" si="21">SUM(K22:K28)</f>
        <v>92377.200000000012</v>
      </c>
      <c r="L29" s="629">
        <f t="shared" ref="L29" si="22">SUM(L22:L28)</f>
        <v>0</v>
      </c>
    </row>
    <row r="30" spans="1:12" ht="15.6">
      <c r="A30" s="603"/>
      <c r="B30" s="391"/>
      <c r="C30" s="392"/>
      <c r="D30" s="450"/>
      <c r="E30" s="451"/>
      <c r="F30" s="451"/>
      <c r="G30" s="451"/>
      <c r="H30" s="452"/>
      <c r="I30" s="452"/>
      <c r="J30" s="451"/>
      <c r="K30" s="451"/>
      <c r="L30" s="632"/>
    </row>
    <row r="31" spans="1:12" ht="15.6">
      <c r="A31" s="810">
        <f>WEEKNUM(B31)</f>
        <v>30</v>
      </c>
      <c r="B31" s="391">
        <f>B28+1</f>
        <v>46223</v>
      </c>
      <c r="C31" s="392" t="str">
        <f t="shared" si="0"/>
        <v>Mon</v>
      </c>
      <c r="D31" s="447">
        <f t="shared" ref="D31:D36" si="23">SUM(E31:O31)</f>
        <v>136656.33199999999</v>
      </c>
      <c r="E31" s="448">
        <f t="shared" ref="E31:E37" si="24">2.5*24000</f>
        <v>60000</v>
      </c>
      <c r="F31" s="448">
        <f t="shared" ref="F31:F37" si="25">1.44*24000</f>
        <v>34560</v>
      </c>
      <c r="G31" s="448">
        <f t="shared" ref="G31:G37" si="26">0.45*24000</f>
        <v>10800</v>
      </c>
      <c r="H31" s="449">
        <v>10000</v>
      </c>
      <c r="I31" s="449">
        <f>SUM('SO Juli 2026 Rev 2'!BB31:BC31)</f>
        <v>13500</v>
      </c>
      <c r="J31" s="448">
        <f>'SO Juli 2026 Rev 2'!AR31</f>
        <v>3500</v>
      </c>
      <c r="K31" s="448">
        <f>'Summary sales'!K35</f>
        <v>4296.3320000000003</v>
      </c>
      <c r="L31" s="631">
        <f>'Summary sales'!L35</f>
        <v>0</v>
      </c>
    </row>
    <row r="32" spans="1:12" ht="15.6">
      <c r="A32" s="808"/>
      <c r="B32" s="391">
        <f t="shared" ref="B32:B37" si="27">B31+1</f>
        <v>46224</v>
      </c>
      <c r="C32" s="392" t="str">
        <f t="shared" si="0"/>
        <v>Tue</v>
      </c>
      <c r="D32" s="447">
        <f t="shared" si="23"/>
        <v>141070.89199999999</v>
      </c>
      <c r="E32" s="448">
        <f t="shared" si="24"/>
        <v>60000</v>
      </c>
      <c r="F32" s="448">
        <f t="shared" si="25"/>
        <v>34560</v>
      </c>
      <c r="G32" s="448">
        <f t="shared" si="26"/>
        <v>10800</v>
      </c>
      <c r="H32" s="449">
        <v>10000</v>
      </c>
      <c r="I32" s="449">
        <f>SUM('SO Juli 2026 Rev 2'!BB32:BC32)</f>
        <v>13500</v>
      </c>
      <c r="J32" s="448">
        <f>'SO Juli 2026 Rev 2'!AR32</f>
        <v>3500</v>
      </c>
      <c r="K32" s="448">
        <f>'Summary sales'!K36</f>
        <v>8710.8919999999998</v>
      </c>
      <c r="L32" s="631">
        <f>'Summary sales'!L36</f>
        <v>0</v>
      </c>
    </row>
    <row r="33" spans="1:12" ht="15.6">
      <c r="A33" s="808"/>
      <c r="B33" s="391">
        <f t="shared" si="27"/>
        <v>46225</v>
      </c>
      <c r="C33" s="392" t="str">
        <f t="shared" si="0"/>
        <v>Wed</v>
      </c>
      <c r="D33" s="447">
        <f t="shared" si="23"/>
        <v>136752.25899999999</v>
      </c>
      <c r="E33" s="448">
        <f t="shared" si="24"/>
        <v>60000</v>
      </c>
      <c r="F33" s="448">
        <f t="shared" si="25"/>
        <v>34560</v>
      </c>
      <c r="G33" s="448">
        <f t="shared" si="26"/>
        <v>10800</v>
      </c>
      <c r="H33" s="449">
        <v>10000</v>
      </c>
      <c r="I33" s="449">
        <f>SUM('SO Juli 2026 Rev 2'!BB33:BC33)</f>
        <v>13500</v>
      </c>
      <c r="J33" s="448">
        <f>'SO Juli 2026 Rev 2'!AR33</f>
        <v>3500</v>
      </c>
      <c r="K33" s="448">
        <f>'Summary sales'!K37</f>
        <v>4392.259</v>
      </c>
      <c r="L33" s="631">
        <f>'Summary sales'!L37</f>
        <v>0</v>
      </c>
    </row>
    <row r="34" spans="1:12" ht="15.6">
      <c r="A34" s="808"/>
      <c r="B34" s="391">
        <f t="shared" si="27"/>
        <v>46226</v>
      </c>
      <c r="C34" s="392" t="str">
        <f t="shared" si="0"/>
        <v>Thu</v>
      </c>
      <c r="D34" s="447">
        <f t="shared" si="23"/>
        <v>140869.07800000001</v>
      </c>
      <c r="E34" s="448">
        <f t="shared" si="24"/>
        <v>60000</v>
      </c>
      <c r="F34" s="448">
        <f t="shared" si="25"/>
        <v>34560</v>
      </c>
      <c r="G34" s="448">
        <f t="shared" si="26"/>
        <v>10800</v>
      </c>
      <c r="H34" s="449">
        <v>10000</v>
      </c>
      <c r="I34" s="449">
        <f>SUM('SO Juli 2026 Rev 2'!BB34:BC34)</f>
        <v>13500</v>
      </c>
      <c r="J34" s="448">
        <f>'SO Juli 2026 Rev 2'!AR34</f>
        <v>3500</v>
      </c>
      <c r="K34" s="448">
        <f>'Summary sales'!K38</f>
        <v>8509.0780000000013</v>
      </c>
      <c r="L34" s="631">
        <f>'Summary sales'!L38</f>
        <v>0</v>
      </c>
    </row>
    <row r="35" spans="1:12" s="382" customFormat="1" ht="15.6">
      <c r="A35" s="808"/>
      <c r="B35" s="391">
        <f t="shared" si="27"/>
        <v>46227</v>
      </c>
      <c r="C35" s="392" t="str">
        <f t="shared" si="0"/>
        <v>Fri</v>
      </c>
      <c r="D35" s="447">
        <f t="shared" si="23"/>
        <v>132360</v>
      </c>
      <c r="E35" s="448">
        <f t="shared" si="24"/>
        <v>60000</v>
      </c>
      <c r="F35" s="448">
        <f t="shared" si="25"/>
        <v>34560</v>
      </c>
      <c r="G35" s="448">
        <f t="shared" si="26"/>
        <v>10800</v>
      </c>
      <c r="H35" s="449">
        <v>10000</v>
      </c>
      <c r="I35" s="449">
        <f>SUM('SO Juli 2026 Rev 2'!BB35:BC35)</f>
        <v>13500</v>
      </c>
      <c r="J35" s="448">
        <f>'SO Juli 2026 Rev 2'!AR35</f>
        <v>3500</v>
      </c>
      <c r="K35" s="448">
        <f>'Summary sales'!K39</f>
        <v>0</v>
      </c>
      <c r="L35" s="631">
        <f>'Summary sales'!L39</f>
        <v>0</v>
      </c>
    </row>
    <row r="36" spans="1:12" s="382" customFormat="1" ht="15.6">
      <c r="A36" s="808"/>
      <c r="B36" s="394">
        <f t="shared" si="27"/>
        <v>46228</v>
      </c>
      <c r="C36" s="395" t="str">
        <f t="shared" si="0"/>
        <v>Sat</v>
      </c>
      <c r="D36" s="450">
        <f t="shared" si="23"/>
        <v>506939.42800000007</v>
      </c>
      <c r="E36" s="451">
        <f t="shared" si="24"/>
        <v>60000</v>
      </c>
      <c r="F36" s="451">
        <f t="shared" si="25"/>
        <v>34560</v>
      </c>
      <c r="G36" s="451">
        <f t="shared" si="26"/>
        <v>10800</v>
      </c>
      <c r="H36" s="452">
        <v>10000</v>
      </c>
      <c r="I36" s="452">
        <f>SUM('SO Juli 2026 Rev 2'!BB36:BC36)</f>
        <v>13500</v>
      </c>
      <c r="J36" s="451">
        <f>'SO Juli 2026 Rev 2'!AR36</f>
        <v>3500</v>
      </c>
      <c r="K36" s="451">
        <f>'Summary sales'!K40</f>
        <v>374579.42800000007</v>
      </c>
      <c r="L36" s="632">
        <f>'Summary sales'!L40</f>
        <v>0</v>
      </c>
    </row>
    <row r="37" spans="1:12" ht="15.6">
      <c r="A37" s="808"/>
      <c r="B37" s="394">
        <f t="shared" si="27"/>
        <v>46229</v>
      </c>
      <c r="C37" s="395" t="str">
        <f t="shared" si="0"/>
        <v>Sun</v>
      </c>
      <c r="D37" s="450">
        <f t="shared" ref="D37" si="28">SUM(E37:O37)</f>
        <v>132360</v>
      </c>
      <c r="E37" s="451">
        <f t="shared" si="24"/>
        <v>60000</v>
      </c>
      <c r="F37" s="451">
        <f t="shared" si="25"/>
        <v>34560</v>
      </c>
      <c r="G37" s="451">
        <f t="shared" si="26"/>
        <v>10800</v>
      </c>
      <c r="H37" s="452">
        <v>10000</v>
      </c>
      <c r="I37" s="452">
        <f>SUM('SO Juli 2026 Rev 2'!BB37:BC37)</f>
        <v>13500</v>
      </c>
      <c r="J37" s="451">
        <f>'SO Juli 2026 Rev 2'!AR37</f>
        <v>3500</v>
      </c>
      <c r="K37" s="451">
        <f>'Summary sales'!K41</f>
        <v>0</v>
      </c>
      <c r="L37" s="632">
        <f>'Summary sales'!L41</f>
        <v>0</v>
      </c>
    </row>
    <row r="38" spans="1:12" ht="15.6">
      <c r="A38" s="809"/>
      <c r="B38" s="398" t="s">
        <v>18</v>
      </c>
      <c r="C38" s="392"/>
      <c r="D38" s="454">
        <f t="shared" ref="D38:J38" si="29">SUM(D31:D37)</f>
        <v>1327007.9890000001</v>
      </c>
      <c r="E38" s="454">
        <f t="shared" si="29"/>
        <v>420000</v>
      </c>
      <c r="F38" s="454">
        <f t="shared" si="29"/>
        <v>241920</v>
      </c>
      <c r="G38" s="454">
        <f t="shared" si="29"/>
        <v>75600</v>
      </c>
      <c r="H38" s="454">
        <f t="shared" si="29"/>
        <v>70000</v>
      </c>
      <c r="I38" s="454">
        <f t="shared" si="29"/>
        <v>94500</v>
      </c>
      <c r="J38" s="454">
        <f t="shared" si="29"/>
        <v>24500</v>
      </c>
      <c r="K38" s="454">
        <f t="shared" ref="K38:L38" si="30">SUM(K31:K37)</f>
        <v>400487.98900000006</v>
      </c>
      <c r="L38" s="629">
        <f t="shared" si="30"/>
        <v>0</v>
      </c>
    </row>
    <row r="39" spans="1:12" ht="15.6">
      <c r="A39" s="603"/>
      <c r="B39" s="391"/>
      <c r="C39" s="392"/>
      <c r="D39" s="454"/>
      <c r="E39" s="454"/>
      <c r="F39" s="454"/>
      <c r="G39" s="454"/>
      <c r="H39" s="454"/>
      <c r="I39" s="454"/>
      <c r="J39" s="454"/>
      <c r="K39" s="454"/>
      <c r="L39" s="629"/>
    </row>
    <row r="40" spans="1:12" ht="15.6">
      <c r="A40" s="810">
        <f>WEEKNUM(B40)</f>
        <v>31</v>
      </c>
      <c r="B40" s="391">
        <f>B37+1</f>
        <v>46230</v>
      </c>
      <c r="C40" s="392" t="str">
        <f t="shared" ref="C40:C44" si="31">TEXT(B40,"ddd")</f>
        <v>Mon</v>
      </c>
      <c r="D40" s="447">
        <f t="shared" ref="D40:D44" si="32">SUM(E40:O40)</f>
        <v>132360</v>
      </c>
      <c r="E40" s="448">
        <f t="shared" ref="E40:E44" si="33">2.5*24000</f>
        <v>60000</v>
      </c>
      <c r="F40" s="448">
        <f t="shared" ref="F40:F44" si="34">1.44*24000</f>
        <v>34560</v>
      </c>
      <c r="G40" s="448">
        <f t="shared" ref="G40:G44" si="35">0.45*24000</f>
        <v>10800</v>
      </c>
      <c r="H40" s="449">
        <v>10000</v>
      </c>
      <c r="I40" s="449">
        <f>SUM('SO Juli 2026 Rev 2'!BB40:BC40)</f>
        <v>13500</v>
      </c>
      <c r="J40" s="448">
        <f>'SO Juli 2026 Rev 2'!AR40</f>
        <v>3500</v>
      </c>
      <c r="K40" s="448">
        <f>'Summary sales'!K44</f>
        <v>0</v>
      </c>
      <c r="L40" s="631">
        <f>'Summary sales'!L44</f>
        <v>0</v>
      </c>
    </row>
    <row r="41" spans="1:12" ht="15.6">
      <c r="A41" s="808"/>
      <c r="B41" s="391">
        <f t="shared" ref="B41:B44" si="36">B40+1</f>
        <v>46231</v>
      </c>
      <c r="C41" s="392" t="str">
        <f t="shared" si="31"/>
        <v>Tue</v>
      </c>
      <c r="D41" s="447">
        <f t="shared" si="32"/>
        <v>132360</v>
      </c>
      <c r="E41" s="448">
        <f t="shared" si="33"/>
        <v>60000</v>
      </c>
      <c r="F41" s="448">
        <f t="shared" si="34"/>
        <v>34560</v>
      </c>
      <c r="G41" s="448">
        <f t="shared" si="35"/>
        <v>10800</v>
      </c>
      <c r="H41" s="449">
        <v>10000</v>
      </c>
      <c r="I41" s="449">
        <f>SUM('SO Juli 2026 Rev 2'!BB41:BC41)</f>
        <v>13500</v>
      </c>
      <c r="J41" s="448">
        <f>'SO Juli 2026 Rev 2'!AR41</f>
        <v>3500</v>
      </c>
      <c r="K41" s="448">
        <f>'Summary sales'!K45</f>
        <v>0</v>
      </c>
      <c r="L41" s="631">
        <f>'Summary sales'!L45</f>
        <v>0</v>
      </c>
    </row>
    <row r="42" spans="1:12" ht="15.6">
      <c r="A42" s="808"/>
      <c r="B42" s="391">
        <f t="shared" si="36"/>
        <v>46232</v>
      </c>
      <c r="C42" s="392" t="str">
        <f t="shared" si="31"/>
        <v>Wed</v>
      </c>
      <c r="D42" s="447">
        <f t="shared" si="32"/>
        <v>132360</v>
      </c>
      <c r="E42" s="448">
        <f t="shared" si="33"/>
        <v>60000</v>
      </c>
      <c r="F42" s="448">
        <f t="shared" si="34"/>
        <v>34560</v>
      </c>
      <c r="G42" s="448">
        <f t="shared" si="35"/>
        <v>10800</v>
      </c>
      <c r="H42" s="449">
        <v>10000</v>
      </c>
      <c r="I42" s="449">
        <f>SUM('SO Juli 2026 Rev 2'!BB42:BC42)</f>
        <v>13500</v>
      </c>
      <c r="J42" s="448">
        <f>'SO Juli 2026 Rev 2'!AR42</f>
        <v>3500</v>
      </c>
      <c r="K42" s="448">
        <f>'Summary sales'!K46</f>
        <v>0</v>
      </c>
      <c r="L42" s="631">
        <f>'Summary sales'!L46</f>
        <v>0</v>
      </c>
    </row>
    <row r="43" spans="1:12" ht="15.6">
      <c r="A43" s="808"/>
      <c r="B43" s="391">
        <f t="shared" si="36"/>
        <v>46233</v>
      </c>
      <c r="C43" s="392" t="str">
        <f t="shared" si="31"/>
        <v>Thu</v>
      </c>
      <c r="D43" s="447">
        <f t="shared" si="32"/>
        <v>132360</v>
      </c>
      <c r="E43" s="448">
        <f t="shared" si="33"/>
        <v>60000</v>
      </c>
      <c r="F43" s="448">
        <f t="shared" si="34"/>
        <v>34560</v>
      </c>
      <c r="G43" s="448">
        <f t="shared" si="35"/>
        <v>10800</v>
      </c>
      <c r="H43" s="449">
        <v>10000</v>
      </c>
      <c r="I43" s="449">
        <f>SUM('SO Juli 2026 Rev 2'!BB43:BC43)</f>
        <v>13500</v>
      </c>
      <c r="J43" s="448">
        <f>'SO Juli 2026 Rev 2'!AR43</f>
        <v>3500</v>
      </c>
      <c r="K43" s="448">
        <f>'Summary sales'!K47</f>
        <v>0</v>
      </c>
      <c r="L43" s="631">
        <f>'Summary sales'!L47</f>
        <v>0</v>
      </c>
    </row>
    <row r="44" spans="1:12" ht="15.6">
      <c r="A44" s="808"/>
      <c r="B44" s="391">
        <f t="shared" si="36"/>
        <v>46234</v>
      </c>
      <c r="C44" s="392" t="str">
        <f t="shared" si="31"/>
        <v>Fri</v>
      </c>
      <c r="D44" s="447">
        <f t="shared" si="32"/>
        <v>132360</v>
      </c>
      <c r="E44" s="448">
        <f t="shared" si="33"/>
        <v>60000</v>
      </c>
      <c r="F44" s="448">
        <f t="shared" si="34"/>
        <v>34560</v>
      </c>
      <c r="G44" s="448">
        <f t="shared" si="35"/>
        <v>10800</v>
      </c>
      <c r="H44" s="449">
        <v>10000</v>
      </c>
      <c r="I44" s="449">
        <f>SUM('SO Juli 2026 Rev 2'!BB44:BC44)</f>
        <v>13500</v>
      </c>
      <c r="J44" s="448">
        <f>'SO Juli 2026 Rev 2'!AR44</f>
        <v>3500</v>
      </c>
      <c r="K44" s="448">
        <f>'Summary sales'!K48</f>
        <v>0</v>
      </c>
      <c r="L44" s="631">
        <f>'Summary sales'!L48</f>
        <v>0</v>
      </c>
    </row>
    <row r="45" spans="1:12" ht="15.6">
      <c r="A45" s="809"/>
      <c r="B45" s="483" t="s">
        <v>18</v>
      </c>
      <c r="C45" s="518"/>
      <c r="D45" s="454">
        <f>SUM(D40:D44)</f>
        <v>661800</v>
      </c>
      <c r="E45" s="454">
        <f t="shared" ref="E45:L45" si="37">SUM(E40:E44)</f>
        <v>300000</v>
      </c>
      <c r="F45" s="454">
        <f t="shared" si="37"/>
        <v>172800</v>
      </c>
      <c r="G45" s="454">
        <f t="shared" si="37"/>
        <v>54000</v>
      </c>
      <c r="H45" s="454">
        <f t="shared" si="37"/>
        <v>50000</v>
      </c>
      <c r="I45" s="454">
        <f t="shared" si="37"/>
        <v>67500</v>
      </c>
      <c r="J45" s="454">
        <f t="shared" si="37"/>
        <v>17500</v>
      </c>
      <c r="K45" s="454">
        <f t="shared" si="37"/>
        <v>0</v>
      </c>
      <c r="L45" s="629">
        <f t="shared" si="37"/>
        <v>0</v>
      </c>
    </row>
    <row r="46" spans="1:12" ht="15.6">
      <c r="A46" s="630"/>
      <c r="B46" s="453"/>
      <c r="C46" s="446"/>
      <c r="D46" s="456"/>
      <c r="E46" s="457"/>
      <c r="F46" s="457"/>
      <c r="G46" s="457"/>
      <c r="H46" s="457"/>
      <c r="I46" s="457"/>
      <c r="J46" s="457"/>
      <c r="K46" s="457"/>
      <c r="L46" s="634"/>
    </row>
    <row r="47" spans="1:12" s="382" customFormat="1" ht="15.6">
      <c r="A47" s="630"/>
      <c r="B47" s="483"/>
      <c r="C47" s="518"/>
      <c r="D47" s="454"/>
      <c r="E47" s="454"/>
      <c r="F47" s="454"/>
      <c r="G47" s="454"/>
      <c r="H47" s="454"/>
      <c r="I47" s="454"/>
      <c r="J47" s="454"/>
      <c r="K47" s="454"/>
      <c r="L47" s="629"/>
    </row>
    <row r="48" spans="1:12" ht="16.2" thickBot="1">
      <c r="A48" s="633"/>
      <c r="B48" s="453"/>
      <c r="C48" s="446"/>
      <c r="D48" s="456"/>
      <c r="E48" s="457"/>
      <c r="F48" s="457"/>
      <c r="G48" s="457"/>
      <c r="H48" s="457"/>
      <c r="I48" s="457"/>
      <c r="J48" s="457"/>
      <c r="K48" s="457"/>
      <c r="L48" s="634"/>
    </row>
    <row r="49" spans="1:12" ht="16.2" thickTop="1">
      <c r="A49" s="633"/>
      <c r="B49" s="453" t="s">
        <v>18</v>
      </c>
      <c r="C49" s="446"/>
      <c r="D49" s="404">
        <f>SUM(D45,D38,D29,D20,D11)</f>
        <v>4763691.5970000001</v>
      </c>
      <c r="E49" s="404">
        <f t="shared" ref="E49:L49" si="38">SUM(E45,E38,E29,E20,E11)</f>
        <v>1860000</v>
      </c>
      <c r="F49" s="404">
        <f t="shared" si="38"/>
        <v>1071360</v>
      </c>
      <c r="G49" s="404">
        <f t="shared" si="38"/>
        <v>334800</v>
      </c>
      <c r="H49" s="404">
        <f t="shared" si="38"/>
        <v>310000</v>
      </c>
      <c r="I49" s="404">
        <f t="shared" si="38"/>
        <v>418500</v>
      </c>
      <c r="J49" s="404">
        <f t="shared" si="38"/>
        <v>108500</v>
      </c>
      <c r="K49" s="404">
        <f t="shared" si="38"/>
        <v>660531.59700000007</v>
      </c>
      <c r="L49" s="635">
        <f t="shared" si="38"/>
        <v>0</v>
      </c>
    </row>
    <row r="50" spans="1:12" ht="16.2" thickBot="1">
      <c r="A50" s="636"/>
      <c r="B50" s="637" t="s">
        <v>19</v>
      </c>
      <c r="C50" s="638"/>
      <c r="D50" s="639">
        <f>SUM(D40:D44,D31:D37,D22:D28,D13:D19,D6:D10)</f>
        <v>4763691.5970000019</v>
      </c>
      <c r="E50" s="639">
        <f t="shared" ref="E50:L50" si="39">SUM(E40:E44,E31:E37,E22:E28,E13:E19,E6:E10)</f>
        <v>1860000</v>
      </c>
      <c r="F50" s="639">
        <f t="shared" si="39"/>
        <v>1071360</v>
      </c>
      <c r="G50" s="639">
        <f t="shared" si="39"/>
        <v>334800</v>
      </c>
      <c r="H50" s="639">
        <f t="shared" si="39"/>
        <v>310000</v>
      </c>
      <c r="I50" s="639">
        <f t="shared" si="39"/>
        <v>418500</v>
      </c>
      <c r="J50" s="639">
        <f t="shared" si="39"/>
        <v>108500</v>
      </c>
      <c r="K50" s="639">
        <f t="shared" si="39"/>
        <v>660531.59700000007</v>
      </c>
      <c r="L50" s="640">
        <f t="shared" si="39"/>
        <v>0</v>
      </c>
    </row>
    <row r="51" spans="1:12" ht="16.2" thickTop="1">
      <c r="A51" s="459"/>
      <c r="B51" s="459"/>
      <c r="C51" s="459"/>
    </row>
    <row r="52" spans="1:12">
      <c r="A52" s="440"/>
      <c r="B52" s="440"/>
      <c r="C52" s="440"/>
    </row>
    <row r="53" spans="1:12">
      <c r="A53" s="440"/>
      <c r="B53" s="440"/>
      <c r="C53" s="440"/>
    </row>
    <row r="54" spans="1:12" ht="15.6">
      <c r="A54" s="460"/>
      <c r="B54" s="460"/>
      <c r="C54" s="460"/>
      <c r="D54" s="460"/>
    </row>
    <row r="55" spans="1:12">
      <c r="A55" s="440"/>
      <c r="B55" s="440"/>
      <c r="C55" s="440"/>
      <c r="E55" s="461"/>
    </row>
    <row r="56" spans="1:12">
      <c r="A56" s="440"/>
      <c r="B56" s="440"/>
      <c r="C56" s="440"/>
    </row>
  </sheetData>
  <mergeCells count="7">
    <mergeCell ref="A31:A38"/>
    <mergeCell ref="A40:A45"/>
    <mergeCell ref="A4:C4"/>
    <mergeCell ref="B5:C5"/>
    <mergeCell ref="A6:A11"/>
    <mergeCell ref="A13:A20"/>
    <mergeCell ref="A22:A29"/>
  </mergeCells>
  <conditionalFormatting sqref="A5:B5 B48:D50">
    <cfRule type="cellIs" dxfId="76" priority="252" operator="lessThan">
      <formula>0</formula>
    </cfRule>
  </conditionalFormatting>
  <conditionalFormatting sqref="A51:C55">
    <cfRule type="cellIs" dxfId="75" priority="251" operator="lessThan">
      <formula>0</formula>
    </cfRule>
  </conditionalFormatting>
  <conditionalFormatting sqref="B6:B45">
    <cfRule type="cellIs" dxfId="74" priority="5" operator="lessThan">
      <formula>0</formula>
    </cfRule>
  </conditionalFormatting>
  <conditionalFormatting sqref="B47">
    <cfRule type="cellIs" dxfId="73" priority="53" operator="lessThan">
      <formula>0</formula>
    </cfRule>
  </conditionalFormatting>
  <conditionalFormatting sqref="B46:D46">
    <cfRule type="cellIs" dxfId="72" priority="6" operator="lessThan">
      <formula>0</formula>
    </cfRule>
  </conditionalFormatting>
  <conditionalFormatting sqref="C6:C44">
    <cfRule type="cellIs" dxfId="71" priority="45" operator="lessThan">
      <formula>0</formula>
    </cfRule>
  </conditionalFormatting>
  <conditionalFormatting sqref="D6:D45">
    <cfRule type="cellIs" dxfId="70" priority="4" operator="lessThan">
      <formula>0</formula>
    </cfRule>
  </conditionalFormatting>
  <conditionalFormatting sqref="D7:L7">
    <cfRule type="cellIs" dxfId="69" priority="102" operator="lessThan">
      <formula>0</formula>
    </cfRule>
  </conditionalFormatting>
  <conditionalFormatting sqref="D10:L11">
    <cfRule type="cellIs" dxfId="68" priority="32" operator="lessThan">
      <formula>0</formula>
    </cfRule>
  </conditionalFormatting>
  <conditionalFormatting sqref="D14:L14">
    <cfRule type="cellIs" dxfId="67" priority="31" operator="lessThan">
      <formula>0</formula>
    </cfRule>
  </conditionalFormatting>
  <conditionalFormatting sqref="D16:L16">
    <cfRule type="cellIs" dxfId="66" priority="97" operator="lessThan">
      <formula>0</formula>
    </cfRule>
  </conditionalFormatting>
  <conditionalFormatting sqref="D19:L20">
    <cfRule type="cellIs" dxfId="65" priority="28" operator="lessThan">
      <formula>0</formula>
    </cfRule>
  </conditionalFormatting>
  <conditionalFormatting sqref="D23:L23">
    <cfRule type="cellIs" dxfId="64" priority="25" operator="lessThan">
      <formula>0</formula>
    </cfRule>
  </conditionalFormatting>
  <conditionalFormatting sqref="D25:L25">
    <cfRule type="cellIs" dxfId="63" priority="89" operator="lessThan">
      <formula>0</formula>
    </cfRule>
  </conditionalFormatting>
  <conditionalFormatting sqref="D28:L29">
    <cfRule type="cellIs" dxfId="62" priority="22" operator="lessThan">
      <formula>0</formula>
    </cfRule>
  </conditionalFormatting>
  <conditionalFormatting sqref="D32:L32">
    <cfRule type="cellIs" dxfId="61" priority="21" operator="lessThan">
      <formula>0</formula>
    </cfRule>
  </conditionalFormatting>
  <conditionalFormatting sqref="D34:L34">
    <cfRule type="cellIs" dxfId="60" priority="78" operator="lessThan">
      <formula>0</formula>
    </cfRule>
  </conditionalFormatting>
  <conditionalFormatting sqref="D37:L39">
    <cfRule type="cellIs" dxfId="59" priority="18" operator="lessThan">
      <formula>0</formula>
    </cfRule>
  </conditionalFormatting>
  <conditionalFormatting sqref="D41:L41">
    <cfRule type="cellIs" dxfId="58" priority="9" operator="lessThan">
      <formula>0</formula>
    </cfRule>
  </conditionalFormatting>
  <conditionalFormatting sqref="D43:L43">
    <cfRule type="cellIs" dxfId="57" priority="14" operator="lessThan">
      <formula>0</formula>
    </cfRule>
  </conditionalFormatting>
  <conditionalFormatting sqref="D45:L45">
    <cfRule type="cellIs" dxfId="56" priority="1" operator="lessThan">
      <formula>0</formula>
    </cfRule>
  </conditionalFormatting>
  <conditionalFormatting sqref="D47:L47">
    <cfRule type="cellIs" dxfId="55" priority="46" operator="lessThan">
      <formula>0</formula>
    </cfRule>
  </conditionalFormatting>
  <conditionalFormatting sqref="D49:L50">
    <cfRule type="cellIs" dxfId="54" priority="126" operator="lessThan">
      <formula>0</formula>
    </cfRule>
  </conditionalFormatting>
  <conditionalFormatting sqref="E6:F11">
    <cfRule type="cellIs" dxfId="53" priority="33" operator="lessThan">
      <formula>0</formula>
    </cfRule>
  </conditionalFormatting>
  <conditionalFormatting sqref="E13:F16">
    <cfRule type="cellIs" dxfId="52" priority="30" operator="lessThan">
      <formula>0</formula>
    </cfRule>
  </conditionalFormatting>
  <conditionalFormatting sqref="E18:F20">
    <cfRule type="cellIs" dxfId="51" priority="29" operator="lessThan">
      <formula>0</formula>
    </cfRule>
  </conditionalFormatting>
  <conditionalFormatting sqref="E22:F25">
    <cfRule type="cellIs" dxfId="50" priority="24" operator="lessThan">
      <formula>0</formula>
    </cfRule>
  </conditionalFormatting>
  <conditionalFormatting sqref="E27:F29">
    <cfRule type="cellIs" dxfId="49" priority="23" operator="lessThan">
      <formula>0</formula>
    </cfRule>
  </conditionalFormatting>
  <conditionalFormatting sqref="E31:F34">
    <cfRule type="cellIs" dxfId="48" priority="20" operator="lessThan">
      <formula>0</formula>
    </cfRule>
  </conditionalFormatting>
  <conditionalFormatting sqref="E36:F43">
    <cfRule type="cellIs" dxfId="47" priority="8" operator="lessThan">
      <formula>0</formula>
    </cfRule>
  </conditionalFormatting>
  <conditionalFormatting sqref="E45:F45">
    <cfRule type="cellIs" dxfId="46" priority="2" operator="lessThan">
      <formula>0</formula>
    </cfRule>
  </conditionalFormatting>
  <conditionalFormatting sqref="E47:F47">
    <cfRule type="cellIs" dxfId="45" priority="47" operator="lessThan">
      <formula>0</formula>
    </cfRule>
  </conditionalFormatting>
  <conditionalFormatting sqref="E6:L48">
    <cfRule type="cellIs" dxfId="44" priority="3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N89"/>
  <sheetViews>
    <sheetView tabSelected="1" zoomScale="70" zoomScaleNormal="70" workbookViewId="0">
      <pane xSplit="3" ySplit="4" topLeftCell="D35" activePane="bottomRight" state="frozen"/>
      <selection pane="topRight"/>
      <selection pane="bottomLeft"/>
      <selection pane="bottomRight" activeCell="M53" sqref="M53"/>
    </sheetView>
  </sheetViews>
  <sheetFormatPr defaultColWidth="9.109375" defaultRowHeight="15.6"/>
  <cols>
    <col min="1" max="1" width="13" style="414" customWidth="1"/>
    <col min="2" max="2" width="39" style="414" customWidth="1"/>
    <col min="3" max="3" width="19.6640625" style="414" customWidth="1"/>
    <col min="4" max="4" width="24.109375" style="415" customWidth="1"/>
    <col min="5" max="5" width="30.44140625" style="415" customWidth="1"/>
    <col min="6" max="6" width="24.109375" style="415" customWidth="1"/>
    <col min="7" max="7" width="24.109375" style="416" customWidth="1"/>
    <col min="8" max="8" width="19.6640625" style="417" customWidth="1"/>
    <col min="9" max="9" width="21.109375" style="417" customWidth="1"/>
    <col min="10" max="10" width="22.5546875" style="417" customWidth="1"/>
    <col min="11" max="11" width="24.109375" style="416" customWidth="1"/>
    <col min="12" max="12" width="21.109375" style="417" customWidth="1"/>
    <col min="13" max="14" width="19.6640625" style="417" customWidth="1"/>
    <col min="15" max="15" width="24.109375" style="416" customWidth="1"/>
    <col min="16" max="18" width="19.6640625" style="417" customWidth="1"/>
    <col min="19" max="19" width="24.109375" style="416" customWidth="1"/>
    <col min="20" max="22" width="19.6640625" style="417" customWidth="1"/>
    <col min="23" max="23" width="24.109375" style="416" customWidth="1"/>
    <col min="24" max="26" width="19.6640625" style="417" customWidth="1"/>
    <col min="27" max="27" width="24.109375" style="416" customWidth="1"/>
    <col min="28" max="30" width="19.6640625" style="417" customWidth="1"/>
    <col min="31" max="31" width="24.109375" style="416" customWidth="1"/>
    <col min="32" max="34" width="19.6640625" style="417" customWidth="1"/>
    <col min="35" max="35" width="24.109375" style="416" customWidth="1"/>
    <col min="36" max="38" width="19.6640625" style="417" customWidth="1"/>
    <col min="39" max="39" width="24.109375" style="416" customWidth="1"/>
    <col min="40" max="42" width="19.6640625" style="417" customWidth="1"/>
    <col min="43" max="43" width="24.109375" style="416" customWidth="1"/>
    <col min="44" max="46" width="19.6640625" style="417" customWidth="1"/>
    <col min="47" max="47" width="24.109375" style="416" customWidth="1"/>
    <col min="48" max="50" width="19.6640625" style="417" customWidth="1"/>
    <col min="51" max="51" width="24.109375" style="416" customWidth="1"/>
    <col min="52" max="54" width="19.6640625" style="417" customWidth="1"/>
    <col min="55" max="55" width="24.109375" style="416" customWidth="1"/>
    <col min="56" max="58" width="19.6640625" style="417" customWidth="1"/>
    <col min="59" max="59" width="24.109375" style="416" customWidth="1"/>
    <col min="60" max="62" width="19.6640625" style="417" customWidth="1"/>
    <col min="63" max="63" width="24.109375" style="416" customWidth="1"/>
    <col min="64" max="66" width="19.6640625" style="417" customWidth="1"/>
    <col min="67" max="67" width="24.109375" style="416" customWidth="1"/>
    <col min="68" max="70" width="19.6640625" style="417" customWidth="1"/>
    <col min="71" max="71" width="24.109375" style="416" customWidth="1"/>
    <col min="72" max="74" width="19.6640625" style="417" customWidth="1"/>
    <col min="75" max="75" width="24.109375" style="416" customWidth="1"/>
    <col min="76" max="78" width="19.6640625" style="417" customWidth="1"/>
    <col min="79" max="79" width="24.109375" style="416" customWidth="1"/>
    <col min="80" max="82" width="19.6640625" style="417" customWidth="1"/>
    <col min="83" max="83" width="24.109375" style="416" customWidth="1"/>
    <col min="84" max="86" width="19.6640625" style="417" customWidth="1"/>
    <col min="87" max="87" width="24.109375" style="416" customWidth="1"/>
    <col min="88" max="90" width="19.6640625" style="417" customWidth="1"/>
    <col min="91" max="91" width="24.109375" style="416" customWidth="1"/>
    <col min="92" max="94" width="19.6640625" style="417" customWidth="1"/>
    <col min="95" max="95" width="24.109375" style="416" customWidth="1"/>
    <col min="96" max="98" width="19.6640625" style="417" customWidth="1"/>
    <col min="99" max="99" width="24.109375" style="416" customWidth="1"/>
    <col min="100" max="102" width="19.6640625" style="417" customWidth="1"/>
    <col min="103" max="103" width="24.109375" style="416" customWidth="1"/>
    <col min="104" max="106" width="19.6640625" style="417" customWidth="1"/>
    <col min="107" max="107" width="24.109375" style="416" customWidth="1"/>
    <col min="108" max="110" width="19.6640625" style="417" customWidth="1"/>
    <col min="111" max="111" width="24.109375" style="416" customWidth="1"/>
    <col min="112" max="114" width="19.6640625" style="417" customWidth="1"/>
    <col min="115" max="115" width="24.109375" style="416" customWidth="1"/>
    <col min="116" max="118" width="19.6640625" style="417" customWidth="1"/>
    <col min="119" max="119" width="24.109375" style="416" customWidth="1"/>
    <col min="120" max="122" width="19.6640625" style="417" customWidth="1"/>
    <col min="123" max="123" width="24.109375" style="416" customWidth="1"/>
    <col min="124" max="126" width="19.6640625" style="417" customWidth="1"/>
    <col min="127" max="127" width="24.109375" style="416" customWidth="1"/>
    <col min="128" max="130" width="19.6640625" style="417" customWidth="1"/>
    <col min="131" max="131" width="24.109375" style="416" customWidth="1"/>
    <col min="132" max="132" width="17.6640625" style="415" customWidth="1"/>
    <col min="133" max="133" width="18.5546875" style="415" customWidth="1"/>
    <col min="134" max="134" width="16.44140625" style="415" customWidth="1"/>
    <col min="135" max="135" width="24.109375" style="416" customWidth="1"/>
    <col min="136" max="136" width="18.33203125" style="415" customWidth="1"/>
    <col min="137" max="137" width="17.5546875" style="415" customWidth="1"/>
    <col min="138" max="138" width="22" style="415" customWidth="1"/>
    <col min="139" max="139" width="24.109375" style="416" customWidth="1"/>
    <col min="140" max="142" width="22" style="415" customWidth="1"/>
    <col min="143" max="143" width="24.109375" style="416" customWidth="1"/>
    <col min="144" max="146" width="22" style="415" customWidth="1"/>
    <col min="147" max="147" width="24.109375" style="416" customWidth="1"/>
    <col min="148" max="150" width="22" style="415" customWidth="1"/>
    <col min="151" max="151" width="24.109375" style="416" customWidth="1"/>
    <col min="152" max="154" width="22" style="415" customWidth="1"/>
    <col min="155" max="155" width="24.109375" style="416" customWidth="1"/>
    <col min="156" max="156" width="18.33203125" style="415" customWidth="1"/>
    <col min="157" max="157" width="17.5546875" style="415" customWidth="1"/>
    <col min="158" max="158" width="22" style="415" customWidth="1"/>
    <col min="159" max="159" width="24.109375" style="416" customWidth="1"/>
    <col min="160" max="160" width="18.33203125" style="415" hidden="1" customWidth="1"/>
    <col min="161" max="161" width="17.5546875" style="415" hidden="1" customWidth="1"/>
    <col min="162" max="162" width="22" style="415" hidden="1" customWidth="1"/>
    <col min="163" max="163" width="24.109375" style="416" hidden="1" customWidth="1"/>
    <col min="164" max="166" width="22" style="415" hidden="1" customWidth="1"/>
    <col min="167" max="167" width="24.109375" style="416" hidden="1" customWidth="1"/>
    <col min="168" max="168" width="18.33203125" style="415" customWidth="1"/>
    <col min="169" max="169" width="17.5546875" style="415" customWidth="1"/>
    <col min="170" max="170" width="22" style="415" customWidth="1"/>
    <col min="171" max="171" width="24.109375" style="416" customWidth="1"/>
    <col min="172" max="172" width="18.33203125" style="415" customWidth="1"/>
    <col min="173" max="173" width="17.5546875" style="415" customWidth="1"/>
    <col min="174" max="174" width="22" style="415" customWidth="1"/>
    <col min="175" max="175" width="24.109375" style="416" customWidth="1"/>
    <col min="176" max="176" width="17.6640625" style="415" customWidth="1"/>
    <col min="177" max="177" width="18.5546875" style="415" customWidth="1"/>
    <col min="178" max="178" width="16.44140625" style="415" customWidth="1"/>
    <col min="179" max="179" width="24.109375" style="416" customWidth="1"/>
    <col min="180" max="180" width="18.33203125" style="415" customWidth="1"/>
    <col min="181" max="181" width="17.5546875" style="415" customWidth="1"/>
    <col min="182" max="182" width="22" style="415" customWidth="1"/>
    <col min="183" max="183" width="24.109375" style="416" customWidth="1"/>
    <col min="184" max="184" width="18.33203125" style="415" customWidth="1"/>
    <col min="185" max="185" width="17.5546875" style="415" customWidth="1"/>
    <col min="186" max="186" width="22" style="415" customWidth="1"/>
    <col min="187" max="187" width="24.109375" style="416" customWidth="1"/>
    <col min="188" max="188" width="17.6640625" style="415" customWidth="1"/>
    <col min="189" max="189" width="18.5546875" style="415" customWidth="1"/>
    <col min="190" max="190" width="16.44140625" style="415" customWidth="1"/>
    <col min="191" max="191" width="24.109375" style="416" customWidth="1"/>
    <col min="192" max="192" width="17.6640625" style="415" customWidth="1"/>
    <col min="193" max="193" width="18.5546875" style="415" customWidth="1"/>
    <col min="194" max="194" width="16.44140625" style="415" customWidth="1"/>
    <col min="195" max="195" width="24.109375" style="416" customWidth="1"/>
    <col min="196" max="196" width="17.6640625" style="415" customWidth="1"/>
    <col min="197" max="197" width="18.5546875" style="415" customWidth="1"/>
    <col min="198" max="198" width="16.44140625" style="415" customWidth="1"/>
    <col min="199" max="199" width="24.109375" style="416" customWidth="1"/>
    <col min="200" max="200" width="17.6640625" style="415" customWidth="1"/>
    <col min="201" max="201" width="18.5546875" style="415" customWidth="1"/>
    <col min="202" max="202" width="16.44140625" style="415" customWidth="1"/>
    <col min="203" max="203" width="24.109375" style="416" customWidth="1"/>
    <col min="204" max="204" width="17.6640625" style="415" customWidth="1"/>
    <col min="205" max="205" width="18.5546875" style="415" customWidth="1"/>
    <col min="206" max="206" width="16.44140625" style="415" customWidth="1"/>
    <col min="207" max="207" width="24.109375" style="416" customWidth="1"/>
    <col min="208" max="208" width="9.109375" style="414"/>
    <col min="209" max="209" width="11.44140625" style="414" customWidth="1"/>
    <col min="210" max="16384" width="9.109375" style="414"/>
  </cols>
  <sheetData>
    <row r="1" spans="1:222" ht="15.75" customHeight="1">
      <c r="A1" s="418" t="s">
        <v>90</v>
      </c>
      <c r="B1" s="418"/>
      <c r="C1" s="418"/>
      <c r="H1" s="415"/>
      <c r="I1" s="415"/>
      <c r="J1" s="415"/>
      <c r="L1" s="415"/>
      <c r="M1" s="415"/>
      <c r="N1" s="415"/>
      <c r="P1" s="415"/>
      <c r="Q1" s="415"/>
      <c r="R1" s="415"/>
      <c r="T1" s="415"/>
      <c r="U1" s="415"/>
      <c r="V1" s="415"/>
      <c r="X1" s="415"/>
      <c r="Y1" s="415"/>
      <c r="Z1" s="415"/>
      <c r="AB1" s="415"/>
      <c r="AC1" s="415"/>
      <c r="AD1" s="415"/>
      <c r="AF1" s="415"/>
      <c r="AG1" s="415"/>
      <c r="AH1" s="415"/>
      <c r="AJ1" s="415"/>
      <c r="AK1" s="415"/>
      <c r="AL1" s="415"/>
      <c r="AN1" s="415"/>
      <c r="AO1" s="415"/>
      <c r="AP1" s="415"/>
      <c r="AR1" s="415"/>
      <c r="AS1" s="415"/>
      <c r="AT1" s="415"/>
      <c r="AV1" s="415"/>
      <c r="AW1" s="415"/>
      <c r="AX1" s="415"/>
      <c r="AZ1" s="415"/>
      <c r="BA1" s="415"/>
      <c r="BB1" s="415"/>
      <c r="BD1" s="415"/>
      <c r="BE1" s="415"/>
      <c r="BF1" s="415"/>
      <c r="BH1" s="415"/>
      <c r="BI1" s="415"/>
      <c r="BJ1" s="415"/>
      <c r="BL1" s="415"/>
      <c r="BM1" s="415"/>
      <c r="BN1" s="415"/>
      <c r="BP1" s="415"/>
      <c r="BQ1" s="415"/>
      <c r="BR1" s="415"/>
      <c r="BT1" s="415"/>
      <c r="BU1" s="415"/>
      <c r="BV1" s="415"/>
      <c r="BX1" s="415"/>
      <c r="BY1" s="415"/>
      <c r="BZ1" s="415"/>
      <c r="CB1" s="415"/>
      <c r="CC1" s="415"/>
      <c r="CD1" s="415"/>
      <c r="CF1" s="415"/>
      <c r="CG1" s="415"/>
      <c r="CH1" s="415"/>
      <c r="CJ1" s="415"/>
      <c r="CK1" s="415"/>
      <c r="CL1" s="415"/>
      <c r="CN1" s="415"/>
      <c r="CO1" s="415"/>
      <c r="CP1" s="415"/>
      <c r="CR1" s="415"/>
      <c r="CS1" s="415"/>
      <c r="CT1" s="415"/>
      <c r="CV1" s="415"/>
      <c r="CW1" s="415"/>
      <c r="CX1" s="415"/>
      <c r="CZ1" s="415"/>
      <c r="DA1" s="415"/>
      <c r="DB1" s="415"/>
      <c r="DD1" s="415"/>
      <c r="DE1" s="415"/>
      <c r="DF1" s="415"/>
      <c r="DH1" s="415"/>
      <c r="DI1" s="415"/>
      <c r="DJ1" s="415"/>
      <c r="DL1" s="415"/>
      <c r="DM1" s="415"/>
      <c r="DN1" s="415"/>
      <c r="DP1" s="415"/>
      <c r="DQ1" s="415"/>
      <c r="DR1" s="415"/>
      <c r="DT1" s="415"/>
      <c r="DU1" s="415"/>
      <c r="DV1" s="415"/>
      <c r="DX1" s="415"/>
      <c r="DY1" s="415"/>
      <c r="DZ1" s="415"/>
      <c r="GZ1" s="415"/>
      <c r="HA1" s="415"/>
      <c r="HB1" s="415"/>
      <c r="HC1" s="415"/>
      <c r="HD1" s="415"/>
      <c r="HE1" s="415"/>
      <c r="HF1" s="415"/>
      <c r="HG1" s="415"/>
      <c r="HH1" s="415"/>
      <c r="HI1" s="415"/>
      <c r="HJ1" s="415"/>
      <c r="HK1" s="415"/>
      <c r="HL1" s="415"/>
      <c r="HM1" s="415"/>
      <c r="HN1" s="415"/>
    </row>
    <row r="2" spans="1:222" ht="85.5" customHeight="1" thickBot="1">
      <c r="A2" s="802">
        <v>46204</v>
      </c>
      <c r="B2" s="802"/>
      <c r="C2" s="802"/>
      <c r="H2" s="417">
        <f>H17/24</f>
        <v>29.166666666666668</v>
      </c>
      <c r="I2" s="415"/>
      <c r="J2" s="415"/>
      <c r="L2" s="417">
        <f>L17/24</f>
        <v>41.666666666666664</v>
      </c>
      <c r="M2" s="415"/>
      <c r="N2" s="415"/>
      <c r="P2" s="417">
        <f>P17/24</f>
        <v>50</v>
      </c>
      <c r="Q2" s="415"/>
      <c r="R2" s="415"/>
      <c r="T2" s="417">
        <f>T17/24</f>
        <v>137.5</v>
      </c>
      <c r="X2" s="417">
        <f>X17/24</f>
        <v>26.83419354838712</v>
      </c>
      <c r="AB2" s="417">
        <f>AB17/24</f>
        <v>6.25</v>
      </c>
      <c r="AF2" s="417">
        <f>AF17/24</f>
        <v>25.156801075268703</v>
      </c>
      <c r="AJ2" s="417">
        <f>AJ17/24</f>
        <v>28.053145161290292</v>
      </c>
      <c r="AN2" s="417">
        <f>AN17/24</f>
        <v>187.5</v>
      </c>
      <c r="AR2" s="417">
        <f>AR17/24</f>
        <v>208.33333333333334</v>
      </c>
      <c r="AV2" s="417">
        <f>AV17/24</f>
        <v>41.666666666666664</v>
      </c>
      <c r="AZ2" s="417">
        <f>AZ17/24</f>
        <v>20.833333333333332</v>
      </c>
      <c r="BD2" s="417">
        <f>BD17/24</f>
        <v>429.16666666666669</v>
      </c>
      <c r="BH2" s="417">
        <f>BH17/24</f>
        <v>250</v>
      </c>
      <c r="BL2" s="417">
        <f>BL17/24</f>
        <v>41.666666666666664</v>
      </c>
      <c r="BP2" s="417">
        <f>BP17/24</f>
        <v>229.16666666666666</v>
      </c>
      <c r="BT2" s="417">
        <f>BT17/24</f>
        <v>0</v>
      </c>
      <c r="CB2" s="417">
        <f>CB17/24</f>
        <v>145.83333333333334</v>
      </c>
      <c r="CF2" s="417">
        <f>CF17/24</f>
        <v>54.166666666666664</v>
      </c>
      <c r="CJ2" s="417">
        <f>CJ17/12</f>
        <v>0</v>
      </c>
      <c r="CN2" s="417">
        <f>CN17/24</f>
        <v>270.83333333333331</v>
      </c>
      <c r="CR2" s="417">
        <f>CR17/24</f>
        <v>416.66666666666669</v>
      </c>
      <c r="CV2" s="417">
        <f>CV17/24</f>
        <v>666.66666666666663</v>
      </c>
      <c r="CZ2" s="417">
        <f>CZ17/24</f>
        <v>83.333333333333329</v>
      </c>
      <c r="DD2" s="417">
        <f>DD17/24</f>
        <v>33.333333333333336</v>
      </c>
      <c r="DH2" s="417">
        <f>DH17/24</f>
        <v>300</v>
      </c>
      <c r="DL2" s="417">
        <f>DL17/17</f>
        <v>0</v>
      </c>
      <c r="DP2" s="417">
        <f>DP17/24</f>
        <v>83.333333333333329</v>
      </c>
      <c r="DT2" s="417">
        <f>DT17/24</f>
        <v>41.666666666666664</v>
      </c>
      <c r="DX2" s="417">
        <f>DX17/24</f>
        <v>458.33333333333331</v>
      </c>
      <c r="EB2" s="417">
        <f>EB17/24</f>
        <v>83.333333333333329</v>
      </c>
      <c r="EF2" s="417">
        <f>EF17/24</f>
        <v>416.66666666666669</v>
      </c>
      <c r="EJ2" s="417">
        <f>EJ17/24</f>
        <v>0</v>
      </c>
      <c r="EN2" s="417">
        <f>EN17/24</f>
        <v>208.33333333333334</v>
      </c>
      <c r="ER2" s="417">
        <f>ER31/24</f>
        <v>1458.3333333333333</v>
      </c>
      <c r="EV2" s="417">
        <f>EV17/16</f>
        <v>500</v>
      </c>
      <c r="EZ2" s="417">
        <f>EZ17/24</f>
        <v>145.83333333333334</v>
      </c>
      <c r="FP2" s="417">
        <f>FP17/24</f>
        <v>233.33333333333334</v>
      </c>
      <c r="FT2" s="417">
        <f>FT17/24</f>
        <v>145.83333333333334</v>
      </c>
      <c r="FX2" s="417">
        <f>FX17/24</f>
        <v>83.333333333333329</v>
      </c>
      <c r="GB2" s="417">
        <f>GB17/24</f>
        <v>15.400446236559022</v>
      </c>
      <c r="GF2" s="417">
        <f>GF17/24</f>
        <v>562.5</v>
      </c>
      <c r="GJ2" s="417">
        <f>GJ17/24</f>
        <v>0</v>
      </c>
      <c r="GR2" s="417">
        <f>GR17/24</f>
        <v>104.15427419354874</v>
      </c>
      <c r="GV2" s="417">
        <f>GV17/24</f>
        <v>0</v>
      </c>
      <c r="GZ2" s="415"/>
    </row>
    <row r="3" spans="1:222" ht="23.25" customHeight="1" thickTop="1">
      <c r="A3" s="813" t="s">
        <v>1</v>
      </c>
      <c r="B3" s="811" t="s">
        <v>2</v>
      </c>
      <c r="C3" s="811" t="s">
        <v>91</v>
      </c>
      <c r="D3" s="803" t="s">
        <v>19</v>
      </c>
      <c r="E3" s="804"/>
      <c r="F3" s="804"/>
      <c r="G3" s="805"/>
      <c r="H3" s="806" t="s">
        <v>21</v>
      </c>
      <c r="I3" s="806"/>
      <c r="J3" s="806"/>
      <c r="K3" s="419"/>
      <c r="L3" s="806" t="s">
        <v>22</v>
      </c>
      <c r="M3" s="806"/>
      <c r="N3" s="806"/>
      <c r="O3" s="419"/>
      <c r="P3" s="806" t="s">
        <v>23</v>
      </c>
      <c r="Q3" s="806"/>
      <c r="R3" s="806"/>
      <c r="S3" s="419"/>
      <c r="T3" s="806" t="s">
        <v>24</v>
      </c>
      <c r="U3" s="806"/>
      <c r="V3" s="806"/>
      <c r="W3" s="419"/>
      <c r="X3" s="806" t="s">
        <v>25</v>
      </c>
      <c r="Y3" s="806"/>
      <c r="Z3" s="806"/>
      <c r="AA3" s="419"/>
      <c r="AB3" s="806" t="s">
        <v>27</v>
      </c>
      <c r="AC3" s="806"/>
      <c r="AD3" s="806"/>
      <c r="AE3" s="419"/>
      <c r="AF3" s="806" t="s">
        <v>28</v>
      </c>
      <c r="AG3" s="806"/>
      <c r="AH3" s="806"/>
      <c r="AI3" s="419"/>
      <c r="AJ3" s="806" t="s">
        <v>29</v>
      </c>
      <c r="AK3" s="806"/>
      <c r="AL3" s="806"/>
      <c r="AM3" s="419"/>
      <c r="AN3" s="806" t="s">
        <v>30</v>
      </c>
      <c r="AO3" s="806"/>
      <c r="AP3" s="806"/>
      <c r="AQ3" s="419"/>
      <c r="AR3" s="806" t="s">
        <v>31</v>
      </c>
      <c r="AS3" s="806"/>
      <c r="AT3" s="806"/>
      <c r="AU3" s="419"/>
      <c r="AV3" s="806" t="s">
        <v>32</v>
      </c>
      <c r="AW3" s="806"/>
      <c r="AX3" s="806"/>
      <c r="AY3" s="419"/>
      <c r="AZ3" s="806" t="s">
        <v>39</v>
      </c>
      <c r="BA3" s="806"/>
      <c r="BB3" s="806"/>
      <c r="BC3" s="419"/>
      <c r="BD3" s="806" t="s">
        <v>35</v>
      </c>
      <c r="BE3" s="806"/>
      <c r="BF3" s="806"/>
      <c r="BG3" s="419"/>
      <c r="BH3" s="806" t="s">
        <v>36</v>
      </c>
      <c r="BI3" s="806"/>
      <c r="BJ3" s="806"/>
      <c r="BK3" s="419"/>
      <c r="BL3" s="806" t="s">
        <v>40</v>
      </c>
      <c r="BM3" s="806"/>
      <c r="BN3" s="806"/>
      <c r="BO3" s="419"/>
      <c r="BP3" s="819" t="s">
        <v>41</v>
      </c>
      <c r="BQ3" s="806"/>
      <c r="BR3" s="806"/>
      <c r="BS3" s="419"/>
      <c r="BT3" s="819" t="s">
        <v>42</v>
      </c>
      <c r="BU3" s="806"/>
      <c r="BV3" s="806"/>
      <c r="BW3" s="419"/>
      <c r="BX3" s="819" t="s">
        <v>44</v>
      </c>
      <c r="BY3" s="806"/>
      <c r="BZ3" s="806"/>
      <c r="CA3" s="419"/>
      <c r="CB3" s="819" t="s">
        <v>45</v>
      </c>
      <c r="CC3" s="806"/>
      <c r="CD3" s="806"/>
      <c r="CE3" s="419"/>
      <c r="CF3" s="819" t="s">
        <v>46</v>
      </c>
      <c r="CG3" s="806"/>
      <c r="CH3" s="806"/>
      <c r="CI3" s="419"/>
      <c r="CJ3" s="819" t="s">
        <v>47</v>
      </c>
      <c r="CK3" s="806"/>
      <c r="CL3" s="806"/>
      <c r="CM3" s="419"/>
      <c r="CN3" s="819" t="s">
        <v>38</v>
      </c>
      <c r="CO3" s="806"/>
      <c r="CP3" s="806"/>
      <c r="CQ3" s="419"/>
      <c r="CR3" s="806" t="s">
        <v>51</v>
      </c>
      <c r="CS3" s="806"/>
      <c r="CT3" s="806"/>
      <c r="CU3" s="419"/>
      <c r="CV3" s="806" t="s">
        <v>33</v>
      </c>
      <c r="CW3" s="806"/>
      <c r="CX3" s="806"/>
      <c r="CY3" s="419"/>
      <c r="CZ3" s="806" t="s">
        <v>53</v>
      </c>
      <c r="DA3" s="806"/>
      <c r="DB3" s="806"/>
      <c r="DC3" s="419"/>
      <c r="DD3" s="819" t="s">
        <v>54</v>
      </c>
      <c r="DE3" s="806"/>
      <c r="DF3" s="806"/>
      <c r="DG3" s="419"/>
      <c r="DH3" s="806" t="s">
        <v>55</v>
      </c>
      <c r="DI3" s="806"/>
      <c r="DJ3" s="806"/>
      <c r="DK3" s="419"/>
      <c r="DL3" s="806" t="s">
        <v>56</v>
      </c>
      <c r="DM3" s="806"/>
      <c r="DN3" s="806"/>
      <c r="DO3" s="419"/>
      <c r="DP3" s="806" t="s">
        <v>57</v>
      </c>
      <c r="DQ3" s="806"/>
      <c r="DR3" s="806"/>
      <c r="DS3" s="419"/>
      <c r="DT3" s="806" t="s">
        <v>58</v>
      </c>
      <c r="DU3" s="806"/>
      <c r="DV3" s="806"/>
      <c r="DW3" s="419"/>
      <c r="DX3" s="806" t="s">
        <v>59</v>
      </c>
      <c r="DY3" s="806"/>
      <c r="DZ3" s="806"/>
      <c r="EA3" s="419"/>
      <c r="EB3" s="806" t="s">
        <v>60</v>
      </c>
      <c r="EC3" s="806"/>
      <c r="ED3" s="806"/>
      <c r="EE3" s="419"/>
      <c r="EF3" s="806" t="s">
        <v>61</v>
      </c>
      <c r="EG3" s="806"/>
      <c r="EH3" s="806"/>
      <c r="EI3" s="419"/>
      <c r="EJ3" s="806" t="s">
        <v>62</v>
      </c>
      <c r="EK3" s="806"/>
      <c r="EL3" s="806"/>
      <c r="EM3" s="419"/>
      <c r="EN3" s="806" t="s">
        <v>37</v>
      </c>
      <c r="EO3" s="806"/>
      <c r="EP3" s="806"/>
      <c r="EQ3" s="419"/>
      <c r="ER3" s="806" t="s">
        <v>63</v>
      </c>
      <c r="ES3" s="806"/>
      <c r="ET3" s="806"/>
      <c r="EU3" s="419"/>
      <c r="EV3" s="806" t="s">
        <v>64</v>
      </c>
      <c r="EW3" s="806"/>
      <c r="EX3" s="806"/>
      <c r="EY3" s="419"/>
      <c r="EZ3" s="806" t="s">
        <v>65</v>
      </c>
      <c r="FA3" s="806"/>
      <c r="FB3" s="806"/>
      <c r="FC3" s="419"/>
      <c r="FD3" s="806" t="s">
        <v>66</v>
      </c>
      <c r="FE3" s="806"/>
      <c r="FF3" s="806"/>
      <c r="FG3" s="419"/>
      <c r="FH3" s="806" t="s">
        <v>67</v>
      </c>
      <c r="FI3" s="806"/>
      <c r="FJ3" s="806"/>
      <c r="FK3" s="419"/>
      <c r="FL3" s="806" t="s">
        <v>68</v>
      </c>
      <c r="FM3" s="806"/>
      <c r="FN3" s="806"/>
      <c r="FO3" s="419"/>
      <c r="FP3" s="806" t="s">
        <v>290</v>
      </c>
      <c r="FQ3" s="806"/>
      <c r="FR3" s="806"/>
      <c r="FS3" s="419"/>
      <c r="FT3" s="806" t="s">
        <v>70</v>
      </c>
      <c r="FU3" s="806"/>
      <c r="FV3" s="806"/>
      <c r="FW3" s="419"/>
      <c r="FX3" s="806" t="s">
        <v>71</v>
      </c>
      <c r="FY3" s="806"/>
      <c r="FZ3" s="806"/>
      <c r="GA3" s="419"/>
      <c r="GB3" s="806" t="s">
        <v>72</v>
      </c>
      <c r="GC3" s="806"/>
      <c r="GD3" s="806"/>
      <c r="GE3" s="419"/>
      <c r="GF3" s="806" t="s">
        <v>291</v>
      </c>
      <c r="GG3" s="806" t="s">
        <v>291</v>
      </c>
      <c r="GH3" s="806" t="s">
        <v>291</v>
      </c>
      <c r="GI3" s="419"/>
      <c r="GJ3" s="806" t="s">
        <v>74</v>
      </c>
      <c r="GK3" s="806"/>
      <c r="GL3" s="806"/>
      <c r="GM3" s="419"/>
      <c r="GN3" s="806" t="s">
        <v>76</v>
      </c>
      <c r="GO3" s="806"/>
      <c r="GP3" s="806"/>
      <c r="GQ3" s="419"/>
      <c r="GR3" s="806" t="s">
        <v>77</v>
      </c>
      <c r="GS3" s="806"/>
      <c r="GT3" s="806"/>
      <c r="GU3" s="419"/>
      <c r="GV3" s="806" t="s">
        <v>78</v>
      </c>
      <c r="GW3" s="806"/>
      <c r="GX3" s="806"/>
      <c r="GY3" s="820"/>
    </row>
    <row r="4" spans="1:222" ht="15.75" customHeight="1" thickBot="1">
      <c r="A4" s="814"/>
      <c r="B4" s="812"/>
      <c r="C4" s="812"/>
      <c r="D4" s="420" t="s">
        <v>92</v>
      </c>
      <c r="E4" s="420" t="s">
        <v>93</v>
      </c>
      <c r="F4" s="420" t="s">
        <v>94</v>
      </c>
      <c r="G4" s="421" t="s">
        <v>95</v>
      </c>
      <c r="H4" s="422" t="s">
        <v>92</v>
      </c>
      <c r="I4" s="422" t="s">
        <v>93</v>
      </c>
      <c r="J4" s="422" t="s">
        <v>94</v>
      </c>
      <c r="K4" s="437" t="s">
        <v>95</v>
      </c>
      <c r="L4" s="422" t="s">
        <v>92</v>
      </c>
      <c r="M4" s="422" t="s">
        <v>93</v>
      </c>
      <c r="N4" s="422" t="s">
        <v>94</v>
      </c>
      <c r="O4" s="437" t="s">
        <v>95</v>
      </c>
      <c r="P4" s="422" t="s">
        <v>92</v>
      </c>
      <c r="Q4" s="422" t="s">
        <v>93</v>
      </c>
      <c r="R4" s="422" t="s">
        <v>94</v>
      </c>
      <c r="S4" s="437" t="s">
        <v>95</v>
      </c>
      <c r="T4" s="422" t="s">
        <v>92</v>
      </c>
      <c r="U4" s="422" t="s">
        <v>93</v>
      </c>
      <c r="V4" s="422" t="s">
        <v>94</v>
      </c>
      <c r="W4" s="437" t="s">
        <v>95</v>
      </c>
      <c r="X4" s="422" t="s">
        <v>92</v>
      </c>
      <c r="Y4" s="422" t="s">
        <v>93</v>
      </c>
      <c r="Z4" s="422" t="s">
        <v>94</v>
      </c>
      <c r="AA4" s="437" t="s">
        <v>95</v>
      </c>
      <c r="AB4" s="422" t="s">
        <v>92</v>
      </c>
      <c r="AC4" s="422" t="s">
        <v>93</v>
      </c>
      <c r="AD4" s="422" t="s">
        <v>94</v>
      </c>
      <c r="AE4" s="437" t="s">
        <v>95</v>
      </c>
      <c r="AF4" s="422" t="s">
        <v>92</v>
      </c>
      <c r="AG4" s="422" t="s">
        <v>93</v>
      </c>
      <c r="AH4" s="422" t="s">
        <v>94</v>
      </c>
      <c r="AI4" s="437" t="s">
        <v>95</v>
      </c>
      <c r="AJ4" s="422" t="s">
        <v>92</v>
      </c>
      <c r="AK4" s="422" t="s">
        <v>93</v>
      </c>
      <c r="AL4" s="422" t="s">
        <v>94</v>
      </c>
      <c r="AM4" s="437" t="s">
        <v>95</v>
      </c>
      <c r="AN4" s="422" t="s">
        <v>92</v>
      </c>
      <c r="AO4" s="422" t="s">
        <v>93</v>
      </c>
      <c r="AP4" s="422" t="s">
        <v>94</v>
      </c>
      <c r="AQ4" s="437" t="s">
        <v>95</v>
      </c>
      <c r="AR4" s="422" t="s">
        <v>92</v>
      </c>
      <c r="AS4" s="422" t="s">
        <v>93</v>
      </c>
      <c r="AT4" s="422" t="s">
        <v>94</v>
      </c>
      <c r="AU4" s="437" t="s">
        <v>95</v>
      </c>
      <c r="AV4" s="422" t="s">
        <v>92</v>
      </c>
      <c r="AW4" s="422" t="s">
        <v>93</v>
      </c>
      <c r="AX4" s="422" t="s">
        <v>94</v>
      </c>
      <c r="AY4" s="437" t="s">
        <v>95</v>
      </c>
      <c r="AZ4" s="422" t="s">
        <v>92</v>
      </c>
      <c r="BA4" s="422" t="s">
        <v>93</v>
      </c>
      <c r="BB4" s="422" t="s">
        <v>94</v>
      </c>
      <c r="BC4" s="437" t="s">
        <v>95</v>
      </c>
      <c r="BD4" s="422" t="s">
        <v>92</v>
      </c>
      <c r="BE4" s="422" t="s">
        <v>93</v>
      </c>
      <c r="BF4" s="422" t="s">
        <v>94</v>
      </c>
      <c r="BG4" s="437" t="s">
        <v>95</v>
      </c>
      <c r="BH4" s="422" t="s">
        <v>92</v>
      </c>
      <c r="BI4" s="422" t="s">
        <v>93</v>
      </c>
      <c r="BJ4" s="422" t="s">
        <v>94</v>
      </c>
      <c r="BK4" s="437" t="s">
        <v>95</v>
      </c>
      <c r="BL4" s="422" t="s">
        <v>92</v>
      </c>
      <c r="BM4" s="422" t="s">
        <v>93</v>
      </c>
      <c r="BN4" s="422" t="s">
        <v>94</v>
      </c>
      <c r="BO4" s="437" t="s">
        <v>95</v>
      </c>
      <c r="BP4" s="422" t="s">
        <v>92</v>
      </c>
      <c r="BQ4" s="422" t="s">
        <v>93</v>
      </c>
      <c r="BR4" s="422" t="s">
        <v>94</v>
      </c>
      <c r="BS4" s="437" t="s">
        <v>95</v>
      </c>
      <c r="BT4" s="422" t="s">
        <v>92</v>
      </c>
      <c r="BU4" s="422" t="s">
        <v>93</v>
      </c>
      <c r="BV4" s="422" t="s">
        <v>94</v>
      </c>
      <c r="BW4" s="437" t="s">
        <v>95</v>
      </c>
      <c r="BX4" s="422" t="s">
        <v>92</v>
      </c>
      <c r="BY4" s="422" t="s">
        <v>93</v>
      </c>
      <c r="BZ4" s="422" t="s">
        <v>94</v>
      </c>
      <c r="CA4" s="437" t="s">
        <v>95</v>
      </c>
      <c r="CB4" s="422" t="s">
        <v>92</v>
      </c>
      <c r="CC4" s="422" t="s">
        <v>93</v>
      </c>
      <c r="CD4" s="422" t="s">
        <v>94</v>
      </c>
      <c r="CE4" s="437" t="s">
        <v>95</v>
      </c>
      <c r="CF4" s="422" t="s">
        <v>92</v>
      </c>
      <c r="CG4" s="422" t="s">
        <v>93</v>
      </c>
      <c r="CH4" s="422" t="s">
        <v>94</v>
      </c>
      <c r="CI4" s="437" t="s">
        <v>95</v>
      </c>
      <c r="CJ4" s="422" t="s">
        <v>92</v>
      </c>
      <c r="CK4" s="422" t="s">
        <v>93</v>
      </c>
      <c r="CL4" s="422" t="s">
        <v>94</v>
      </c>
      <c r="CM4" s="437" t="s">
        <v>95</v>
      </c>
      <c r="CN4" s="422" t="s">
        <v>92</v>
      </c>
      <c r="CO4" s="422" t="s">
        <v>93</v>
      </c>
      <c r="CP4" s="422" t="s">
        <v>94</v>
      </c>
      <c r="CQ4" s="437" t="s">
        <v>95</v>
      </c>
      <c r="CR4" s="422" t="s">
        <v>92</v>
      </c>
      <c r="CS4" s="422" t="s">
        <v>93</v>
      </c>
      <c r="CT4" s="422" t="s">
        <v>94</v>
      </c>
      <c r="CU4" s="437" t="s">
        <v>95</v>
      </c>
      <c r="CV4" s="422" t="s">
        <v>92</v>
      </c>
      <c r="CW4" s="422" t="s">
        <v>93</v>
      </c>
      <c r="CX4" s="422" t="s">
        <v>94</v>
      </c>
      <c r="CY4" s="437" t="s">
        <v>95</v>
      </c>
      <c r="CZ4" s="422" t="s">
        <v>92</v>
      </c>
      <c r="DA4" s="422" t="s">
        <v>93</v>
      </c>
      <c r="DB4" s="422" t="s">
        <v>94</v>
      </c>
      <c r="DC4" s="437" t="s">
        <v>95</v>
      </c>
      <c r="DD4" s="422" t="s">
        <v>92</v>
      </c>
      <c r="DE4" s="422" t="s">
        <v>93</v>
      </c>
      <c r="DF4" s="422" t="s">
        <v>94</v>
      </c>
      <c r="DG4" s="437" t="s">
        <v>95</v>
      </c>
      <c r="DH4" s="422" t="s">
        <v>92</v>
      </c>
      <c r="DI4" s="422" t="s">
        <v>93</v>
      </c>
      <c r="DJ4" s="422" t="s">
        <v>94</v>
      </c>
      <c r="DK4" s="437" t="s">
        <v>95</v>
      </c>
      <c r="DL4" s="422" t="s">
        <v>92</v>
      </c>
      <c r="DM4" s="422" t="s">
        <v>93</v>
      </c>
      <c r="DN4" s="422" t="s">
        <v>94</v>
      </c>
      <c r="DO4" s="437" t="s">
        <v>95</v>
      </c>
      <c r="DP4" s="422" t="s">
        <v>92</v>
      </c>
      <c r="DQ4" s="422" t="s">
        <v>93</v>
      </c>
      <c r="DR4" s="422" t="s">
        <v>94</v>
      </c>
      <c r="DS4" s="437" t="s">
        <v>95</v>
      </c>
      <c r="DT4" s="422" t="s">
        <v>92</v>
      </c>
      <c r="DU4" s="422" t="s">
        <v>93</v>
      </c>
      <c r="DV4" s="422" t="s">
        <v>94</v>
      </c>
      <c r="DW4" s="437" t="s">
        <v>95</v>
      </c>
      <c r="DX4" s="422" t="s">
        <v>92</v>
      </c>
      <c r="DY4" s="422" t="s">
        <v>93</v>
      </c>
      <c r="DZ4" s="422" t="s">
        <v>94</v>
      </c>
      <c r="EA4" s="437" t="s">
        <v>95</v>
      </c>
      <c r="EB4" s="422" t="s">
        <v>92</v>
      </c>
      <c r="EC4" s="422" t="s">
        <v>93</v>
      </c>
      <c r="ED4" s="422" t="s">
        <v>94</v>
      </c>
      <c r="EE4" s="437" t="s">
        <v>95</v>
      </c>
      <c r="EF4" s="422" t="s">
        <v>92</v>
      </c>
      <c r="EG4" s="422" t="s">
        <v>93</v>
      </c>
      <c r="EH4" s="422" t="s">
        <v>94</v>
      </c>
      <c r="EI4" s="437" t="s">
        <v>95</v>
      </c>
      <c r="EJ4" s="422" t="s">
        <v>92</v>
      </c>
      <c r="EK4" s="422" t="s">
        <v>93</v>
      </c>
      <c r="EL4" s="422" t="s">
        <v>94</v>
      </c>
      <c r="EM4" s="437" t="s">
        <v>95</v>
      </c>
      <c r="EN4" s="422" t="s">
        <v>92</v>
      </c>
      <c r="EO4" s="422" t="s">
        <v>93</v>
      </c>
      <c r="EP4" s="422" t="s">
        <v>94</v>
      </c>
      <c r="EQ4" s="437" t="s">
        <v>95</v>
      </c>
      <c r="ER4" s="422" t="s">
        <v>92</v>
      </c>
      <c r="ES4" s="422" t="s">
        <v>93</v>
      </c>
      <c r="ET4" s="422" t="s">
        <v>94</v>
      </c>
      <c r="EU4" s="437" t="s">
        <v>95</v>
      </c>
      <c r="EV4" s="422" t="s">
        <v>92</v>
      </c>
      <c r="EW4" s="422" t="s">
        <v>93</v>
      </c>
      <c r="EX4" s="422" t="s">
        <v>94</v>
      </c>
      <c r="EY4" s="437" t="s">
        <v>95</v>
      </c>
      <c r="EZ4" s="422" t="s">
        <v>92</v>
      </c>
      <c r="FA4" s="422" t="s">
        <v>93</v>
      </c>
      <c r="FB4" s="422" t="s">
        <v>94</v>
      </c>
      <c r="FC4" s="437" t="s">
        <v>95</v>
      </c>
      <c r="FD4" s="422" t="s">
        <v>92</v>
      </c>
      <c r="FE4" s="422" t="s">
        <v>93</v>
      </c>
      <c r="FF4" s="422" t="s">
        <v>94</v>
      </c>
      <c r="FG4" s="437" t="s">
        <v>95</v>
      </c>
      <c r="FH4" s="422" t="s">
        <v>92</v>
      </c>
      <c r="FI4" s="422" t="s">
        <v>93</v>
      </c>
      <c r="FJ4" s="422" t="s">
        <v>94</v>
      </c>
      <c r="FK4" s="437" t="s">
        <v>95</v>
      </c>
      <c r="FL4" s="422" t="s">
        <v>92</v>
      </c>
      <c r="FM4" s="422" t="s">
        <v>93</v>
      </c>
      <c r="FN4" s="422" t="s">
        <v>94</v>
      </c>
      <c r="FO4" s="437" t="s">
        <v>95</v>
      </c>
      <c r="FP4" s="422" t="s">
        <v>92</v>
      </c>
      <c r="FQ4" s="422" t="s">
        <v>93</v>
      </c>
      <c r="FR4" s="422" t="s">
        <v>94</v>
      </c>
      <c r="FS4" s="437" t="s">
        <v>95</v>
      </c>
      <c r="FT4" s="422" t="s">
        <v>92</v>
      </c>
      <c r="FU4" s="422" t="s">
        <v>93</v>
      </c>
      <c r="FV4" s="422" t="s">
        <v>94</v>
      </c>
      <c r="FW4" s="437" t="s">
        <v>95</v>
      </c>
      <c r="FX4" s="422" t="s">
        <v>92</v>
      </c>
      <c r="FY4" s="422" t="s">
        <v>93</v>
      </c>
      <c r="FZ4" s="422" t="s">
        <v>94</v>
      </c>
      <c r="GA4" s="437" t="s">
        <v>95</v>
      </c>
      <c r="GB4" s="422" t="s">
        <v>92</v>
      </c>
      <c r="GC4" s="422" t="s">
        <v>93</v>
      </c>
      <c r="GD4" s="422" t="s">
        <v>94</v>
      </c>
      <c r="GE4" s="437" t="s">
        <v>95</v>
      </c>
      <c r="GF4" s="422" t="s">
        <v>92</v>
      </c>
      <c r="GG4" s="422" t="s">
        <v>93</v>
      </c>
      <c r="GH4" s="422" t="s">
        <v>94</v>
      </c>
      <c r="GI4" s="437" t="s">
        <v>95</v>
      </c>
      <c r="GJ4" s="422" t="s">
        <v>92</v>
      </c>
      <c r="GK4" s="422" t="s">
        <v>93</v>
      </c>
      <c r="GL4" s="422" t="s">
        <v>94</v>
      </c>
      <c r="GM4" s="437" t="s">
        <v>95</v>
      </c>
      <c r="GN4" s="422" t="s">
        <v>92</v>
      </c>
      <c r="GO4" s="422" t="s">
        <v>93</v>
      </c>
      <c r="GP4" s="422" t="s">
        <v>94</v>
      </c>
      <c r="GQ4" s="437" t="s">
        <v>95</v>
      </c>
      <c r="GR4" s="422" t="s">
        <v>92</v>
      </c>
      <c r="GS4" s="422" t="s">
        <v>93</v>
      </c>
      <c r="GT4" s="422" t="s">
        <v>94</v>
      </c>
      <c r="GU4" s="437" t="s">
        <v>95</v>
      </c>
      <c r="GV4" s="422" t="s">
        <v>92</v>
      </c>
      <c r="GW4" s="422" t="s">
        <v>93</v>
      </c>
      <c r="GX4" s="422" t="s">
        <v>94</v>
      </c>
      <c r="GY4" s="438" t="s">
        <v>95</v>
      </c>
    </row>
    <row r="5" spans="1:222" ht="15" customHeight="1" thickTop="1">
      <c r="A5" s="807">
        <f>WEEKNUM(B5)</f>
        <v>27</v>
      </c>
      <c r="B5" s="391">
        <f>A2</f>
        <v>46204</v>
      </c>
      <c r="C5" s="392" t="str">
        <f t="shared" ref="C5:C36" si="0">TEXT(B5,"ddd")</f>
        <v>Wed</v>
      </c>
      <c r="D5" s="393">
        <f>SUMIF($H$4:$GX$4,$D$4,H5:GX5)</f>
        <v>216250.93393548383</v>
      </c>
      <c r="E5" s="393">
        <f ca="1">SUMIF($H$4:$GX$4,$E$4,H5:GX5)</f>
        <v>214991.52400000318</v>
      </c>
      <c r="F5" s="393">
        <f t="shared" ref="F5:F9" ca="1" si="1">E5-D5</f>
        <v>-1259.4099354806531</v>
      </c>
      <c r="G5" s="581">
        <f t="shared" ref="G5:G9" ca="1" si="2">E5/D5</f>
        <v>0.99417616417852617</v>
      </c>
      <c r="H5" s="393">
        <v>1199.5729032258068</v>
      </c>
      <c r="I5" s="393">
        <f>INDEX('Summary sales'!$A$6:$CA$50,MATCH(B5,'Summary sales'!$A$6:$A$50,0),MATCH($H$3,'Summary sales'!$A$7:$CA$7,0))</f>
        <v>700.13999999989755</v>
      </c>
      <c r="J5" s="393">
        <f t="shared" ref="J5:J9" si="3">I5-H5</f>
        <v>-499.43290322590929</v>
      </c>
      <c r="K5" s="581">
        <f t="shared" ref="K5:K9" si="4">I5/H5</f>
        <v>0.5836577319453703</v>
      </c>
      <c r="L5" s="393">
        <f>INDEX('SO Juli 2026 Rev 2'!$B$6:$BI$50,MATCH(B5,'SO Juli 2026 Rev 2'!$B$6:$B$50,0),MATCH($L$3,'SO Juli 2026 Rev 2'!$B$5:$XI$5,0))</f>
        <v>2000</v>
      </c>
      <c r="M5" s="393">
        <f>INDEX('Summary sales'!$A$6:$CA$50,MATCH($B5,'Summary sales'!$A$6:$A$50,0),MATCH($L$3,'Summary sales'!$A$7:$CA$7,0))</f>
        <v>1543.859999999404</v>
      </c>
      <c r="N5" s="393">
        <f t="shared" ref="N5:N9" si="5">M5-L5</f>
        <v>-456.14000000059605</v>
      </c>
      <c r="O5" s="581">
        <f t="shared" ref="O5:O9" si="6">M5/L5</f>
        <v>0.77192999999970202</v>
      </c>
      <c r="P5" s="393">
        <f>INDEX('SO Juli 2026 Rev 2'!$B$6:$BI$50,MATCH(B5,'SO Juli 2026 Rev 2'!$B$6:$B$50,0),MATCH($P$3,'SO Juli 2026 Rev 2'!$B$5:$XI$5,0))</f>
        <v>1200</v>
      </c>
      <c r="Q5" s="393">
        <f>INDEX('Summary sales'!$A$6:$CA$50,MATCH($B5,'Summary sales'!$A$6:$A$50,0),MATCH($P$3,'Summary sales'!$A$7:$CA$7,0))</f>
        <v>1363.070000000298</v>
      </c>
      <c r="R5" s="393">
        <f t="shared" ref="R5:R9" si="7">Q5-P5</f>
        <v>163.07000000029802</v>
      </c>
      <c r="S5" s="581">
        <f t="shared" ref="S5:S9" si="8">Q5/P5</f>
        <v>1.135891666666915</v>
      </c>
      <c r="T5" s="393">
        <f>INDEX('SO Juli 2026 Rev 2'!$B$6:$BI$50,MATCH(B5,'SO Juli 2026 Rev 2'!$B$6:$B$50,0),MATCH($T$3,'SO Juli 2026 Rev 2'!$B$5:$XI$5,0))</f>
        <v>3300</v>
      </c>
      <c r="U5" s="393">
        <f>INDEX('Summary sales'!$A$6:$CA$50,MATCH($B5,'Summary sales'!$A$6:$A$50,0),MATCH($T$3,'Summary sales'!$A$7:$CA$7,0))</f>
        <v>3472</v>
      </c>
      <c r="V5" s="393">
        <f t="shared" ref="V5:V9" si="9">U5-T5</f>
        <v>172</v>
      </c>
      <c r="W5" s="581">
        <f t="shared" ref="W5:W9" si="10">U5/T5</f>
        <v>1.052121212121212</v>
      </c>
      <c r="X5" s="393">
        <f>INDEX('SO Juli 2026 Rev 2'!$B$6:$BI$50,MATCH(B5,'SO Juli 2026 Rev 2'!$B$6:$B$50,0),MATCH($X$3,'SO Juli 2026 Rev 2'!$B$5:$XI$5,0))</f>
        <v>644.02064516129087</v>
      </c>
      <c r="Y5" s="393">
        <f>INDEX('Summary sales'!$A$6:$CA$50,MATCH($B5,'Summary sales'!$A$6:$A$50,0),MATCH($X$3,'Summary sales'!$A$7:$CA$7,0))</f>
        <v>821.71999999997206</v>
      </c>
      <c r="Z5" s="393">
        <f t="shared" ref="Z5:Z9" si="11">Y5-X5</f>
        <v>177.69935483868119</v>
      </c>
      <c r="AA5" s="581">
        <f t="shared" ref="AA5:AA9" si="12">Y5/X5</f>
        <v>1.2759218297950332</v>
      </c>
      <c r="AB5" s="393">
        <f>INDEX('SO Juli 2026 Rev 2'!$B$6:$BI$50,MATCH(B5,'SO Juli 2026 Rev 2'!$B$6:$B$50,0),MATCH($AB$3,'SO Juli 2026 Rev 2'!$B$5:$XI$5,0))</f>
        <v>150</v>
      </c>
      <c r="AC5" s="393">
        <f>INDEX('Summary sales'!$A$6:$CA$50,MATCH($B5,'Summary sales'!$A$6:$A$50,0),MATCH($AB$3,'Summary sales'!$A$7:$CA$7,0))</f>
        <v>385.04999999998836</v>
      </c>
      <c r="AD5" s="393">
        <f t="shared" ref="AD5:AD9" si="13">AC5-AB5</f>
        <v>235.04999999998836</v>
      </c>
      <c r="AE5" s="581">
        <f t="shared" ref="AE5:AE9" si="14">AC5/AB5</f>
        <v>2.5669999999999225</v>
      </c>
      <c r="AF5" s="393">
        <f>INDEX('SO Juli 2026 Rev 2'!$B$6:$BI$50,MATCH(B5,'SO Juli 2026 Rev 2'!$B$6:$B$50,0),MATCH($AF$3,'SO Juli 2026 Rev 2'!$B$5:$XI$5,0))</f>
        <v>603.76322580644887</v>
      </c>
      <c r="AG5" s="393">
        <f>INDEX('Summary sales'!$A$6:$CA$50,MATCH($B5,'Summary sales'!$A$6:$A$50,0),MATCH($AF$3,'Summary sales'!$A$7:$CA$7,0))</f>
        <v>916.94000000006054</v>
      </c>
      <c r="AH5" s="393">
        <f t="shared" ref="AH5:AH9" si="15">AG5-AF5</f>
        <v>313.17677419361166</v>
      </c>
      <c r="AI5" s="581">
        <f t="shared" ref="AI5:AI9" si="16">AG5/AF5</f>
        <v>1.5187079318640189</v>
      </c>
      <c r="AJ5" s="393">
        <f>INDEX('SO Juli 2026 Rev 2'!$B$6:$BI$50,MATCH(B5,'SO Juli 2026 Rev 2'!$B$6:$B$50,0),MATCH($AJ$3,'SO Juli 2026 Rev 2'!$B$5:$XI$5,0))</f>
        <v>673.27548387096704</v>
      </c>
      <c r="AK5" s="393">
        <f>INDEX('Summary sales'!$A$6:$CA$50,MATCH($B5,'Summary sales'!$A$6:$A$50,0),MATCH($AJ$3,'Summary sales'!$A$7:$CA$7,0))</f>
        <v>846.35999999998603</v>
      </c>
      <c r="AL5" s="393">
        <f t="shared" ref="AL5:AL9" si="17">AK5-AJ5</f>
        <v>173.08451612901899</v>
      </c>
      <c r="AM5" s="581">
        <f t="shared" ref="AM5:AM9" si="18">AK5/AJ5</f>
        <v>1.2570782989659408</v>
      </c>
      <c r="AN5" s="393">
        <f>INDEX('SO Juli 2026 Rev 2'!$B$6:$BI$50,MATCH(B5,'SO Juli 2026 Rev 2'!$B$6:$B$50,0),MATCH($AN$3,'SO Juli 2026 Rev 2'!$B$5:$XI$5,0))</f>
        <v>5500</v>
      </c>
      <c r="AO5" s="393">
        <f>INDEX('Summary sales'!$A$6:$CA$50,MATCH($B5,'Summary sales'!$A$6:$A$50,0),MATCH($AN$3,'Summary sales'!$A$7:$CA$7,0))</f>
        <v>6041.4199999999255</v>
      </c>
      <c r="AP5" s="393">
        <f t="shared" ref="AP5:AP9" si="19">AO5-AN5</f>
        <v>541.41999999992549</v>
      </c>
      <c r="AQ5" s="581">
        <f t="shared" ref="AQ5:AQ9" si="20">AO5/AN5</f>
        <v>1.0984399999999865</v>
      </c>
      <c r="AR5" s="393">
        <f>INDEX('SO Juli 2026 Rev 2'!$B$6:$BI$50,MATCH(B5,'SO Juli 2026 Rev 2'!$B$6:$B$50,0),MATCH($AR$3,'SO Juli 2026 Rev 2'!$B$5:$XI$5,0))</f>
        <v>5000</v>
      </c>
      <c r="AS5" s="393">
        <f ca="1">INDEX('Summary sales'!$A$6:$CA$50,MATCH($B5,'Summary sales'!$A$6:$A$50,0),MATCH($AR$3,'Summary sales'!$A$7:$CA$7,0))</f>
        <v>4548.3999999999069</v>
      </c>
      <c r="AT5" s="393">
        <f t="shared" ref="AT5:AT9" ca="1" si="21">AS5-AR5</f>
        <v>-451.60000000009313</v>
      </c>
      <c r="AU5" s="581">
        <f t="shared" ref="AU5:AU9" ca="1" si="22">AS5/AR5</f>
        <v>0.90967999999998139</v>
      </c>
      <c r="AV5" s="393">
        <f>INDEX('SO Juli 2026 Rev 2'!$B$6:$BI$50,MATCH(B5,'SO Juli 2026 Rev 2'!$B$6:$B$50,0),MATCH($AV$3,'SO Juli 2026 Rev 2'!$B$5:$XI$5,0))</f>
        <v>2500</v>
      </c>
      <c r="AW5" s="393">
        <f>INDEX('Summary sales'!$A$6:$CA$50,MATCH($B5,'Summary sales'!$A$6:$A$50,0),MATCH($AV$3,'Summary sales'!$A$7:$CA$7,0))</f>
        <v>402.66000000014901</v>
      </c>
      <c r="AX5" s="393">
        <f t="shared" ref="AX5:AX9" si="23">AW5-AV5</f>
        <v>-2097.339999999851</v>
      </c>
      <c r="AY5" s="581">
        <f t="shared" ref="AY5:AY9" si="24">AW5/AV5</f>
        <v>0.1610640000000596</v>
      </c>
      <c r="AZ5" s="393">
        <f>INDEX('SO Juli 2026 Rev 2'!$B$6:$BI$50,MATCH(B5,'SO Juli 2026 Rev 2'!$B$6:$B$50,0),MATCH($AZ$3,'SO Juli 2026 Rev 2'!$B$5:$XI$5,0))</f>
        <v>500</v>
      </c>
      <c r="BA5" s="393">
        <f>INDEX('Summary sales'!$A$6:$CA$50,MATCH($B5,'Summary sales'!$A$6:$A$50,0),MATCH($AZ$3,'Summary sales'!$A$7:$CA$7,0))</f>
        <v>1333.5999999999985</v>
      </c>
      <c r="BB5" s="393">
        <f t="shared" ref="BB5:BB9" si="25">BA5-AZ5</f>
        <v>833.59999999999854</v>
      </c>
      <c r="BC5" s="581">
        <f t="shared" ref="BC5:BC9" si="26">BA5/AZ5</f>
        <v>2.6671999999999971</v>
      </c>
      <c r="BD5" s="393">
        <f>INDEX('SO Juli 2026 Rev 2'!$B$6:$BI$50,MATCH(B5,'SO Juli 2026 Rev 2'!$B$6:$B$50,0),MATCH($BD$3,'SO Juli 2026 Rev 2'!$B$5:$XI$5,0))</f>
        <v>10300</v>
      </c>
      <c r="BE5" s="393">
        <f>INDEX('Summary sales'!$A$6:$CA$50,MATCH($B5,'Summary sales'!$A$6:$A$50,0),MATCH($BD$3,'Summary sales'!$A$7:$CA$7,0))</f>
        <v>11013.580000000075</v>
      </c>
      <c r="BF5" s="393">
        <f t="shared" ref="BF5:BF9" si="27">BE5-BD5</f>
        <v>713.58000000007451</v>
      </c>
      <c r="BG5" s="581">
        <f t="shared" ref="BG5:BG9" si="28">BE5/BD5</f>
        <v>1.0692796116504926</v>
      </c>
      <c r="BH5" s="393">
        <f>INDEX('SO Juli 2026 Rev 2'!$B$6:$BI$50,MATCH(B5,'SO Juli 2026 Rev 2'!$B$6:$B$50,0),MATCH($BH$3,'SO Juli 2026 Rev 2'!$B$5:$XI$5,0))</f>
        <v>9000.0570967741915</v>
      </c>
      <c r="BI5" s="393">
        <f>INDEX('Summary sales'!$A$6:$CA$50,MATCH($B5,'Summary sales'!$A$6:$A$50,0),MATCH($BH$3,'Summary sales'!$A$7:$CA$7,0))</f>
        <v>9544.7799999997951</v>
      </c>
      <c r="BJ5" s="393">
        <f t="shared" ref="BJ5:BJ9" si="29">BI5-BH5</f>
        <v>544.72290322560366</v>
      </c>
      <c r="BK5" s="581">
        <f t="shared" ref="BK5:BK9" si="30">BI5/BH5</f>
        <v>1.0605243830531745</v>
      </c>
      <c r="BL5" s="393">
        <f>INDEX('SO Juli 2026 Rev 2'!$B$6:$BI$50,MATCH(B5,'SO Juli 2026 Rev 2'!$B$6:$B$50,0),MATCH($BL$3,'SO Juli 2026 Rev 2'!$B$5:$XI$5,0))</f>
        <v>1000</v>
      </c>
      <c r="BM5" s="393">
        <f>INDEX('Summary sales'!$A$6:$CA$50,MATCH($B5,'Summary sales'!$A$6:$A$50,0),MATCH($BL$3,'Summary sales'!$A$7:$CA$7,0))</f>
        <v>1382.89300000004</v>
      </c>
      <c r="BN5" s="393">
        <f t="shared" ref="BN5:BN9" si="31">BM5-BL5</f>
        <v>382.89300000004005</v>
      </c>
      <c r="BO5" s="581">
        <f t="shared" ref="BO5:BO9" si="32">BM5/BL5</f>
        <v>1.3828930000000401</v>
      </c>
      <c r="BP5" s="393">
        <f>INDEX('SO Juli 2026 Rev 2'!$B$6:$BI$50,MATCH(B5,'SO Juli 2026 Rev 2'!$B$6:$B$50,0),MATCH($BP$3,'SO Juli 2026 Rev 2'!$B$5:$XI$5,0))</f>
        <v>5500</v>
      </c>
      <c r="BQ5" s="393">
        <f ca="1">INDEX('Summary sales'!$A$6:$CA$50,MATCH($B5,'Summary sales'!$A$6:$A$50,0),MATCH($BP$3,'Summary sales'!$A$7:$CA$7,0))</f>
        <v>0</v>
      </c>
      <c r="BR5" s="393">
        <f t="shared" ref="BR5:BR9" ca="1" si="33">BQ5-BP5</f>
        <v>-5500</v>
      </c>
      <c r="BS5" s="581">
        <f t="shared" ref="BS5:BS9" ca="1" si="34">BQ5/BP5</f>
        <v>0</v>
      </c>
      <c r="BT5" s="393">
        <f>INDEX('SO Juli 2026 Rev 2'!$B$6:$BI$50,MATCH(B5,'SO Juli 2026 Rev 2'!$B$6:$B$50,0),MATCH($BT$3,'SO Juli 2026 Rev 2'!$B$5:$XI$5,0))</f>
        <v>0</v>
      </c>
      <c r="BU5" s="393">
        <f>INDEX('Summary sales'!$A$6:$CA$50,MATCH($B5,'Summary sales'!$A$6:$A$50,0),MATCH($BT$3,'Summary sales'!$A$7:$CA$7,0))</f>
        <v>0</v>
      </c>
      <c r="BV5" s="393">
        <f t="shared" ref="BV5:BV9" si="35">BU5-BT5</f>
        <v>0</v>
      </c>
      <c r="BW5" s="581" t="e">
        <f t="shared" ref="BW5:BW9" si="36">BU5/BT5</f>
        <v>#DIV/0!</v>
      </c>
      <c r="BX5" s="393">
        <f>INDEX('SO Juli 2026 Rev 2'!$B$6:$BI$50,MATCH(B5,'SO Juli 2026 Rev 2'!$B$6:$B$50,0),MATCH($BX$3,'SO Juli 2026 Rev 2'!$B$5:$XI$5,0))</f>
        <v>89.451612903225808</v>
      </c>
      <c r="BY5" s="393">
        <f>INDEX('Summary sales'!$A$6:$CA$50,MATCH($B5,'Summary sales'!$A$6:$A$50,0),MATCH($BX$3,'Summary sales'!$A$7:$CA$7,0))</f>
        <v>53.361999999993714</v>
      </c>
      <c r="BZ5" s="393">
        <f t="shared" ref="BZ5:BZ9" si="37">BY5-BX5</f>
        <v>-36.089612903232094</v>
      </c>
      <c r="CA5" s="581">
        <f t="shared" ref="CA5:CA9" si="38">BY5/BX5</f>
        <v>0.59654597908395424</v>
      </c>
      <c r="CB5" s="393">
        <f>INDEX('SO Juli 2026 Rev 2'!$B$6:$BI$50,MATCH(B5,'SO Juli 2026 Rev 2'!$B$6:$B$50,0),MATCH($CB$3,'SO Juli 2026 Rev 2'!$B$5:$XI$5,0))</f>
        <v>3500</v>
      </c>
      <c r="CC5" s="393">
        <f>INDEX('Summary sales'!$A$6:$CA$50,MATCH($B5,'Summary sales'!$A$6:$A$50,0),MATCH($CB$3,'Summary sales'!$A$7:$CA$7,0))</f>
        <v>3654.4000000003725</v>
      </c>
      <c r="CD5" s="393">
        <f t="shared" ref="CD5:CD9" si="39">CC5-CB5</f>
        <v>154.40000000037253</v>
      </c>
      <c r="CE5" s="581">
        <f t="shared" ref="CE5:CE9" si="40">CC5/CB5</f>
        <v>1.0441142857143921</v>
      </c>
      <c r="CF5" s="393">
        <f>INDEX('SO Juli 2026 Rev 2'!$B$6:$BI$50,MATCH(B5,'SO Juli 2026 Rev 2'!$B$6:$B$50,0),MATCH($CF$3,'SO Juli 2026 Rev 2'!$B$5:$XI$5,0))</f>
        <v>1300</v>
      </c>
      <c r="CG5" s="393">
        <f>INDEX('Summary sales'!$A$6:$CA$50,MATCH($B5,'Summary sales'!$A$6:$A$50,0),MATCH($CF$3,'Summary sales'!$A$7:$CA$7,0))</f>
        <v>1249.7199999999721</v>
      </c>
      <c r="CH5" s="393">
        <f t="shared" ref="CH5:CH9" si="41">CG5-CF5</f>
        <v>-50.28000000002794</v>
      </c>
      <c r="CI5" s="581">
        <f t="shared" ref="CI5:CI9" si="42">CG5/CF5</f>
        <v>0.96132307692305541</v>
      </c>
      <c r="CJ5" s="393">
        <f>INDEX('SO Juli 2026 Rev 2'!$B$6:$BI$50,MATCH(B5,'SO Juli 2026 Rev 2'!$B$6:$B$50,0),MATCH($CJ$3,'SO Juli 2026 Rev 2'!$B$5:$XI$5,0))</f>
        <v>3000</v>
      </c>
      <c r="CK5" s="393">
        <f>INDEX('Summary sales'!$A$6:$CA$50,MATCH($B5,'Summary sales'!$A$6:$A$50,0),MATCH($CJ$3,'Summary sales'!$A$7:$CA$7,0))</f>
        <v>3540.0999999996275</v>
      </c>
      <c r="CL5" s="393">
        <f t="shared" ref="CL5:CL9" si="43">CK5-CJ5</f>
        <v>540.09999999962747</v>
      </c>
      <c r="CM5" s="581">
        <f t="shared" ref="CM5:CM9" si="44">CK5/CJ5</f>
        <v>1.1800333333332091</v>
      </c>
      <c r="CN5" s="393">
        <f>INDEX('SO Juli 2026 Rev 2'!$B$6:$BI$50,MATCH(B5,'SO Juli 2026 Rev 2'!$B$6:$B$50,0),MATCH($CN$3,'SO Juli 2026 Rev 2'!$B$5:$XI$5,0))</f>
        <v>6500</v>
      </c>
      <c r="CO5" s="393">
        <f>INDEX('Summary sales'!$A$6:$CA$50,MATCH($B5,'Summary sales'!$A$6:$A$50,0),MATCH($CN$3,'Summary sales'!$A$7:$CA$7,0))</f>
        <v>5224.0400000000373</v>
      </c>
      <c r="CP5" s="393">
        <f t="shared" ref="CP5:CP9" si="45">CO5-CN5</f>
        <v>-1275.9599999999627</v>
      </c>
      <c r="CQ5" s="581">
        <f t="shared" ref="CQ5:CQ9" si="46">CO5/CN5</f>
        <v>0.80369846153846725</v>
      </c>
      <c r="CR5" s="393">
        <f>INDEX('SO Juli 2026 Rev 2'!$B$6:$BI$50,MATCH(B5,'SO Juli 2026 Rev 2'!$B$6:$B$50,0),MATCH($CR$3,'SO Juli 2026 Rev 2'!$B$5:$XI$5,0))</f>
        <v>10000</v>
      </c>
      <c r="CS5" s="393">
        <f>INDEX('Summary sales'!$A$6:$CA$50,MATCH($B5,'Summary sales'!$A$6:$A$50,0),MATCH($CR$3,'Summary sales'!$A$7:$CA$7,0))</f>
        <v>7991.7000000001863</v>
      </c>
      <c r="CT5" s="393">
        <f t="shared" ref="CT5:CT9" si="47">CS5-CR5</f>
        <v>-2008.2999999998137</v>
      </c>
      <c r="CU5" s="581">
        <f t="shared" ref="CU5:CU9" si="48">CS5/CR5</f>
        <v>0.79917000000001859</v>
      </c>
      <c r="CV5" s="393">
        <f>INDEX('SO Juli 2026 Rev 2'!$B$6:$BI$50,MATCH(B5,'SO Juli 2026 Rev 2'!$B$6:$B$50,0),MATCH($CV$3,'SO Juli 2026 Rev 2'!$B$5:$XI$5,0))</f>
        <v>16000</v>
      </c>
      <c r="CW5" s="393">
        <f>INDEX('Summary sales'!$A$6:$CA$50,MATCH($B5,'Summary sales'!$A$6:$A$50,0),MATCH($CV$3,'Summary sales'!$A$7:$CA$7,0))</f>
        <v>10881.149000003934</v>
      </c>
      <c r="CX5" s="393">
        <f t="shared" ref="CX5:CX9" si="49">CW5-CV5</f>
        <v>-5118.8509999960661</v>
      </c>
      <c r="CY5" s="581">
        <f t="shared" ref="CY5:CY9" si="50">CW5/CV5</f>
        <v>0.68007181250024584</v>
      </c>
      <c r="CZ5" s="393">
        <f>INDEX('SO Juli 2026 Rev 2'!$B$6:$BI$50,MATCH(B5,'SO Juli 2026 Rev 2'!$B$6:$B$50,0),MATCH($CZ$3,'SO Juli 2026 Rev 2'!$B$5:$XI$5,0))</f>
        <v>2000</v>
      </c>
      <c r="DA5" s="393">
        <f>INDEX('Summary sales'!$A$6:$CA$50,MATCH($B5,'Summary sales'!$A$6:$A$50,0),MATCH($CZ$3,'Summary sales'!$A$7:$CA$7,0))</f>
        <v>1734.0100000007078</v>
      </c>
      <c r="DB5" s="393">
        <f t="shared" ref="DB5:DB9" si="51">DA5-CZ5</f>
        <v>-265.98999999929219</v>
      </c>
      <c r="DC5" s="581">
        <f t="shared" ref="DC5:DC9" si="52">DA5/CZ5</f>
        <v>0.86700500000035385</v>
      </c>
      <c r="DD5" s="393">
        <f>INDEX('SO Juli 2026 Rev 2'!$B$6:$BI$50,MATCH(B5,'SO Juli 2026 Rev 2'!$B$6:$B$50,0),MATCH($DD$3,'SO Juli 2026 Rev 2'!$B$5:$XI$5,0))</f>
        <v>800</v>
      </c>
      <c r="DE5" s="393">
        <f>INDEX('Summary sales'!$A$6:$CA$50,MATCH($B5,'Summary sales'!$A$6:$A$50,0),MATCH($DD$3,'Summary sales'!$A$7:$CA$7,0))</f>
        <v>715.55000000004657</v>
      </c>
      <c r="DF5" s="393">
        <f t="shared" ref="DF5:DF9" si="53">DE5-DD5</f>
        <v>-84.449999999953434</v>
      </c>
      <c r="DG5" s="581">
        <f t="shared" ref="DG5:DG9" si="54">DE5/DD5</f>
        <v>0.89443750000005817</v>
      </c>
      <c r="DH5" s="393">
        <f>INDEX('SO Juli 2026 Rev 2'!$B$6:$BI$50,MATCH(B5,'SO Juli 2026 Rev 2'!$B$6:$B$50,0),MATCH($DH$3,'SO Juli 2026 Rev 2'!$B$5:$XI$5,0))</f>
        <v>7200</v>
      </c>
      <c r="DI5" s="393">
        <f>INDEX('Summary sales'!$A$6:$CA$50,MATCH($B5,'Summary sales'!$A$6:$A$50,0),MATCH($DH$3,'Summary sales'!$A$7:$CA$7,0))</f>
        <v>9557.9399999994785</v>
      </c>
      <c r="DJ5" s="393">
        <f t="shared" ref="DJ5:DJ9" si="55">DI5-DH5</f>
        <v>2357.9399999994785</v>
      </c>
      <c r="DK5" s="581">
        <f t="shared" ref="DK5:DK9" si="56">DI5/DH5</f>
        <v>1.3274916666665941</v>
      </c>
      <c r="DL5" s="393">
        <f>INDEX('SO Juli 2026 Rev 2'!$B$6:$BI$50,MATCH(B5,'SO Juli 2026 Rev 2'!$B$6:$B$50,0),MATCH($DL$3,'SO Juli 2026 Rev 2'!$B$5:$XI$5,0))</f>
        <v>3499.876774193548</v>
      </c>
      <c r="DM5" s="393">
        <f>INDEX('Summary sales'!$A$6:$CA$50,MATCH($B5,'Summary sales'!$A$6:$A$50,0),MATCH($DL$3,'Summary sales'!$A$7:$CA$7,0))</f>
        <v>1854.1500000000233</v>
      </c>
      <c r="DN5" s="393">
        <f t="shared" ref="DN5:DN9" si="57">DM5-DL5</f>
        <v>-1645.7267741935248</v>
      </c>
      <c r="DO5" s="581">
        <f t="shared" ref="DO5:DO9" si="58">DM5/DL5</f>
        <v>0.52977579487130999</v>
      </c>
      <c r="DP5" s="393">
        <f>INDEX('SO Juli 2026 Rev 2'!$B$6:$BI$50,MATCH(B5,'SO Juli 2026 Rev 2'!$B$6:$B$50,0),MATCH($DP$3,'SO Juli 2026 Rev 2'!$B$5:$XI$5,0))</f>
        <v>2000</v>
      </c>
      <c r="DQ5" s="393">
        <f>INDEX('Summary sales'!$A$6:$CA$50,MATCH($B5,'Summary sales'!$A$6:$A$50,0),MATCH($DP$3,'Summary sales'!$A$7:$CA$7,0))</f>
        <v>1613.75</v>
      </c>
      <c r="DR5" s="393">
        <f t="shared" ref="DR5:DR9" si="59">DQ5-DP5</f>
        <v>-386.25</v>
      </c>
      <c r="DS5" s="581">
        <f t="shared" ref="DS5:DS9" si="60">DQ5/DP5</f>
        <v>0.80687500000000001</v>
      </c>
      <c r="DT5" s="393">
        <f>INDEX('SO Juli 2026 Rev 2'!$B$6:$BI$50,MATCH(B5,'SO Juli 2026 Rev 2'!$B$6:$B$50,0),MATCH($DT$3,'SO Juli 2026 Rev 2'!$B$5:$XI$5,0))</f>
        <v>1000</v>
      </c>
      <c r="DU5" s="393">
        <f>INDEX('Summary sales'!$A$6:$CA$50,MATCH($B5,'Summary sales'!$A$6:$A$50,0),MATCH($DT$3,'Summary sales'!$A$7:$CA$7,0))</f>
        <v>1595.5499999999302</v>
      </c>
      <c r="DV5" s="393">
        <f t="shared" ref="DV5:DV9" si="61">DU5-DT5</f>
        <v>595.54999999993015</v>
      </c>
      <c r="DW5" s="581">
        <f t="shared" ref="DW5:DW9" si="62">DU5/DT5</f>
        <v>1.5955499999999301</v>
      </c>
      <c r="DX5" s="393">
        <f>INDEX('SO Juli 2026 Rev 2'!$B$6:$BI$50,MATCH(B5,'SO Juli 2026 Rev 2'!$B$6:$B$50,0),MATCH($DX$3,'SO Juli 2026 Rev 2'!$B$5:$XI$5,0))</f>
        <v>11000</v>
      </c>
      <c r="DY5" s="393">
        <f>INDEX('Summary sales'!$A$6:$CA$50,MATCH($B5,'Summary sales'!$A$6:$A$50,0),MATCH($DX$3,'Summary sales'!$A$7:$CA$7,0))</f>
        <v>10872.450000000186</v>
      </c>
      <c r="DZ5" s="393">
        <f t="shared" ref="DZ5:DZ9" si="63">DY5-DX5</f>
        <v>-127.54999999981374</v>
      </c>
      <c r="EA5" s="581">
        <f t="shared" ref="EA5:EA9" si="64">DY5/DX5</f>
        <v>0.98840454545456236</v>
      </c>
      <c r="EB5" s="393">
        <f>INDEX('SO Juli 2026 Rev 2'!$B$6:$BI$50,MATCH(B5,'SO Juli 2026 Rev 2'!$B$6:$B$50,0),MATCH($EB$3,'SO Juli 2026 Rev 2'!$B$5:$XI$5,0))</f>
        <v>2000</v>
      </c>
      <c r="EC5" s="393">
        <f>INDEX('Summary sales'!$A$6:$CA$50,MATCH($B5,'Summary sales'!$A$6:$A$50,0),MATCH($EB$3,'Summary sales'!$A$7:$CA$7,0))</f>
        <v>1560.6599999999162</v>
      </c>
      <c r="ED5" s="393">
        <f t="shared" ref="ED5:ED9" si="65">EC5-EB5</f>
        <v>-439.34000000008382</v>
      </c>
      <c r="EE5" s="581">
        <f t="shared" ref="EE5:EE9" si="66">EC5/EB5</f>
        <v>0.78032999999995811</v>
      </c>
      <c r="EF5" s="393">
        <f>INDEX('SO Juli 2026 Rev 2'!$B$6:$BI$50,MATCH(B5,'SO Juli 2026 Rev 2'!$B$6:$B$50,0),MATCH($EF$3,'SO Juli 2026 Rev 2'!$B$5:$XI$5,0))</f>
        <v>7000</v>
      </c>
      <c r="EG5" s="393">
        <f>INDEX('Summary sales'!$A$6:$CA$50,MATCH($B5,'Summary sales'!$A$6:$A$50,0),MATCH($EF$3,'Summary sales'!$A$7:$CA$7,0))</f>
        <v>545.27999999932945</v>
      </c>
      <c r="EH5" s="393">
        <f t="shared" ref="EH5:EH9" si="67">EG5-EF5</f>
        <v>-6454.7200000006706</v>
      </c>
      <c r="EI5" s="581">
        <f t="shared" ref="EI5:EI9" si="68">EG5/EF5</f>
        <v>7.7897142857047061E-2</v>
      </c>
      <c r="EJ5" s="393">
        <f>INDEX('SO Juli 2026 Rev 2'!$B$6:$BI$50,MATCH(B5,'SO Juli 2026 Rev 2'!$B$6:$B$50,0),MATCH($EJ$3,'SO Juli 2026 Rev 2'!$B$5:$XI$5,0))</f>
        <v>7000</v>
      </c>
      <c r="EK5" s="393">
        <f>INDEX('Summary sales'!$A$6:$CA$50,MATCH(B5,'Summary sales'!$A$6:$A$50,0),MATCH($EJ$3,'Summary sales'!$A$7:$CA$7,0))</f>
        <v>7858</v>
      </c>
      <c r="EL5" s="393">
        <f t="shared" ref="EL5:EL9" si="69">EK5-EJ5</f>
        <v>858</v>
      </c>
      <c r="EM5" s="581">
        <f t="shared" ref="EM5:EM9" si="70">EK5/EJ5</f>
        <v>1.1225714285714286</v>
      </c>
      <c r="EN5" s="393">
        <f>INDEX('SO Juli 2026 Rev 2'!$B$6:$BI$50,MATCH(B5,'SO Juli 2026 Rev 2'!$B$6:$B$50,0),MATCH($EN$3,'SO Juli 2026 Rev 2'!$B$5:$XI$5,0))</f>
        <v>5000</v>
      </c>
      <c r="EO5" s="393">
        <f>INDEX('Summary sales'!$A$6:$CA$50,MATCH($B5,'Summary sales'!$A$6:$A$50,0),MATCH($EN$3,'Summary sales'!$A$7:$CA$7,0))</f>
        <v>8545.7600000002421</v>
      </c>
      <c r="EP5" s="393">
        <f t="shared" ref="EP5:EP9" si="71">EO5-EN5</f>
        <v>3545.7600000002421</v>
      </c>
      <c r="EQ5" s="581">
        <f t="shared" ref="EQ5:EQ9" si="72">EO5/EN5</f>
        <v>1.7091520000000484</v>
      </c>
      <c r="ER5" s="393">
        <f>INDEX('SO Juli 2026 Rev 2'!$B$6:$BI$50,MATCH(B5,'SO Juli 2026 Rev 2'!$B$6:$B$50,0),MATCH($ER$3,'SO Juli 2026 Rev 2'!$B$5:$XI$5,0))</f>
        <v>35000</v>
      </c>
      <c r="ES5" s="393">
        <f>INDEX('Summary sales'!$A$6:$CA$50,MATCH($B5,'Summary sales'!$A$6:$A$50,0),MATCH($ER$3,'Summary sales'!$A$7:$CA$7,0))</f>
        <v>41150.269999999553</v>
      </c>
      <c r="ET5" s="393">
        <f t="shared" ref="ET5:ET9" si="73">ES5-ER5</f>
        <v>6150.269999999553</v>
      </c>
      <c r="EU5" s="581">
        <f t="shared" ref="EU5:EU9" si="74">ES5/ER5</f>
        <v>1.1757219999999873</v>
      </c>
      <c r="EV5" s="393">
        <f>INDEX('SO Juli 2026 Rev 2'!$B$6:$BI$50,MATCH(B5,'SO Juli 2026 Rev 2'!$B$6:$B$50,0),MATCH($EV$3,'SO Juli 2026 Rev 2'!$B$5:$XI$5,0))</f>
        <v>8000</v>
      </c>
      <c r="EW5" s="393">
        <f>INDEX('Summary sales'!$A$6:$CA$50,MATCH(B5,'Summary sales'!$A$6:$A$50,0),MATCH($EV$3,'Summary sales'!$A$7:$CA$7,0))</f>
        <v>8857.6999999997206</v>
      </c>
      <c r="EX5" s="393">
        <f t="shared" ref="EX5:EX9" si="75">EW5-EV5</f>
        <v>857.6999999997206</v>
      </c>
      <c r="EY5" s="581">
        <f t="shared" ref="EY5:EY9" si="76">EW5/EV5</f>
        <v>1.1072124999999651</v>
      </c>
      <c r="EZ5" s="393">
        <f>INDEX('SO Juli 2026 Rev 2'!$B$6:$BI$50,MATCH(B5,'SO Juli 2026 Rev 2'!$B$6:$B$50,0),MATCH($EZ$3,'SO Juli 2026 Rev 2'!$B$5:$XI$5,0))</f>
        <v>3500</v>
      </c>
      <c r="FA5" s="393">
        <f>INDEX('Summary sales'!$A$6:$CA$50,MATCH(B5,'Summary sales'!$A$6:$A$50,0),MATCH($EZ$3,'Summary sales'!$A$7:$CA$7,0))</f>
        <v>3742</v>
      </c>
      <c r="FB5" s="393">
        <f t="shared" ref="FB5:FB9" si="77">FA5-EZ5</f>
        <v>242</v>
      </c>
      <c r="FC5" s="581">
        <f t="shared" ref="FC5:FC9" si="78">FA5/EZ5</f>
        <v>1.0691428571428572</v>
      </c>
      <c r="FD5" s="393">
        <f>INDEX('SO Juli 2026 Rev 2'!$B$6:$BI$50,MATCH(B5,'SO Juli 2026 Rev 2'!$B$6:$B$50,0),MATCH($FD$3,'SO Juli 2026 Rev 2'!$B$5:$XI$5,0))</f>
        <v>0</v>
      </c>
      <c r="FE5" s="393">
        <f>INDEX('Summary sales'!$A$6:$CA$50,MATCH(B5,'Summary sales'!$A$6:$A$50,0),MATCH($FD$3,'Summary sales'!$A$7:$CA$7,0))</f>
        <v>0</v>
      </c>
      <c r="FF5" s="393">
        <f t="shared" ref="FF5:FF9" si="79">FE5-FD5</f>
        <v>0</v>
      </c>
      <c r="FG5" s="581" t="e">
        <f t="shared" ref="FG5:FG9" si="80">FE5/FD5</f>
        <v>#DIV/0!</v>
      </c>
      <c r="FH5" s="393">
        <f>INDEX('SO Juli 2026 Rev 2'!$B$6:$BI$50,MATCH(B5,'SO Juli 2026 Rev 2'!$B$6:$B$50,0),MATCH($FH$3,'SO Juli 2026 Rev 2'!$B$5:$XI$5,0))</f>
        <v>0</v>
      </c>
      <c r="FI5" s="393">
        <f>INDEX('Summary sales'!$A$6:$CA$50,MATCH(B5,'Summary sales'!$A$6:$A$50,0),MATCH($FH$3,'Summary sales'!$A$7:$CA$7,0))</f>
        <v>0</v>
      </c>
      <c r="FJ5" s="393">
        <f t="shared" ref="FJ5:FJ9" si="81">FI5-FH5</f>
        <v>0</v>
      </c>
      <c r="FK5" s="581" t="e">
        <f t="shared" ref="FK5:FK9" si="82">FI5/FH5</f>
        <v>#DIV/0!</v>
      </c>
      <c r="FL5" s="393">
        <f>INDEX('SO Juli 2026 Rev 2'!$B$6:$BI$50,MATCH(B5,'SO Juli 2026 Rev 2'!$B$6:$B$50,0),MATCH($FL$3,'SO Juli 2026 Rev 2'!$B$5:$XI$5,0))</f>
        <v>700</v>
      </c>
      <c r="FM5" s="393">
        <f>INDEX('Summary sales'!$A$6:$CA$50,MATCH(B5,'Summary sales'!$A$6:$A$50,0),MATCH($FL$3,'Summary sales'!$A$7:$CA$7,0))</f>
        <v>743.35999999998603</v>
      </c>
      <c r="FN5" s="393">
        <f t="shared" ref="FN5:FN9" si="83">FM5-FL5</f>
        <v>43.35999999998603</v>
      </c>
      <c r="FO5" s="581">
        <f t="shared" ref="FO5:FO9" si="84">FM5/FL5</f>
        <v>1.0619428571428371</v>
      </c>
      <c r="FP5" s="393">
        <f>INDEX('SO Juli 2026 Rev 2'!$B$6:$BI$50,MATCH(B5,'SO Juli 2026 Rev 2'!$B$6:$B$50,0),MATCH($FP$3,'SO Juli 2026 Rev 2'!$B$5:$XI$5,0))</f>
        <v>5600</v>
      </c>
      <c r="FQ5" s="393">
        <f>INDEX('Summary sales'!$A$6:$CA$50,MATCH(B5,'Summary sales'!$A$6:$A$50,0),MATCH($FP$3,'Summary sales'!$A$7:$CA$7,0))</f>
        <v>6592.890000000014</v>
      </c>
      <c r="FR5" s="393">
        <f t="shared" ref="FR5:FR9" si="85">FQ5-FP5</f>
        <v>992.89000000001397</v>
      </c>
      <c r="FS5" s="581">
        <f t="shared" ref="FS5:FS9" si="86">FQ5/FP5</f>
        <v>1.1773017857142882</v>
      </c>
      <c r="FT5" s="393">
        <f>INDEX('SO Juli 2026 Rev 2'!$B$6:$BI$50,MATCH(B5,'SO Juli 2026 Rev 2'!$B$6:$B$50,0),MATCH($FT$3,'SO Juli 2026 Rev 2'!$B$5:$XI$5,0))</f>
        <v>3500</v>
      </c>
      <c r="FU5" s="393">
        <f>INDEX('Summary sales'!$A$6:$CA$50,MATCH(B5,'Summary sales'!$A$6:$A$50,0),MATCH($FT$3,'Summary sales'!$A$7:$CA$7,0))</f>
        <v>4095.7399999997579</v>
      </c>
      <c r="FV5" s="393">
        <f t="shared" ref="FV5:FV9" si="87">FU5-FT5</f>
        <v>595.73999999975786</v>
      </c>
      <c r="FW5" s="581">
        <f t="shared" ref="FW5:FW9" si="88">FU5/FT5</f>
        <v>1.1702114285713594</v>
      </c>
      <c r="FX5" s="393">
        <f>INDEX('SO Juli 2026 Rev 2'!$B$6:$BI$50,MATCH(B5,'SO Juli 2026 Rev 2'!$B$6:$B$50,0),MATCH($FX$3,'SO Juli 2026 Rev 2'!$B$5:$XI$5,0))</f>
        <v>2000</v>
      </c>
      <c r="FY5" s="393">
        <f>INDEX('Summary sales'!$A$6:$CA$50,MATCH(B5,'Summary sales'!$A$6:$A$50,0),MATCH($FX$3,'Summary sales'!$A$7:$CA$7,0))</f>
        <v>6264.7399999999907</v>
      </c>
      <c r="FZ5" s="393">
        <f t="shared" ref="FZ5:FZ9" si="89">FY5-FX5</f>
        <v>4264.7399999999907</v>
      </c>
      <c r="GA5" s="581">
        <f t="shared" ref="GA5:GA9" si="90">FY5/FX5</f>
        <v>3.1323699999999954</v>
      </c>
      <c r="GB5" s="393">
        <f>INDEX('SO Juli 2026 Rev 2'!$B$6:$BI$50,MATCH(B5,'SO Juli 2026 Rev 2'!$B$6:$B$50,0),MATCH($GB$3,'SO Juli 2026 Rev 2'!$B$5:$XI$5,0))</f>
        <v>369.61070967741654</v>
      </c>
      <c r="GC5" s="393">
        <f>INDEX('Summary sales'!$A$6:$CA$50,MATCH(B5,'Summary sales'!$A$6:$A$50,0),MATCH($GB$3,'Summary sales'!$A$7:$CA$7,0))</f>
        <v>574.98100000002887</v>
      </c>
      <c r="GD5" s="393">
        <f t="shared" ref="GD5:GD9" si="91">GC5-GB5</f>
        <v>205.37029032261233</v>
      </c>
      <c r="GE5" s="581">
        <f t="shared" ref="GE5:GE9" si="92">GC5/GB5</f>
        <v>1.5556394469788293</v>
      </c>
      <c r="GF5" s="393">
        <f>INDEX('SO Juli 2026 Rev 2'!$B$6:$BI$50,MATCH(B5,'SO Juli 2026 Rev 2'!$B$6:$B$50,0),MATCH($GF$3,'SO Juli 2026 Rev 2'!$B$5:$XI$5,0))</f>
        <v>13500</v>
      </c>
      <c r="GG5" s="393">
        <f>INDEX('Summary sales'!$A$6:$CA$50,MATCH(B5,'Summary sales'!$A$6:$A$50,0),MATCH($GF$3,'Summary sales'!$A$7:$CA$7,0))</f>
        <v>12722.689</v>
      </c>
      <c r="GH5" s="393">
        <f t="shared" ref="GH5:GH9" si="93">GG5-GF5</f>
        <v>-777.31099999999969</v>
      </c>
      <c r="GI5" s="581">
        <f t="shared" ref="GI5:GI9" si="94">GG5/GF5</f>
        <v>0.94242140740740743</v>
      </c>
      <c r="GJ5" s="393">
        <f>INDEX('SO Juli 2026 Rev 2'!$B$6:$BI$50,MATCH(B5,'SO Juli 2026 Rev 2'!$B$6:$B$50,0),MATCH($GJ$3,'SO Juli 2026 Rev 2'!$B$5:$XI$5,0))</f>
        <v>1121.900322580635</v>
      </c>
      <c r="GK5" s="393">
        <f>INDEX('Summary sales'!$A$6:$CA$50,MATCH($B5,'Summary sales'!$A$6:$A$50,0),MATCH($GJ$3,'Summary sales'!$A$7:$CA$7,0))</f>
        <v>1319.320000000298</v>
      </c>
      <c r="GL5" s="393">
        <f t="shared" ref="GL5:GL9" si="95">GK5-GJ5</f>
        <v>197.419677419663</v>
      </c>
      <c r="GM5" s="581">
        <f t="shared" ref="GM5:GM9" si="96">GK5/GJ5</f>
        <v>1.1759689996037717</v>
      </c>
      <c r="GN5" s="393">
        <f>INDEX('SO Juli 2026 Rev 2'!$B$6:$BI$50,MATCH(B5,'SO Juli 2026 Rev 2'!$B$6:$B$50,0),MATCH($GN$3,'SO Juli 2026 Rev 2'!$B$5:$XI$5,0))</f>
        <v>2499.7025806451697</v>
      </c>
      <c r="GO5" s="393">
        <f>INDEX('Summary sales'!$A$6:$CA$50,MATCH(B5,'Summary sales'!$A$6:$A$50,0),MATCH($GN$3,'Summary sales'!$A$7:$CA$7,0))</f>
        <v>2645.929999999993</v>
      </c>
      <c r="GP5" s="393">
        <f t="shared" ref="GP5:GP9" si="97">GO5-GN5</f>
        <v>146.22741935482327</v>
      </c>
      <c r="GQ5" s="581">
        <f t="shared" ref="GQ5:GQ9" si="98">GO5/GN5</f>
        <v>1.0584979271082251</v>
      </c>
      <c r="GR5" s="393">
        <f>INDEX('SO Juli 2026 Rev 2'!$B$6:$BI$50,MATCH(B5,'SO Juli 2026 Rev 2'!$B$6:$B$50,0),MATCH($GR$3,'SO Juli 2026 Rev 2'!$B$5:$XI$5,0))</f>
        <v>2499.7025806451697</v>
      </c>
      <c r="GS5" s="393">
        <f>INDEX('Summary sales'!$A$6:$CA$50,MATCH(B5,'Summary sales'!$A$6:$A$50,0),MATCH($GR$3,'Summary sales'!$A$7:$CA$7,0))</f>
        <v>2917.8600000003353</v>
      </c>
      <c r="GT5" s="393">
        <f t="shared" ref="GT5:GT9" si="99">GS5-GR5</f>
        <v>418.15741935516553</v>
      </c>
      <c r="GU5" s="581">
        <f t="shared" ref="GU5:GU9" si="100">GS5/GR5</f>
        <v>1.1672828690072559</v>
      </c>
      <c r="GV5" s="393">
        <f>INDEX('SO Juli 2026 Rev 2'!$B$6:$BI$50,MATCH(B5,'SO Juli 2026 Rev 2'!$B$6:$B$50,0),MATCH($GV$3,'SO Juli 2026 Rev 2'!$B$5:$XI$5,0))</f>
        <v>0</v>
      </c>
      <c r="GW5" s="393">
        <f>INDEX('Summary sales'!$A$6:$CA$50,MATCH(B5,'Summary sales'!$A$6:$A$50,0),MATCH($GV$3,'Summary sales'!$A$7:$CA$7,0))</f>
        <v>0</v>
      </c>
      <c r="GX5" s="393">
        <f t="shared" ref="GX5:GX9" si="101">GW5-GV5</f>
        <v>0</v>
      </c>
      <c r="GY5" s="582" t="e">
        <f t="shared" ref="GY5:GY9" si="102">GW5/GV5</f>
        <v>#DIV/0!</v>
      </c>
    </row>
    <row r="6" spans="1:222" ht="15" customHeight="1">
      <c r="A6" s="808"/>
      <c r="B6" s="391">
        <f t="shared" ref="B6:B8" si="103">B5+1</f>
        <v>46205</v>
      </c>
      <c r="C6" s="392" t="str">
        <f t="shared" si="0"/>
        <v>Thu</v>
      </c>
      <c r="D6" s="393">
        <f>SUMIF($H$4:$GX$4,$D$4,H6:GX6)</f>
        <v>216250.93393548383</v>
      </c>
      <c r="E6" s="393">
        <f ca="1">SUMIF($H$4:$GX$4,$E$4,H6:GX6)</f>
        <v>220848.95731578546</v>
      </c>
      <c r="F6" s="393">
        <f t="shared" ca="1" si="1"/>
        <v>4598.0233803016308</v>
      </c>
      <c r="G6" s="581">
        <f t="shared" ca="1" si="2"/>
        <v>1.0212624440349165</v>
      </c>
      <c r="H6" s="393">
        <v>1199.5729032258068</v>
      </c>
      <c r="I6" s="393">
        <f>INDEX('Summary sales'!$A$6:$CA$50,MATCH(B6,'Summary sales'!$A$6:$A$50,0),MATCH($H$3,'Summary sales'!$A$7:$CA$7,0))</f>
        <v>1054.1899999999441</v>
      </c>
      <c r="J6" s="393">
        <f t="shared" si="3"/>
        <v>-145.38290322586272</v>
      </c>
      <c r="K6" s="581">
        <f t="shared" si="4"/>
        <v>0.87880444545311975</v>
      </c>
      <c r="L6" s="393">
        <f>INDEX('SO Juli 2026 Rev 2'!$B$6:$BI$50,MATCH(B6,'SO Juli 2026 Rev 2'!$B$6:$B$50,0),MATCH($L$3,'SO Juli 2026 Rev 2'!$B$5:$XI$5,0))</f>
        <v>2000</v>
      </c>
      <c r="M6" s="393">
        <f>INDEX('Summary sales'!$A$6:$CA$50,MATCH($B6,'Summary sales'!$A$6:$A$50,0),MATCH($L$3,'Summary sales'!$A$7:$CA$7,0))</f>
        <v>1607.429999999702</v>
      </c>
      <c r="N6" s="393">
        <f t="shared" si="5"/>
        <v>-392.57000000029802</v>
      </c>
      <c r="O6" s="581">
        <f t="shared" si="6"/>
        <v>0.80371499999985097</v>
      </c>
      <c r="P6" s="393">
        <f>INDEX('SO Juli 2026 Rev 2'!$B$6:$BI$50,MATCH(B6,'SO Juli 2026 Rev 2'!$B$6:$B$50,0),MATCH($P$3,'SO Juli 2026 Rev 2'!$B$5:$XI$5,0))</f>
        <v>1200</v>
      </c>
      <c r="Q6" s="393">
        <f>INDEX('Summary sales'!$A$6:$CA$50,MATCH($B6,'Summary sales'!$A$6:$A$50,0),MATCH($P$3,'Summary sales'!$A$7:$CA$7,0))</f>
        <v>1333.2799999997951</v>
      </c>
      <c r="R6" s="393">
        <f t="shared" si="7"/>
        <v>133.27999999979511</v>
      </c>
      <c r="S6" s="581">
        <f t="shared" si="8"/>
        <v>1.1110666666664959</v>
      </c>
      <c r="T6" s="393">
        <f>INDEX('SO Juli 2026 Rev 2'!$B$6:$BI$50,MATCH(B6,'SO Juli 2026 Rev 2'!$B$6:$B$50,0),MATCH($T$3,'SO Juli 2026 Rev 2'!$B$5:$XI$5,0))</f>
        <v>3300</v>
      </c>
      <c r="U6" s="393">
        <f>INDEX('Summary sales'!$A$6:$CA$50,MATCH($B6,'Summary sales'!$A$6:$A$50,0),MATCH($T$3,'Summary sales'!$A$7:$CA$7,0))</f>
        <v>3735.7000000001863</v>
      </c>
      <c r="V6" s="393">
        <f t="shared" si="9"/>
        <v>435.70000000018626</v>
      </c>
      <c r="W6" s="581">
        <f t="shared" si="10"/>
        <v>1.1320303030303596</v>
      </c>
      <c r="X6" s="393">
        <f>INDEX('SO Juli 2026 Rev 2'!$B$6:$BI$50,MATCH(B6,'SO Juli 2026 Rev 2'!$B$6:$B$50,0),MATCH($X$3,'SO Juli 2026 Rev 2'!$B$5:$XI$5,0))</f>
        <v>644.02064516129087</v>
      </c>
      <c r="Y6" s="393">
        <f>INDEX('Summary sales'!$A$6:$CA$50,MATCH($B6,'Summary sales'!$A$6:$A$50,0),MATCH($X$3,'Summary sales'!$A$7:$CA$7,0))</f>
        <v>1101.0700000000652</v>
      </c>
      <c r="Z6" s="393">
        <f t="shared" si="11"/>
        <v>457.04935483877432</v>
      </c>
      <c r="AA6" s="581">
        <f t="shared" si="12"/>
        <v>1.7096812163906783</v>
      </c>
      <c r="AB6" s="393">
        <f>INDEX('SO Juli 2026 Rev 2'!$B$6:$BI$50,MATCH(B6,'SO Juli 2026 Rev 2'!$B$6:$B$50,0),MATCH($AB$3,'SO Juli 2026 Rev 2'!$B$5:$XI$5,0))</f>
        <v>150</v>
      </c>
      <c r="AC6" s="393">
        <f>INDEX('Summary sales'!$A$6:$CA$50,MATCH($B6,'Summary sales'!$A$6:$A$50,0),MATCH($AB$3,'Summary sales'!$A$7:$CA$7,0))</f>
        <v>29.75</v>
      </c>
      <c r="AD6" s="393">
        <f t="shared" si="13"/>
        <v>-120.25</v>
      </c>
      <c r="AE6" s="581">
        <f t="shared" si="14"/>
        <v>0.19833333333333333</v>
      </c>
      <c r="AF6" s="393">
        <f>INDEX('SO Juli 2026 Rev 2'!$B$6:$BI$50,MATCH(B6,'SO Juli 2026 Rev 2'!$B$6:$B$50,0),MATCH($AF$3,'SO Juli 2026 Rev 2'!$B$5:$XI$5,0))</f>
        <v>603.76322580644887</v>
      </c>
      <c r="AG6" s="393">
        <f>INDEX('Summary sales'!$A$6:$CA$50,MATCH($B6,'Summary sales'!$A$6:$A$50,0),MATCH($AF$3,'Summary sales'!$A$7:$CA$7,0))</f>
        <v>937.51000000000931</v>
      </c>
      <c r="AH6" s="393">
        <f t="shared" si="15"/>
        <v>333.74677419356044</v>
      </c>
      <c r="AI6" s="581">
        <f t="shared" si="16"/>
        <v>1.5527775789056606</v>
      </c>
      <c r="AJ6" s="393">
        <f>INDEX('SO Juli 2026 Rev 2'!$B$6:$BI$50,MATCH(B6,'SO Juli 2026 Rev 2'!$B$6:$B$50,0),MATCH($AJ$3,'SO Juli 2026 Rev 2'!$B$5:$XI$5,0))</f>
        <v>673.27548387096704</v>
      </c>
      <c r="AK6" s="393">
        <f>INDEX('Summary sales'!$A$6:$CA$50,MATCH($B6,'Summary sales'!$A$6:$A$50,0),MATCH($AJ$3,'Summary sales'!$A$7:$CA$7,0))</f>
        <v>798.63000000000466</v>
      </c>
      <c r="AL6" s="393">
        <f t="shared" si="17"/>
        <v>125.35451612903762</v>
      </c>
      <c r="AM6" s="581">
        <f t="shared" si="18"/>
        <v>1.1861860696431681</v>
      </c>
      <c r="AN6" s="393">
        <f>INDEX('SO Juli 2026 Rev 2'!$B$6:$BI$50,MATCH(B6,'SO Juli 2026 Rev 2'!$B$6:$B$50,0),MATCH($AN$3,'SO Juli 2026 Rev 2'!$B$5:$XI$5,0))</f>
        <v>5500</v>
      </c>
      <c r="AO6" s="393">
        <f>INDEX('Summary sales'!$A$6:$CA$50,MATCH($B6,'Summary sales'!$A$6:$A$50,0),MATCH($AN$3,'Summary sales'!$A$7:$CA$7,0))</f>
        <v>5443.5400000009686</v>
      </c>
      <c r="AP6" s="393">
        <f t="shared" si="19"/>
        <v>-56.459999999031425</v>
      </c>
      <c r="AQ6" s="581">
        <f t="shared" si="20"/>
        <v>0.9897345454547215</v>
      </c>
      <c r="AR6" s="393">
        <f>INDEX('SO Juli 2026 Rev 2'!$B$6:$BI$50,MATCH(B6,'SO Juli 2026 Rev 2'!$B$6:$B$50,0),MATCH($AR$3,'SO Juli 2026 Rev 2'!$B$5:$XI$5,0))</f>
        <v>5000</v>
      </c>
      <c r="AS6" s="393">
        <f ca="1">INDEX('Summary sales'!$A$6:$CA$50,MATCH($B6,'Summary sales'!$A$6:$A$50,0),MATCH($AR$3,'Summary sales'!$A$7:$CA$7,0))</f>
        <v>4161.4899999997579</v>
      </c>
      <c r="AT6" s="393">
        <f t="shared" ca="1" si="21"/>
        <v>-838.51000000024214</v>
      </c>
      <c r="AU6" s="581">
        <f t="shared" ca="1" si="22"/>
        <v>0.83229799999995158</v>
      </c>
      <c r="AV6" s="393">
        <f>INDEX('SO Juli 2026 Rev 2'!$B$6:$BI$50,MATCH(B6,'SO Juli 2026 Rev 2'!$B$6:$B$50,0),MATCH($AV$3,'SO Juli 2026 Rev 2'!$B$5:$XI$5,0))</f>
        <v>2500</v>
      </c>
      <c r="AW6" s="393">
        <f>INDEX('Summary sales'!$A$6:$CA$50,MATCH($B6,'Summary sales'!$A$6:$A$50,0),MATCH($AV$3,'Summary sales'!$A$7:$CA$7,0))</f>
        <v>639.86999999987893</v>
      </c>
      <c r="AX6" s="393">
        <f t="shared" si="23"/>
        <v>-1860.1300000001211</v>
      </c>
      <c r="AY6" s="581">
        <f t="shared" si="24"/>
        <v>0.25594799999995155</v>
      </c>
      <c r="AZ6" s="393">
        <f>INDEX('SO Juli 2026 Rev 2'!$B$6:$BI$50,MATCH(B6,'SO Juli 2026 Rev 2'!$B$6:$B$50,0),MATCH($AZ$3,'SO Juli 2026 Rev 2'!$B$5:$XI$5,0))</f>
        <v>500</v>
      </c>
      <c r="BA6" s="393">
        <f>INDEX('Summary sales'!$A$6:$CA$50,MATCH($B6,'Summary sales'!$A$6:$A$50,0),MATCH($AZ$3,'Summary sales'!$A$7:$CA$7,0))</f>
        <v>1086.5500000000029</v>
      </c>
      <c r="BB6" s="393">
        <f t="shared" si="25"/>
        <v>586.55000000000291</v>
      </c>
      <c r="BC6" s="581">
        <f t="shared" si="26"/>
        <v>2.173100000000006</v>
      </c>
      <c r="BD6" s="393">
        <f>INDEX('SO Juli 2026 Rev 2'!$B$6:$BI$50,MATCH(B6,'SO Juli 2026 Rev 2'!$B$6:$B$50,0),MATCH($BD$3,'SO Juli 2026 Rev 2'!$B$5:$XI$5,0))</f>
        <v>10300</v>
      </c>
      <c r="BE6" s="393">
        <f>INDEX('Summary sales'!$A$6:$CA$50,MATCH($B6,'Summary sales'!$A$6:$A$50,0),MATCH($BD$3,'Summary sales'!$A$7:$CA$7,0))</f>
        <v>10981.14000000013</v>
      </c>
      <c r="BF6" s="393">
        <f t="shared" si="27"/>
        <v>681.14000000013039</v>
      </c>
      <c r="BG6" s="581">
        <f t="shared" si="28"/>
        <v>1.0661300970873913</v>
      </c>
      <c r="BH6" s="393">
        <f>INDEX('SO Juli 2026 Rev 2'!$B$6:$BI$50,MATCH(B6,'SO Juli 2026 Rev 2'!$B$6:$B$50,0),MATCH($BH$3,'SO Juli 2026 Rev 2'!$B$5:$XI$5,0))</f>
        <v>9000.0570967741915</v>
      </c>
      <c r="BI6" s="393">
        <f>INDEX('Summary sales'!$A$6:$CA$50,MATCH($B6,'Summary sales'!$A$6:$A$50,0),MATCH($BH$3,'Summary sales'!$A$7:$CA$7,0))</f>
        <v>8415.8999999999069</v>
      </c>
      <c r="BJ6" s="393">
        <f t="shared" si="29"/>
        <v>-584.15709677428458</v>
      </c>
      <c r="BK6" s="581">
        <f t="shared" si="30"/>
        <v>0.93509406768278625</v>
      </c>
      <c r="BL6" s="393">
        <f>INDEX('SO Juli 2026 Rev 2'!$B$6:$BI$50,MATCH(B6,'SO Juli 2026 Rev 2'!$B$6:$B$50,0),MATCH($BL$3,'SO Juli 2026 Rev 2'!$B$5:$XI$5,0))</f>
        <v>1000</v>
      </c>
      <c r="BM6" s="393">
        <f>INDEX('Summary sales'!$A$6:$CA$50,MATCH($B6,'Summary sales'!$A$6:$A$50,0),MATCH($BL$3,'Summary sales'!$A$7:$CA$7,0))</f>
        <v>1680.247999999905</v>
      </c>
      <c r="BN6" s="393">
        <f t="shared" si="31"/>
        <v>680.24799999990501</v>
      </c>
      <c r="BO6" s="581">
        <f t="shared" si="32"/>
        <v>1.6802479999999049</v>
      </c>
      <c r="BP6" s="393">
        <f>INDEX('SO Juli 2026 Rev 2'!$B$6:$BI$50,MATCH(B6,'SO Juli 2026 Rev 2'!$B$6:$B$50,0),MATCH($BP$3,'SO Juli 2026 Rev 2'!$B$5:$XI$5,0))</f>
        <v>5500</v>
      </c>
      <c r="BQ6" s="393">
        <f ca="1">INDEX('Summary sales'!$A$6:$CA$50,MATCH($B6,'Summary sales'!$A$6:$A$50,0),MATCH($BP$3,'Summary sales'!$A$7:$CA$7,0))</f>
        <v>5576.6963157894734</v>
      </c>
      <c r="BR6" s="393">
        <f t="shared" ca="1" si="33"/>
        <v>76.696315789473374</v>
      </c>
      <c r="BS6" s="581">
        <f t="shared" ca="1" si="34"/>
        <v>1.0139447846889951</v>
      </c>
      <c r="BT6" s="393">
        <f>INDEX('SO Juli 2026 Rev 2'!$B$6:$BI$50,MATCH(B6,'SO Juli 2026 Rev 2'!$B$6:$B$50,0),MATCH($BT$3,'SO Juli 2026 Rev 2'!$B$5:$XI$5,0))</f>
        <v>0</v>
      </c>
      <c r="BU6" s="393">
        <f>INDEX('Summary sales'!$A$6:$CA$50,MATCH($B6,'Summary sales'!$A$6:$A$50,0),MATCH($BT$3,'Summary sales'!$A$7:$CA$7,0))</f>
        <v>0</v>
      </c>
      <c r="BV6" s="393">
        <f t="shared" si="35"/>
        <v>0</v>
      </c>
      <c r="BW6" s="581" t="e">
        <f t="shared" si="36"/>
        <v>#DIV/0!</v>
      </c>
      <c r="BX6" s="393">
        <f>INDEX('SO Juli 2026 Rev 2'!$B$6:$BI$50,MATCH(B6,'SO Juli 2026 Rev 2'!$B$6:$B$50,0),MATCH($BX$3,'SO Juli 2026 Rev 2'!$B$5:$XI$5,0))</f>
        <v>89.451612903225808</v>
      </c>
      <c r="BY6" s="393">
        <f>INDEX('Summary sales'!$A$6:$CA$50,MATCH($B6,'Summary sales'!$A$6:$A$50,0),MATCH($BX$3,'Summary sales'!$A$7:$CA$7,0))</f>
        <v>63.509000000005472</v>
      </c>
      <c r="BZ6" s="393">
        <f t="shared" si="37"/>
        <v>-25.942612903220336</v>
      </c>
      <c r="CA6" s="581">
        <f t="shared" si="38"/>
        <v>0.7099816083664513</v>
      </c>
      <c r="CB6" s="393">
        <f>INDEX('SO Juli 2026 Rev 2'!$B$6:$BI$50,MATCH(B6,'SO Juli 2026 Rev 2'!$B$6:$B$50,0),MATCH($CB$3,'SO Juli 2026 Rev 2'!$B$5:$XI$5,0))</f>
        <v>3500</v>
      </c>
      <c r="CC6" s="393">
        <f>INDEX('Summary sales'!$A$6:$CA$50,MATCH($B6,'Summary sales'!$A$6:$A$50,0),MATCH($CB$3,'Summary sales'!$A$7:$CA$7,0))</f>
        <v>3326</v>
      </c>
      <c r="CD6" s="393">
        <f t="shared" si="39"/>
        <v>-174</v>
      </c>
      <c r="CE6" s="581">
        <f t="shared" si="40"/>
        <v>0.95028571428571429</v>
      </c>
      <c r="CF6" s="393">
        <f>INDEX('SO Juli 2026 Rev 2'!$B$6:$BI$50,MATCH(B6,'SO Juli 2026 Rev 2'!$B$6:$B$50,0),MATCH($CF$3,'SO Juli 2026 Rev 2'!$B$5:$XI$5,0))</f>
        <v>1300</v>
      </c>
      <c r="CG6" s="393">
        <f>INDEX('Summary sales'!$A$6:$CA$50,MATCH($B6,'Summary sales'!$A$6:$A$50,0),MATCH($CF$3,'Summary sales'!$A$7:$CA$7,0))</f>
        <v>1494.3299999999581</v>
      </c>
      <c r="CH6" s="393">
        <f t="shared" si="41"/>
        <v>194.32999999995809</v>
      </c>
      <c r="CI6" s="581">
        <f t="shared" si="42"/>
        <v>1.1494846153845832</v>
      </c>
      <c r="CJ6" s="393">
        <f>INDEX('SO Juli 2026 Rev 2'!$B$6:$BI$50,MATCH(B6,'SO Juli 2026 Rev 2'!$B$6:$B$50,0),MATCH($CJ$3,'SO Juli 2026 Rev 2'!$B$5:$XI$5,0))</f>
        <v>3000</v>
      </c>
      <c r="CK6" s="393">
        <f>INDEX('Summary sales'!$A$6:$CA$50,MATCH($B6,'Summary sales'!$A$6:$A$50,0),MATCH($CJ$3,'Summary sales'!$A$7:$CA$7,0))</f>
        <v>4814</v>
      </c>
      <c r="CL6" s="393">
        <f t="shared" si="43"/>
        <v>1814</v>
      </c>
      <c r="CM6" s="581">
        <f t="shared" si="44"/>
        <v>1.6046666666666667</v>
      </c>
      <c r="CN6" s="393">
        <f>INDEX('SO Juli 2026 Rev 2'!$B$6:$BI$50,MATCH(B6,'SO Juli 2026 Rev 2'!$B$6:$B$50,0),MATCH($CN$3,'SO Juli 2026 Rev 2'!$B$5:$XI$5,0))</f>
        <v>6500</v>
      </c>
      <c r="CO6" s="393">
        <f>INDEX('Summary sales'!$A$6:$CA$50,MATCH($B6,'Summary sales'!$A$6:$A$50,0),MATCH($CN$3,'Summary sales'!$A$7:$CA$7,0))</f>
        <v>7461.6899999999441</v>
      </c>
      <c r="CP6" s="393">
        <f t="shared" si="45"/>
        <v>961.68999999994412</v>
      </c>
      <c r="CQ6" s="581">
        <f t="shared" si="46"/>
        <v>1.1479523076922991</v>
      </c>
      <c r="CR6" s="393">
        <f>INDEX('SO Juli 2026 Rev 2'!$B$6:$BI$50,MATCH(B6,'SO Juli 2026 Rev 2'!$B$6:$B$50,0),MATCH($CR$3,'SO Juli 2026 Rev 2'!$B$5:$XI$5,0))</f>
        <v>10000</v>
      </c>
      <c r="CS6" s="393">
        <f>INDEX('Summary sales'!$A$6:$CA$50,MATCH($B6,'Summary sales'!$A$6:$A$50,0),MATCH($CR$3,'Summary sales'!$A$7:$CA$7,0))</f>
        <v>9029.8999999999069</v>
      </c>
      <c r="CT6" s="393">
        <f t="shared" si="47"/>
        <v>-970.10000000009313</v>
      </c>
      <c r="CU6" s="581">
        <f t="shared" si="48"/>
        <v>0.90298999999999063</v>
      </c>
      <c r="CV6" s="393">
        <f>INDEX('SO Juli 2026 Rev 2'!$B$6:$BI$50,MATCH(B6,'SO Juli 2026 Rev 2'!$B$6:$B$50,0),MATCH($CV$3,'SO Juli 2026 Rev 2'!$B$5:$XI$5,0))</f>
        <v>16000</v>
      </c>
      <c r="CW6" s="393">
        <f>INDEX('Summary sales'!$A$6:$CA$50,MATCH($B6,'Summary sales'!$A$6:$A$50,0),MATCH($CV$3,'Summary sales'!$A$7:$CA$7,0))</f>
        <v>14128.383999995887</v>
      </c>
      <c r="CX6" s="393">
        <f t="shared" si="49"/>
        <v>-1871.6160000041127</v>
      </c>
      <c r="CY6" s="581">
        <f t="shared" si="50"/>
        <v>0.8830239999997429</v>
      </c>
      <c r="CZ6" s="393">
        <f>INDEX('SO Juli 2026 Rev 2'!$B$6:$BI$50,MATCH(B6,'SO Juli 2026 Rev 2'!$B$6:$B$50,0),MATCH($CZ$3,'SO Juli 2026 Rev 2'!$B$5:$XI$5,0))</f>
        <v>2000</v>
      </c>
      <c r="DA6" s="393">
        <f>INDEX('Summary sales'!$A$6:$CA$50,MATCH($B6,'Summary sales'!$A$6:$A$50,0),MATCH($CZ$3,'Summary sales'!$A$7:$CA$7,0))</f>
        <v>2213.6299999998882</v>
      </c>
      <c r="DB6" s="393">
        <f t="shared" si="51"/>
        <v>213.62999999988824</v>
      </c>
      <c r="DC6" s="581">
        <f t="shared" si="52"/>
        <v>1.1068149999999441</v>
      </c>
      <c r="DD6" s="393">
        <f>INDEX('SO Juli 2026 Rev 2'!$B$6:$BI$50,MATCH(B6,'SO Juli 2026 Rev 2'!$B$6:$B$50,0),MATCH($DD$3,'SO Juli 2026 Rev 2'!$B$5:$XI$5,0))</f>
        <v>800</v>
      </c>
      <c r="DE6" s="393">
        <f>INDEX('Summary sales'!$A$6:$CA$50,MATCH($B6,'Summary sales'!$A$6:$A$50,0),MATCH($DD$3,'Summary sales'!$A$7:$CA$7,0))</f>
        <v>699.72999999998137</v>
      </c>
      <c r="DF6" s="393">
        <f t="shared" si="53"/>
        <v>-100.27000000001863</v>
      </c>
      <c r="DG6" s="581">
        <f t="shared" si="54"/>
        <v>0.87466249999997669</v>
      </c>
      <c r="DH6" s="393">
        <f>INDEX('SO Juli 2026 Rev 2'!$B$6:$BI$50,MATCH(B6,'SO Juli 2026 Rev 2'!$B$6:$B$50,0),MATCH($DH$3,'SO Juli 2026 Rev 2'!$B$5:$XI$5,0))</f>
        <v>7200</v>
      </c>
      <c r="DI6" s="393">
        <f>INDEX('Summary sales'!$A$6:$CA$50,MATCH($B6,'Summary sales'!$A$6:$A$50,0),MATCH($DH$3,'Summary sales'!$A$7:$CA$7,0))</f>
        <v>10632.410000000149</v>
      </c>
      <c r="DJ6" s="393">
        <f t="shared" si="55"/>
        <v>3432.410000000149</v>
      </c>
      <c r="DK6" s="581">
        <f t="shared" si="56"/>
        <v>1.4767236111111317</v>
      </c>
      <c r="DL6" s="393">
        <f>INDEX('SO Juli 2026 Rev 2'!$B$6:$BI$50,MATCH(B6,'SO Juli 2026 Rev 2'!$B$6:$B$50,0),MATCH($DL$3,'SO Juli 2026 Rev 2'!$B$5:$XI$5,0))</f>
        <v>3499.876774193548</v>
      </c>
      <c r="DM6" s="393">
        <f>INDEX('Summary sales'!$A$6:$CA$50,MATCH($B6,'Summary sales'!$A$6:$A$50,0),MATCH($DL$3,'Summary sales'!$A$7:$CA$7,0))</f>
        <v>1720.5499999999884</v>
      </c>
      <c r="DN6" s="393">
        <f t="shared" si="57"/>
        <v>-1779.3267741935597</v>
      </c>
      <c r="DO6" s="581">
        <f t="shared" si="58"/>
        <v>0.49160302233682002</v>
      </c>
      <c r="DP6" s="393">
        <f>INDEX('SO Juli 2026 Rev 2'!$B$6:$BI$50,MATCH(B6,'SO Juli 2026 Rev 2'!$B$6:$B$50,0),MATCH($DP$3,'SO Juli 2026 Rev 2'!$B$5:$XI$5,0))</f>
        <v>2000</v>
      </c>
      <c r="DQ6" s="393">
        <f>INDEX('Summary sales'!$A$6:$CA$50,MATCH($B6,'Summary sales'!$A$6:$A$50,0),MATCH($DP$3,'Summary sales'!$A$7:$CA$7,0))</f>
        <v>1674.0699999998324</v>
      </c>
      <c r="DR6" s="393">
        <f t="shared" si="59"/>
        <v>-325.93000000016764</v>
      </c>
      <c r="DS6" s="581">
        <f t="shared" si="60"/>
        <v>0.83703499999991615</v>
      </c>
      <c r="DT6" s="393">
        <f>INDEX('SO Juli 2026 Rev 2'!$B$6:$BI$50,MATCH(B6,'SO Juli 2026 Rev 2'!$B$6:$B$50,0),MATCH($DT$3,'SO Juli 2026 Rev 2'!$B$5:$XI$5,0))</f>
        <v>1000</v>
      </c>
      <c r="DU6" s="393">
        <f>INDEX('Summary sales'!$A$6:$CA$50,MATCH($B6,'Summary sales'!$A$6:$A$50,0),MATCH($DT$3,'Summary sales'!$A$7:$CA$7,0))</f>
        <v>1482.4500000000698</v>
      </c>
      <c r="DV6" s="393">
        <f t="shared" si="61"/>
        <v>482.45000000006985</v>
      </c>
      <c r="DW6" s="581">
        <f t="shared" si="62"/>
        <v>1.4824500000000698</v>
      </c>
      <c r="DX6" s="393">
        <f>INDEX('SO Juli 2026 Rev 2'!$B$6:$BI$50,MATCH(B6,'SO Juli 2026 Rev 2'!$B$6:$B$50,0),MATCH($DX$3,'SO Juli 2026 Rev 2'!$B$5:$XI$5,0))</f>
        <v>11000</v>
      </c>
      <c r="DY6" s="393">
        <f>INDEX('Summary sales'!$A$6:$CA$50,MATCH($B6,'Summary sales'!$A$6:$A$50,0),MATCH($DX$3,'Summary sales'!$A$7:$CA$7,0))</f>
        <v>9796.9400000004098</v>
      </c>
      <c r="DZ6" s="393">
        <f t="shared" si="63"/>
        <v>-1203.0599999995902</v>
      </c>
      <c r="EA6" s="581">
        <f t="shared" si="64"/>
        <v>0.89063090909094633</v>
      </c>
      <c r="EB6" s="393">
        <f>INDEX('SO Juli 2026 Rev 2'!$B$6:$BI$50,MATCH(B6,'SO Juli 2026 Rev 2'!$B$6:$B$50,0),MATCH($EB$3,'SO Juli 2026 Rev 2'!$B$5:$XI$5,0))</f>
        <v>2000</v>
      </c>
      <c r="EC6" s="393">
        <f>INDEX('Summary sales'!$A$6:$CA$50,MATCH($B6,'Summary sales'!$A$6:$A$50,0),MATCH($EB$3,'Summary sales'!$A$7:$CA$7,0))</f>
        <v>2207.4699999999721</v>
      </c>
      <c r="ED6" s="393">
        <f t="shared" si="65"/>
        <v>207.46999999997206</v>
      </c>
      <c r="EE6" s="581">
        <f t="shared" si="66"/>
        <v>1.1037349999999859</v>
      </c>
      <c r="EF6" s="393">
        <f>INDEX('SO Juli 2026 Rev 2'!$B$6:$BI$50,MATCH(B6,'SO Juli 2026 Rev 2'!$B$6:$B$50,0),MATCH($EF$3,'SO Juli 2026 Rev 2'!$B$5:$XI$5,0))</f>
        <v>7000</v>
      </c>
      <c r="EG6" s="393">
        <f>INDEX('Summary sales'!$A$6:$CA$50,MATCH($B6,'Summary sales'!$A$6:$A$50,0),MATCH($EF$3,'Summary sales'!$A$7:$CA$7,0))</f>
        <v>0</v>
      </c>
      <c r="EH6" s="393">
        <f t="shared" si="67"/>
        <v>-7000</v>
      </c>
      <c r="EI6" s="581">
        <f t="shared" si="68"/>
        <v>0</v>
      </c>
      <c r="EJ6" s="393">
        <f>INDEX('SO Juli 2026 Rev 2'!$B$6:$BI$50,MATCH(B6,'SO Juli 2026 Rev 2'!$B$6:$B$50,0),MATCH($EJ$3,'SO Juli 2026 Rev 2'!$B$5:$XI$5,0))</f>
        <v>7000</v>
      </c>
      <c r="EK6" s="393">
        <f>INDEX('Summary sales'!$A$6:$CA$50,MATCH(B6,'Summary sales'!$A$6:$A$50,0),MATCH($EJ$3,'Summary sales'!$A$7:$CA$7,0))</f>
        <v>7434.089999999851</v>
      </c>
      <c r="EL6" s="393">
        <f t="shared" si="69"/>
        <v>434.08999999985099</v>
      </c>
      <c r="EM6" s="581">
        <f t="shared" si="70"/>
        <v>1.0620128571428358</v>
      </c>
      <c r="EN6" s="393">
        <f>INDEX('SO Juli 2026 Rev 2'!$B$6:$BI$50,MATCH(B6,'SO Juli 2026 Rev 2'!$B$6:$B$50,0),MATCH($EN$3,'SO Juli 2026 Rev 2'!$B$5:$XI$5,0))</f>
        <v>5000</v>
      </c>
      <c r="EO6" s="393">
        <f>INDEX('Summary sales'!$A$6:$CA$50,MATCH($B6,'Summary sales'!$A$6:$A$50,0),MATCH($EN$3,'Summary sales'!$A$7:$CA$7,0))</f>
        <v>7727.8599999998696</v>
      </c>
      <c r="EP6" s="393">
        <f t="shared" si="71"/>
        <v>2727.8599999998696</v>
      </c>
      <c r="EQ6" s="581">
        <f t="shared" si="72"/>
        <v>1.545571999999974</v>
      </c>
      <c r="ER6" s="393">
        <f>INDEX('SO Juli 2026 Rev 2'!$B$6:$BI$50,MATCH(B6,'SO Juli 2026 Rev 2'!$B$6:$B$50,0),MATCH($ER$3,'SO Juli 2026 Rev 2'!$B$5:$XI$5,0))</f>
        <v>35000</v>
      </c>
      <c r="ES6" s="393">
        <f>INDEX('Summary sales'!$A$6:$CA$50,MATCH($B6,'Summary sales'!$A$6:$A$50,0),MATCH($ER$3,'Summary sales'!$A$7:$CA$7,0))</f>
        <v>39021.390000000596</v>
      </c>
      <c r="ET6" s="393">
        <f t="shared" si="73"/>
        <v>4021.390000000596</v>
      </c>
      <c r="EU6" s="581">
        <f t="shared" si="74"/>
        <v>1.1148968571428741</v>
      </c>
      <c r="EV6" s="393">
        <f>INDEX('SO Juli 2026 Rev 2'!$B$6:$BI$50,MATCH(B6,'SO Juli 2026 Rev 2'!$B$6:$B$50,0),MATCH($EV$3,'SO Juli 2026 Rev 2'!$B$5:$XI$5,0))</f>
        <v>8000</v>
      </c>
      <c r="EW6" s="393">
        <f>INDEX('Summary sales'!$A$6:$CA$50,MATCH(B6,'Summary sales'!$A$6:$A$50,0),MATCH($EV$3,'Summary sales'!$A$7:$CA$7,0))</f>
        <v>7100.7299999999814</v>
      </c>
      <c r="EX6" s="393">
        <f t="shared" si="75"/>
        <v>-899.27000000001863</v>
      </c>
      <c r="EY6" s="581">
        <f t="shared" si="76"/>
        <v>0.88759124999999772</v>
      </c>
      <c r="EZ6" s="393">
        <f>INDEX('SO Juli 2026 Rev 2'!$B$6:$BI$50,MATCH(B6,'SO Juli 2026 Rev 2'!$B$6:$B$50,0),MATCH($EZ$3,'SO Juli 2026 Rev 2'!$B$5:$XI$5,0))</f>
        <v>3500</v>
      </c>
      <c r="FA6" s="393">
        <f>INDEX('Summary sales'!$A$6:$CA$50,MATCH(B6,'Summary sales'!$A$6:$A$50,0),MATCH($EZ$3,'Summary sales'!$A$7:$CA$7,0))</f>
        <v>3639.9000000003725</v>
      </c>
      <c r="FB6" s="393">
        <f t="shared" si="77"/>
        <v>139.90000000037253</v>
      </c>
      <c r="FC6" s="581">
        <f t="shared" si="78"/>
        <v>1.0399714285715349</v>
      </c>
      <c r="FD6" s="393">
        <f>INDEX('SO Juli 2026 Rev 2'!$B$6:$BI$50,MATCH(B6,'SO Juli 2026 Rev 2'!$B$6:$B$50,0),MATCH($FD$3,'SO Juli 2026 Rev 2'!$B$5:$XI$5,0))</f>
        <v>0</v>
      </c>
      <c r="FE6" s="393">
        <f>INDEX('Summary sales'!$A$6:$CA$50,MATCH(B6,'Summary sales'!$A$6:$A$50,0),MATCH($FD$3,'Summary sales'!$A$7:$CA$7,0))</f>
        <v>0</v>
      </c>
      <c r="FF6" s="393">
        <f t="shared" si="79"/>
        <v>0</v>
      </c>
      <c r="FG6" s="581" t="e">
        <f t="shared" si="80"/>
        <v>#DIV/0!</v>
      </c>
      <c r="FH6" s="393">
        <f>INDEX('SO Juli 2026 Rev 2'!$B$6:$BI$50,MATCH(B6,'SO Juli 2026 Rev 2'!$B$6:$B$50,0),MATCH($FH$3,'SO Juli 2026 Rev 2'!$B$5:$XI$5,0))</f>
        <v>0</v>
      </c>
      <c r="FI6" s="393">
        <f>INDEX('Summary sales'!$A$6:$CA$50,MATCH(B6,'Summary sales'!$A$6:$A$50,0),MATCH($FH$3,'Summary sales'!$A$7:$CA$7,0))</f>
        <v>0</v>
      </c>
      <c r="FJ6" s="393">
        <f t="shared" si="81"/>
        <v>0</v>
      </c>
      <c r="FK6" s="581" t="e">
        <f t="shared" si="82"/>
        <v>#DIV/0!</v>
      </c>
      <c r="FL6" s="393">
        <f>INDEX('SO Juli 2026 Rev 2'!$B$6:$BI$50,MATCH(B6,'SO Juli 2026 Rev 2'!$B$6:$B$50,0),MATCH($FL$3,'SO Juli 2026 Rev 2'!$B$5:$XI$5,0))</f>
        <v>700</v>
      </c>
      <c r="FM6" s="393">
        <f>INDEX('Summary sales'!$A$6:$CA$50,MATCH(B6,'Summary sales'!$A$6:$A$50,0),MATCH($FL$3,'Summary sales'!$A$7:$CA$7,0))</f>
        <v>900.61999999999534</v>
      </c>
      <c r="FN6" s="393">
        <f t="shared" si="83"/>
        <v>200.61999999999534</v>
      </c>
      <c r="FO6" s="581">
        <f t="shared" si="84"/>
        <v>1.2865999999999933</v>
      </c>
      <c r="FP6" s="393">
        <f>INDEX('SO Juli 2026 Rev 2'!$B$6:$BI$50,MATCH(B6,'SO Juli 2026 Rev 2'!$B$6:$B$50,0),MATCH($FP$3,'SO Juli 2026 Rev 2'!$B$5:$XI$5,0))</f>
        <v>5600</v>
      </c>
      <c r="FQ6" s="393">
        <f>INDEX('Summary sales'!$A$6:$CA$50,MATCH(B6,'Summary sales'!$A$6:$A$50,0),MATCH($FP$3,'Summary sales'!$A$7:$CA$7,0))</f>
        <v>6339.9100000000035</v>
      </c>
      <c r="FR6" s="393">
        <f t="shared" si="85"/>
        <v>739.91000000000349</v>
      </c>
      <c r="FS6" s="581">
        <f t="shared" si="86"/>
        <v>1.1321267857142863</v>
      </c>
      <c r="FT6" s="393">
        <f>INDEX('SO Juli 2026 Rev 2'!$B$6:$BI$50,MATCH(B6,'SO Juli 2026 Rev 2'!$B$6:$B$50,0),MATCH($FT$3,'SO Juli 2026 Rev 2'!$B$5:$XI$5,0))</f>
        <v>3500</v>
      </c>
      <c r="FU6" s="393">
        <f>INDEX('Summary sales'!$A$6:$CA$50,MATCH(B6,'Summary sales'!$A$6:$A$50,0),MATCH($FT$3,'Summary sales'!$A$7:$CA$7,0))</f>
        <v>4005.339999999851</v>
      </c>
      <c r="FV6" s="393">
        <f t="shared" si="87"/>
        <v>505.33999999985099</v>
      </c>
      <c r="FW6" s="581">
        <f t="shared" si="88"/>
        <v>1.1443828571428145</v>
      </c>
      <c r="FX6" s="393">
        <f>INDEX('SO Juli 2026 Rev 2'!$B$6:$BI$50,MATCH(B6,'SO Juli 2026 Rev 2'!$B$6:$B$50,0),MATCH($FX$3,'SO Juli 2026 Rev 2'!$B$5:$XI$5,0))</f>
        <v>2000</v>
      </c>
      <c r="FY6" s="393">
        <f>INDEX('Summary sales'!$A$6:$CA$50,MATCH(B6,'Summary sales'!$A$6:$A$50,0),MATCH($FX$3,'Summary sales'!$A$7:$CA$7,0))</f>
        <v>2263.8899999998976</v>
      </c>
      <c r="FZ6" s="393">
        <f t="shared" si="89"/>
        <v>263.88999999989755</v>
      </c>
      <c r="GA6" s="581">
        <f t="shared" si="90"/>
        <v>1.1319449999999487</v>
      </c>
      <c r="GB6" s="393">
        <f>INDEX('SO Juli 2026 Rev 2'!$B$6:$BI$50,MATCH(B6,'SO Juli 2026 Rev 2'!$B$6:$B$50,0),MATCH($GB$3,'SO Juli 2026 Rev 2'!$B$5:$XI$5,0))</f>
        <v>369.61070967741654</v>
      </c>
      <c r="GC6" s="393">
        <f>INDEX('Summary sales'!$A$6:$CA$50,MATCH(B6,'Summary sales'!$A$6:$A$50,0),MATCH($GB$3,'Summary sales'!$A$7:$CA$7,0))</f>
        <v>865.74599999992643</v>
      </c>
      <c r="GD6" s="393">
        <f t="shared" si="91"/>
        <v>496.13529032250989</v>
      </c>
      <c r="GE6" s="581">
        <f t="shared" si="92"/>
        <v>2.3423184916787712</v>
      </c>
      <c r="GF6" s="393">
        <f>INDEX('SO Juli 2026 Rev 2'!$B$6:$BI$50,MATCH(B6,'SO Juli 2026 Rev 2'!$B$6:$B$50,0),MATCH($GF$3,'SO Juli 2026 Rev 2'!$B$5:$XI$5,0))</f>
        <v>13500</v>
      </c>
      <c r="GG6" s="393">
        <f>INDEX('Summary sales'!$A$6:$CA$50,MATCH(B6,'Summary sales'!$A$6:$A$50,0),MATCH($GF$3,'Summary sales'!$A$7:$CA$7,0))</f>
        <v>12367.364000000001</v>
      </c>
      <c r="GH6" s="393">
        <f t="shared" si="93"/>
        <v>-1132.6359999999986</v>
      </c>
      <c r="GI6" s="581">
        <f t="shared" si="94"/>
        <v>0.91610103703703716</v>
      </c>
      <c r="GJ6" s="393">
        <f>INDEX('SO Juli 2026 Rev 2'!$B$6:$BI$50,MATCH(B6,'SO Juli 2026 Rev 2'!$B$6:$B$50,0),MATCH($GJ$3,'SO Juli 2026 Rev 2'!$B$5:$XI$5,0))</f>
        <v>1121.900322580635</v>
      </c>
      <c r="GK6" s="393">
        <f>INDEX('Summary sales'!$A$6:$CA$50,MATCH($B6,'Summary sales'!$A$6:$A$50,0),MATCH($GJ$3,'Summary sales'!$A$7:$CA$7,0))</f>
        <v>1452.929999999702</v>
      </c>
      <c r="GL6" s="393">
        <f t="shared" si="95"/>
        <v>331.02967741906696</v>
      </c>
      <c r="GM6" s="581">
        <f t="shared" si="96"/>
        <v>1.2950615761100956</v>
      </c>
      <c r="GN6" s="393">
        <f>INDEX('SO Juli 2026 Rev 2'!$B$6:$BI$50,MATCH(B6,'SO Juli 2026 Rev 2'!$B$6:$B$50,0),MATCH($GN$3,'SO Juli 2026 Rev 2'!$B$5:$XI$5,0))</f>
        <v>2499.7025806451697</v>
      </c>
      <c r="GO6" s="393">
        <f>INDEX('Summary sales'!$A$6:$CA$50,MATCH(B6,'Summary sales'!$A$6:$A$50,0),MATCH($GN$3,'Summary sales'!$A$7:$CA$7,0))</f>
        <v>2887.1999999999971</v>
      </c>
      <c r="GP6" s="393">
        <f t="shared" si="97"/>
        <v>387.49741935482734</v>
      </c>
      <c r="GQ6" s="581">
        <f t="shared" si="98"/>
        <v>1.1550174098131365</v>
      </c>
      <c r="GR6" s="393">
        <f>INDEX('SO Juli 2026 Rev 2'!$B$6:$BI$50,MATCH(B6,'SO Juli 2026 Rev 2'!$B$6:$B$50,0),MATCH($GR$3,'SO Juli 2026 Rev 2'!$B$5:$XI$5,0))</f>
        <v>2499.7025806451697</v>
      </c>
      <c r="GS6" s="393">
        <f>INDEX('Summary sales'!$A$6:$CA$50,MATCH(B6,'Summary sales'!$A$6:$A$50,0),MATCH($GR$3,'Summary sales'!$A$7:$CA$7,0))</f>
        <v>5513.929999999702</v>
      </c>
      <c r="GT6" s="393">
        <f t="shared" si="99"/>
        <v>3014.2274193545322</v>
      </c>
      <c r="GU6" s="581">
        <f t="shared" si="100"/>
        <v>2.2058344231402778</v>
      </c>
      <c r="GV6" s="393">
        <f>INDEX('SO Juli 2026 Rev 2'!$B$6:$BI$50,MATCH(B6,'SO Juli 2026 Rev 2'!$B$6:$B$50,0),MATCH($GV$3,'SO Juli 2026 Rev 2'!$B$5:$XI$5,0))</f>
        <v>0</v>
      </c>
      <c r="GW6" s="393">
        <f>INDEX('Summary sales'!$A$6:$CA$50,MATCH(B6,'Summary sales'!$A$6:$A$50,0),MATCH($GV$3,'Summary sales'!$A$7:$CA$7,0))</f>
        <v>0</v>
      </c>
      <c r="GX6" s="393">
        <f t="shared" si="101"/>
        <v>0</v>
      </c>
      <c r="GY6" s="582" t="e">
        <f t="shared" si="102"/>
        <v>#DIV/0!</v>
      </c>
    </row>
    <row r="7" spans="1:222" ht="15" customHeight="1">
      <c r="A7" s="808"/>
      <c r="B7" s="391">
        <f t="shared" si="103"/>
        <v>46206</v>
      </c>
      <c r="C7" s="392" t="str">
        <f t="shared" si="0"/>
        <v>Fri</v>
      </c>
      <c r="D7" s="393">
        <f>SUMIF($H$4:$GX$4,$D$4,H7:GX7)</f>
        <v>216250.93393548383</v>
      </c>
      <c r="E7" s="393">
        <f ca="1">SUMIF($H$4:$GX$4,$E$4,H7:GX7)</f>
        <v>216779.26100000064</v>
      </c>
      <c r="F7" s="393">
        <f t="shared" ca="1" si="1"/>
        <v>528.3270645168086</v>
      </c>
      <c r="G7" s="581">
        <f t="shared" ca="1" si="2"/>
        <v>1.0024431203828901</v>
      </c>
      <c r="H7" s="393">
        <v>1199.5729032258068</v>
      </c>
      <c r="I7" s="393">
        <f>INDEX('Summary sales'!$A$6:$CA$50,MATCH(B7,'Summary sales'!$A$6:$A$50,0),MATCH($H$3,'Summary sales'!$A$7:$CA$7,0))</f>
        <v>1109.5500000000466</v>
      </c>
      <c r="J7" s="393">
        <f t="shared" si="3"/>
        <v>-90.022903225760274</v>
      </c>
      <c r="K7" s="581">
        <f t="shared" si="4"/>
        <v>0.92495420413075602</v>
      </c>
      <c r="L7" s="393">
        <f>INDEX('SO Juli 2026 Rev 2'!$B$6:$BI$50,MATCH(B7,'SO Juli 2026 Rev 2'!$B$6:$B$50,0),MATCH($L$3,'SO Juli 2026 Rev 2'!$B$5:$XI$5,0))</f>
        <v>2000</v>
      </c>
      <c r="M7" s="393">
        <f>INDEX('Summary sales'!$A$6:$CA$50,MATCH($B7,'Summary sales'!$A$6:$A$50,0),MATCH($L$3,'Summary sales'!$A$7:$CA$7,0))</f>
        <v>1155.660000000149</v>
      </c>
      <c r="N7" s="393">
        <f t="shared" si="5"/>
        <v>-844.33999999985099</v>
      </c>
      <c r="O7" s="581">
        <f t="shared" si="6"/>
        <v>0.57783000000007445</v>
      </c>
      <c r="P7" s="393">
        <f>INDEX('SO Juli 2026 Rev 2'!$B$6:$BI$50,MATCH(B7,'SO Juli 2026 Rev 2'!$B$6:$B$50,0),MATCH($P$3,'SO Juli 2026 Rev 2'!$B$5:$XI$5,0))</f>
        <v>1200</v>
      </c>
      <c r="Q7" s="393">
        <f>INDEX('Summary sales'!$A$6:$CA$50,MATCH($B7,'Summary sales'!$A$6:$A$50,0),MATCH($P$3,'Summary sales'!$A$7:$CA$7,0))</f>
        <v>1249.8500000000931</v>
      </c>
      <c r="R7" s="393">
        <f t="shared" si="7"/>
        <v>49.850000000093132</v>
      </c>
      <c r="S7" s="581">
        <f t="shared" si="8"/>
        <v>1.0415416666667443</v>
      </c>
      <c r="T7" s="393">
        <f>INDEX('SO Juli 2026 Rev 2'!$B$6:$BI$50,MATCH(B7,'SO Juli 2026 Rev 2'!$B$6:$B$50,0),MATCH($T$3,'SO Juli 2026 Rev 2'!$B$5:$XI$5,0))</f>
        <v>3300</v>
      </c>
      <c r="U7" s="393">
        <f>INDEX('Summary sales'!$A$6:$CA$50,MATCH($B7,'Summary sales'!$A$6:$A$50,0),MATCH($T$3,'Summary sales'!$A$7:$CA$7,0))</f>
        <v>3277.8999999999069</v>
      </c>
      <c r="V7" s="393">
        <f t="shared" si="9"/>
        <v>-22.100000000093132</v>
      </c>
      <c r="W7" s="581">
        <f t="shared" si="10"/>
        <v>0.99330303030300204</v>
      </c>
      <c r="X7" s="393">
        <f>INDEX('SO Juli 2026 Rev 2'!$B$6:$BI$50,MATCH(B7,'SO Juli 2026 Rev 2'!$B$6:$B$50,0),MATCH($X$3,'SO Juli 2026 Rev 2'!$B$5:$XI$5,0))</f>
        <v>644.02064516129087</v>
      </c>
      <c r="Y7" s="393">
        <f>INDEX('Summary sales'!$A$6:$CA$50,MATCH($B7,'Summary sales'!$A$6:$A$50,0),MATCH($X$3,'Summary sales'!$A$7:$CA$7,0))</f>
        <v>817.23999999999069</v>
      </c>
      <c r="Z7" s="393">
        <f t="shared" si="11"/>
        <v>173.21935483869981</v>
      </c>
      <c r="AA7" s="581">
        <f t="shared" si="12"/>
        <v>1.2689655310588965</v>
      </c>
      <c r="AB7" s="393">
        <f>INDEX('SO Juli 2026 Rev 2'!$B$6:$BI$50,MATCH(B7,'SO Juli 2026 Rev 2'!$B$6:$B$50,0),MATCH($AB$3,'SO Juli 2026 Rev 2'!$B$5:$XI$5,0))</f>
        <v>150</v>
      </c>
      <c r="AC7" s="393">
        <f>INDEX('Summary sales'!$A$6:$CA$50,MATCH($B7,'Summary sales'!$A$6:$A$50,0),MATCH($AB$3,'Summary sales'!$A$7:$CA$7,0))</f>
        <v>9.7300000000104774</v>
      </c>
      <c r="AD7" s="393">
        <f t="shared" si="13"/>
        <v>-140.26999999998952</v>
      </c>
      <c r="AE7" s="581">
        <f t="shared" si="14"/>
        <v>6.4866666666736517E-2</v>
      </c>
      <c r="AF7" s="393">
        <f>INDEX('SO Juli 2026 Rev 2'!$B$6:$BI$50,MATCH(B7,'SO Juli 2026 Rev 2'!$B$6:$B$50,0),MATCH($AF$3,'SO Juli 2026 Rev 2'!$B$5:$XI$5,0))</f>
        <v>603.76322580644887</v>
      </c>
      <c r="AG7" s="393">
        <f>INDEX('Summary sales'!$A$6:$CA$50,MATCH($B7,'Summary sales'!$A$6:$A$50,0),MATCH($AF$3,'Summary sales'!$A$7:$CA$7,0))</f>
        <v>838.66999999992549</v>
      </c>
      <c r="AH7" s="393">
        <f t="shared" si="15"/>
        <v>234.90677419347662</v>
      </c>
      <c r="AI7" s="581">
        <f t="shared" si="16"/>
        <v>1.3890710201498455</v>
      </c>
      <c r="AJ7" s="393">
        <f>INDEX('SO Juli 2026 Rev 2'!$B$6:$BI$50,MATCH(B7,'SO Juli 2026 Rev 2'!$B$6:$B$50,0),MATCH($AJ$3,'SO Juli 2026 Rev 2'!$B$5:$XI$5,0))</f>
        <v>673.27548387096704</v>
      </c>
      <c r="AK7" s="393">
        <f>INDEX('Summary sales'!$A$6:$CA$50,MATCH($B7,'Summary sales'!$A$6:$A$50,0),MATCH($AJ$3,'Summary sales'!$A$7:$CA$7,0))</f>
        <v>735.38000000000466</v>
      </c>
      <c r="AL7" s="393">
        <f t="shared" si="17"/>
        <v>62.10451612903762</v>
      </c>
      <c r="AM7" s="581">
        <f t="shared" si="18"/>
        <v>1.0922423549005089</v>
      </c>
      <c r="AN7" s="393">
        <f>INDEX('SO Juli 2026 Rev 2'!$B$6:$BI$50,MATCH(B7,'SO Juli 2026 Rev 2'!$B$6:$B$50,0),MATCH($AN$3,'SO Juli 2026 Rev 2'!$B$5:$XI$5,0))</f>
        <v>5500</v>
      </c>
      <c r="AO7" s="393">
        <f>INDEX('Summary sales'!$A$6:$CA$50,MATCH($B7,'Summary sales'!$A$6:$A$50,0),MATCH($AN$3,'Summary sales'!$A$7:$CA$7,0))</f>
        <v>5349.7799999993294</v>
      </c>
      <c r="AP7" s="393">
        <f t="shared" si="19"/>
        <v>-150.22000000067055</v>
      </c>
      <c r="AQ7" s="581">
        <f t="shared" si="20"/>
        <v>0.97268727272715083</v>
      </c>
      <c r="AR7" s="393">
        <f>INDEX('SO Juli 2026 Rev 2'!$B$6:$BI$50,MATCH(B7,'SO Juli 2026 Rev 2'!$B$6:$B$50,0),MATCH($AR$3,'SO Juli 2026 Rev 2'!$B$5:$XI$5,0))</f>
        <v>5000</v>
      </c>
      <c r="AS7" s="393">
        <f ca="1">INDEX('Summary sales'!$A$6:$CA$50,MATCH($B7,'Summary sales'!$A$6:$A$50,0),MATCH($AR$3,'Summary sales'!$A$7:$CA$7,0))</f>
        <v>4283.2800000002608</v>
      </c>
      <c r="AT7" s="393">
        <f t="shared" ca="1" si="21"/>
        <v>-716.71999999973923</v>
      </c>
      <c r="AU7" s="581">
        <f t="shared" ca="1" si="22"/>
        <v>0.85665600000005215</v>
      </c>
      <c r="AV7" s="393">
        <f>INDEX('SO Juli 2026 Rev 2'!$B$6:$BI$50,MATCH(B7,'SO Juli 2026 Rev 2'!$B$6:$B$50,0),MATCH($AV$3,'SO Juli 2026 Rev 2'!$B$5:$XI$5,0))</f>
        <v>2500</v>
      </c>
      <c r="AW7" s="393">
        <f>INDEX('Summary sales'!$A$6:$CA$50,MATCH($B7,'Summary sales'!$A$6:$A$50,0),MATCH($AV$3,'Summary sales'!$A$7:$CA$7,0))</f>
        <v>1145.9699999999721</v>
      </c>
      <c r="AX7" s="393">
        <f t="shared" si="23"/>
        <v>-1354.0300000000279</v>
      </c>
      <c r="AY7" s="581">
        <f t="shared" si="24"/>
        <v>0.4583879999999888</v>
      </c>
      <c r="AZ7" s="393">
        <f>INDEX('SO Juli 2026 Rev 2'!$B$6:$BI$50,MATCH(B7,'SO Juli 2026 Rev 2'!$B$6:$B$50,0),MATCH($AZ$3,'SO Juli 2026 Rev 2'!$B$5:$XI$5,0))</f>
        <v>500</v>
      </c>
      <c r="BA7" s="393">
        <f>INDEX('Summary sales'!$A$6:$CA$50,MATCH($B7,'Summary sales'!$A$6:$A$50,0),MATCH($AZ$3,'Summary sales'!$A$7:$CA$7,0))</f>
        <v>1753.7699999999968</v>
      </c>
      <c r="BB7" s="393">
        <f t="shared" si="25"/>
        <v>1253.7699999999968</v>
      </c>
      <c r="BC7" s="581">
        <f t="shared" si="26"/>
        <v>3.5075399999999934</v>
      </c>
      <c r="BD7" s="393">
        <f>INDEX('SO Juli 2026 Rev 2'!$B$6:$BI$50,MATCH(B7,'SO Juli 2026 Rev 2'!$B$6:$B$50,0),MATCH($BD$3,'SO Juli 2026 Rev 2'!$B$5:$XI$5,0))</f>
        <v>10300</v>
      </c>
      <c r="BE7" s="393">
        <f>INDEX('Summary sales'!$A$6:$CA$50,MATCH($B7,'Summary sales'!$A$6:$A$50,0),MATCH($BD$3,'Summary sales'!$A$7:$CA$7,0))</f>
        <v>11258.209999999963</v>
      </c>
      <c r="BF7" s="393">
        <f t="shared" si="27"/>
        <v>958.20999999996275</v>
      </c>
      <c r="BG7" s="581">
        <f t="shared" si="28"/>
        <v>1.093030097087375</v>
      </c>
      <c r="BH7" s="393">
        <f>INDEX('SO Juli 2026 Rev 2'!$B$6:$BI$50,MATCH(B7,'SO Juli 2026 Rev 2'!$B$6:$B$50,0),MATCH($BH$3,'SO Juli 2026 Rev 2'!$B$5:$XI$5,0))</f>
        <v>9000.0570967741915</v>
      </c>
      <c r="BI7" s="393">
        <f>INDEX('Summary sales'!$A$6:$CA$50,MATCH($B7,'Summary sales'!$A$6:$A$50,0),MATCH($BH$3,'Summary sales'!$A$7:$CA$7,0))</f>
        <v>7523.9199999999255</v>
      </c>
      <c r="BJ7" s="393">
        <f t="shared" si="29"/>
        <v>-1476.137096774266</v>
      </c>
      <c r="BK7" s="581">
        <f t="shared" si="30"/>
        <v>0.83598580754522722</v>
      </c>
      <c r="BL7" s="393">
        <f>INDEX('SO Juli 2026 Rev 2'!$B$6:$BI$50,MATCH(B7,'SO Juli 2026 Rev 2'!$B$6:$B$50,0),MATCH($BL$3,'SO Juli 2026 Rev 2'!$B$5:$XI$5,0))</f>
        <v>1000</v>
      </c>
      <c r="BM7" s="393">
        <f>INDEX('Summary sales'!$A$6:$CA$50,MATCH($B7,'Summary sales'!$A$6:$A$50,0),MATCH($BL$3,'Summary sales'!$A$7:$CA$7,0))</f>
        <v>1429.109999999986</v>
      </c>
      <c r="BN7" s="393">
        <f t="shared" si="31"/>
        <v>429.10999999998603</v>
      </c>
      <c r="BO7" s="581">
        <f t="shared" si="32"/>
        <v>1.4291099999999861</v>
      </c>
      <c r="BP7" s="393">
        <f>INDEX('SO Juli 2026 Rev 2'!$B$6:$BI$50,MATCH(B7,'SO Juli 2026 Rev 2'!$B$6:$B$50,0),MATCH($BP$3,'SO Juli 2026 Rev 2'!$B$5:$XI$5,0))</f>
        <v>5500</v>
      </c>
      <c r="BQ7" s="393">
        <f ca="1">INDEX('Summary sales'!$A$6:$CA$50,MATCH($B7,'Summary sales'!$A$6:$A$50,0),MATCH($BP$3,'Summary sales'!$A$7:$CA$7,0))</f>
        <v>5285.59</v>
      </c>
      <c r="BR7" s="393">
        <f t="shared" ca="1" si="33"/>
        <v>-214.40999999999985</v>
      </c>
      <c r="BS7" s="581">
        <f t="shared" ca="1" si="34"/>
        <v>0.96101636363636367</v>
      </c>
      <c r="BT7" s="393">
        <f>INDEX('SO Juli 2026 Rev 2'!$B$6:$BI$50,MATCH(B7,'SO Juli 2026 Rev 2'!$B$6:$B$50,0),MATCH($BT$3,'SO Juli 2026 Rev 2'!$B$5:$XI$5,0))</f>
        <v>0</v>
      </c>
      <c r="BU7" s="393">
        <f>INDEX('Summary sales'!$A$6:$CA$50,MATCH($B7,'Summary sales'!$A$6:$A$50,0),MATCH($BT$3,'Summary sales'!$A$7:$CA$7,0))</f>
        <v>0</v>
      </c>
      <c r="BV7" s="393">
        <f t="shared" si="35"/>
        <v>0</v>
      </c>
      <c r="BW7" s="581" t="e">
        <f t="shared" si="36"/>
        <v>#DIV/0!</v>
      </c>
      <c r="BX7" s="393">
        <f>INDEX('SO Juli 2026 Rev 2'!$B$6:$BI$50,MATCH(B7,'SO Juli 2026 Rev 2'!$B$6:$B$50,0),MATCH($BX$3,'SO Juli 2026 Rev 2'!$B$5:$XI$5,0))</f>
        <v>89.451612903225808</v>
      </c>
      <c r="BY7" s="393">
        <f>INDEX('Summary sales'!$A$6:$CA$50,MATCH($B7,'Summary sales'!$A$6:$A$50,0),MATCH($BX$3,'Summary sales'!$A$7:$CA$7,0))</f>
        <v>86.879999999990105</v>
      </c>
      <c r="BZ7" s="393">
        <f t="shared" si="37"/>
        <v>-2.5716129032357031</v>
      </c>
      <c r="CA7" s="581">
        <f t="shared" si="38"/>
        <v>0.9712513523258901</v>
      </c>
      <c r="CB7" s="393">
        <f>INDEX('SO Juli 2026 Rev 2'!$B$6:$BI$50,MATCH(B7,'SO Juli 2026 Rev 2'!$B$6:$B$50,0),MATCH($CB$3,'SO Juli 2026 Rev 2'!$B$5:$XI$5,0))</f>
        <v>3500</v>
      </c>
      <c r="CC7" s="393">
        <f>INDEX('Summary sales'!$A$6:$CA$50,MATCH($B7,'Summary sales'!$A$6:$A$50,0),MATCH($CB$3,'Summary sales'!$A$7:$CA$7,0))</f>
        <v>2416.0999999996275</v>
      </c>
      <c r="CD7" s="393">
        <f t="shared" si="39"/>
        <v>-1083.9000000003725</v>
      </c>
      <c r="CE7" s="581">
        <f t="shared" si="40"/>
        <v>0.6903142857141793</v>
      </c>
      <c r="CF7" s="393">
        <f>INDEX('SO Juli 2026 Rev 2'!$B$6:$BI$50,MATCH(B7,'SO Juli 2026 Rev 2'!$B$6:$B$50,0),MATCH($CF$3,'SO Juli 2026 Rev 2'!$B$5:$XI$5,0))</f>
        <v>1300</v>
      </c>
      <c r="CG7" s="393">
        <f>INDEX('Summary sales'!$A$6:$CA$50,MATCH($B7,'Summary sales'!$A$6:$A$50,0),MATCH($CF$3,'Summary sales'!$A$7:$CA$7,0))</f>
        <v>1701.5300000000279</v>
      </c>
      <c r="CH7" s="393">
        <f t="shared" si="41"/>
        <v>401.53000000002794</v>
      </c>
      <c r="CI7" s="581">
        <f t="shared" si="42"/>
        <v>1.3088692307692522</v>
      </c>
      <c r="CJ7" s="393">
        <f>INDEX('SO Juli 2026 Rev 2'!$B$6:$BI$50,MATCH(B7,'SO Juli 2026 Rev 2'!$B$6:$B$50,0),MATCH($CJ$3,'SO Juli 2026 Rev 2'!$B$5:$XI$5,0))</f>
        <v>3000</v>
      </c>
      <c r="CK7" s="393">
        <f>INDEX('Summary sales'!$A$6:$CA$50,MATCH($B7,'Summary sales'!$A$6:$A$50,0),MATCH($CJ$3,'Summary sales'!$A$7:$CA$7,0))</f>
        <v>4605.5</v>
      </c>
      <c r="CL7" s="393">
        <f t="shared" si="43"/>
        <v>1605.5</v>
      </c>
      <c r="CM7" s="581">
        <f t="shared" si="44"/>
        <v>1.5351666666666666</v>
      </c>
      <c r="CN7" s="393">
        <f>INDEX('SO Juli 2026 Rev 2'!$B$6:$BI$50,MATCH(B7,'SO Juli 2026 Rev 2'!$B$6:$B$50,0),MATCH($CN$3,'SO Juli 2026 Rev 2'!$B$5:$XI$5,0))</f>
        <v>6500</v>
      </c>
      <c r="CO7" s="393">
        <f>INDEX('Summary sales'!$A$6:$CA$50,MATCH($B7,'Summary sales'!$A$6:$A$50,0),MATCH($CN$3,'Summary sales'!$A$7:$CA$7,0))</f>
        <v>5762.3100000000559</v>
      </c>
      <c r="CP7" s="393">
        <f t="shared" si="45"/>
        <v>-737.68999999994412</v>
      </c>
      <c r="CQ7" s="581">
        <f t="shared" si="46"/>
        <v>0.88650923076923938</v>
      </c>
      <c r="CR7" s="393">
        <f>INDEX('SO Juli 2026 Rev 2'!$B$6:$BI$50,MATCH(B7,'SO Juli 2026 Rev 2'!$B$6:$B$50,0),MATCH($CR$3,'SO Juli 2026 Rev 2'!$B$5:$XI$5,0))</f>
        <v>10000</v>
      </c>
      <c r="CS7" s="393">
        <f>INDEX('Summary sales'!$A$6:$CA$50,MATCH($B7,'Summary sales'!$A$6:$A$50,0),MATCH($CR$3,'Summary sales'!$A$7:$CA$7,0))</f>
        <v>7356.8999999999069</v>
      </c>
      <c r="CT7" s="393">
        <f t="shared" si="47"/>
        <v>-2643.1000000000931</v>
      </c>
      <c r="CU7" s="581">
        <f t="shared" si="48"/>
        <v>0.73568999999999074</v>
      </c>
      <c r="CV7" s="393">
        <f>INDEX('SO Juli 2026 Rev 2'!$B$6:$BI$50,MATCH(B7,'SO Juli 2026 Rev 2'!$B$6:$B$50,0),MATCH($CV$3,'SO Juli 2026 Rev 2'!$B$5:$XI$5,0))</f>
        <v>16000</v>
      </c>
      <c r="CW7" s="393">
        <f>INDEX('Summary sales'!$A$6:$CA$50,MATCH($B7,'Summary sales'!$A$6:$A$50,0),MATCH($CV$3,'Summary sales'!$A$7:$CA$7,0))</f>
        <v>14541.762000001967</v>
      </c>
      <c r="CX7" s="393">
        <f t="shared" si="49"/>
        <v>-1458.237999998033</v>
      </c>
      <c r="CY7" s="581">
        <f t="shared" si="50"/>
        <v>0.90886012500012292</v>
      </c>
      <c r="CZ7" s="393">
        <f>INDEX('SO Juli 2026 Rev 2'!$B$6:$BI$50,MATCH(B7,'SO Juli 2026 Rev 2'!$B$6:$B$50,0),MATCH($CZ$3,'SO Juli 2026 Rev 2'!$B$5:$XI$5,0))</f>
        <v>2000</v>
      </c>
      <c r="DA7" s="393">
        <f>INDEX('Summary sales'!$A$6:$CA$50,MATCH($B7,'Summary sales'!$A$6:$A$50,0),MATCH($CZ$3,'Summary sales'!$A$7:$CA$7,0))</f>
        <v>2274.7599999997765</v>
      </c>
      <c r="DB7" s="393">
        <f t="shared" si="51"/>
        <v>274.75999999977648</v>
      </c>
      <c r="DC7" s="581">
        <f t="shared" si="52"/>
        <v>1.1373799999998881</v>
      </c>
      <c r="DD7" s="393">
        <f>INDEX('SO Juli 2026 Rev 2'!$B$6:$BI$50,MATCH(B7,'SO Juli 2026 Rev 2'!$B$6:$B$50,0),MATCH($DD$3,'SO Juli 2026 Rev 2'!$B$5:$XI$5,0))</f>
        <v>800</v>
      </c>
      <c r="DE7" s="393">
        <f>INDEX('Summary sales'!$A$6:$CA$50,MATCH($B7,'Summary sales'!$A$6:$A$50,0),MATCH($DD$3,'Summary sales'!$A$7:$CA$7,0))</f>
        <v>719.21999999997206</v>
      </c>
      <c r="DF7" s="393">
        <f t="shared" si="53"/>
        <v>-80.78000000002794</v>
      </c>
      <c r="DG7" s="581">
        <f t="shared" si="54"/>
        <v>0.8990249999999651</v>
      </c>
      <c r="DH7" s="393">
        <f>INDEX('SO Juli 2026 Rev 2'!$B$6:$BI$50,MATCH(B7,'SO Juli 2026 Rev 2'!$B$6:$B$50,0),MATCH($DH$3,'SO Juli 2026 Rev 2'!$B$5:$XI$5,0))</f>
        <v>7200</v>
      </c>
      <c r="DI7" s="393">
        <f>INDEX('Summary sales'!$A$6:$CA$50,MATCH($B7,'Summary sales'!$A$6:$A$50,0),MATCH($DH$3,'Summary sales'!$A$7:$CA$7,0))</f>
        <v>10063.049999999814</v>
      </c>
      <c r="DJ7" s="393">
        <f t="shared" si="55"/>
        <v>2863.0499999998137</v>
      </c>
      <c r="DK7" s="581">
        <f t="shared" si="56"/>
        <v>1.3976458333333075</v>
      </c>
      <c r="DL7" s="393">
        <f>INDEX('SO Juli 2026 Rev 2'!$B$6:$BI$50,MATCH(B7,'SO Juli 2026 Rev 2'!$B$6:$B$50,0),MATCH($DL$3,'SO Juli 2026 Rev 2'!$B$5:$XI$5,0))</f>
        <v>3499.876774193548</v>
      </c>
      <c r="DM7" s="393">
        <f>INDEX('Summary sales'!$A$6:$CA$50,MATCH($B7,'Summary sales'!$A$6:$A$50,0),MATCH($DL$3,'Summary sales'!$A$7:$CA$7,0))</f>
        <v>1772.6300000000047</v>
      </c>
      <c r="DN7" s="393">
        <f t="shared" si="57"/>
        <v>-1727.2467741935434</v>
      </c>
      <c r="DO7" s="581">
        <f t="shared" si="58"/>
        <v>0.50648354624098424</v>
      </c>
      <c r="DP7" s="393">
        <f>INDEX('SO Juli 2026 Rev 2'!$B$6:$BI$50,MATCH(B7,'SO Juli 2026 Rev 2'!$B$6:$B$50,0),MATCH($DP$3,'SO Juli 2026 Rev 2'!$B$5:$XI$5,0))</f>
        <v>2000</v>
      </c>
      <c r="DQ7" s="393">
        <f>INDEX('Summary sales'!$A$6:$CA$50,MATCH($B7,'Summary sales'!$A$6:$A$50,0),MATCH($DP$3,'Summary sales'!$A$7:$CA$7,0))</f>
        <v>1512.8000000000466</v>
      </c>
      <c r="DR7" s="393">
        <f t="shared" si="59"/>
        <v>-487.19999999995343</v>
      </c>
      <c r="DS7" s="581">
        <f t="shared" si="60"/>
        <v>0.75640000000002328</v>
      </c>
      <c r="DT7" s="393">
        <f>INDEX('SO Juli 2026 Rev 2'!$B$6:$BI$50,MATCH(B7,'SO Juli 2026 Rev 2'!$B$6:$B$50,0),MATCH($DT$3,'SO Juli 2026 Rev 2'!$B$5:$XI$5,0))</f>
        <v>1000</v>
      </c>
      <c r="DU7" s="393">
        <f>INDEX('Summary sales'!$A$6:$CA$50,MATCH($B7,'Summary sales'!$A$6:$A$50,0),MATCH($DT$3,'Summary sales'!$A$7:$CA$7,0))</f>
        <v>359.39999999990687</v>
      </c>
      <c r="DV7" s="393">
        <f t="shared" si="61"/>
        <v>-640.60000000009313</v>
      </c>
      <c r="DW7" s="581">
        <f t="shared" si="62"/>
        <v>0.35939999999990685</v>
      </c>
      <c r="DX7" s="393">
        <f>INDEX('SO Juli 2026 Rev 2'!$B$6:$BI$50,MATCH(B7,'SO Juli 2026 Rev 2'!$B$6:$B$50,0),MATCH($DX$3,'SO Juli 2026 Rev 2'!$B$5:$XI$5,0))</f>
        <v>11000</v>
      </c>
      <c r="DY7" s="393">
        <f>INDEX('Summary sales'!$A$6:$CA$50,MATCH($B7,'Summary sales'!$A$6:$A$50,0),MATCH($DX$3,'Summary sales'!$A$7:$CA$7,0))</f>
        <v>9229.859999999404</v>
      </c>
      <c r="DZ7" s="393">
        <f t="shared" si="63"/>
        <v>-1770.140000000596</v>
      </c>
      <c r="EA7" s="581">
        <f t="shared" si="64"/>
        <v>0.83907818181812766</v>
      </c>
      <c r="EB7" s="393">
        <f>INDEX('SO Juli 2026 Rev 2'!$B$6:$BI$50,MATCH(B7,'SO Juli 2026 Rev 2'!$B$6:$B$50,0),MATCH($EB$3,'SO Juli 2026 Rev 2'!$B$5:$XI$5,0))</f>
        <v>2000</v>
      </c>
      <c r="EC7" s="393">
        <f>INDEX('Summary sales'!$A$6:$CA$50,MATCH($B7,'Summary sales'!$A$6:$A$50,0),MATCH($EB$3,'Summary sales'!$A$7:$CA$7,0))</f>
        <v>2540.6699999999255</v>
      </c>
      <c r="ED7" s="393">
        <f t="shared" si="65"/>
        <v>540.66999999992549</v>
      </c>
      <c r="EE7" s="581">
        <f t="shared" si="66"/>
        <v>1.2703349999999627</v>
      </c>
      <c r="EF7" s="393">
        <f>INDEX('SO Juli 2026 Rev 2'!$B$6:$BI$50,MATCH(B7,'SO Juli 2026 Rev 2'!$B$6:$B$50,0),MATCH($EF$3,'SO Juli 2026 Rev 2'!$B$5:$XI$5,0))</f>
        <v>7000</v>
      </c>
      <c r="EG7" s="393">
        <f>INDEX('Summary sales'!$A$6:$CA$50,MATCH($B7,'Summary sales'!$A$6:$A$50,0),MATCH($EF$3,'Summary sales'!$A$7:$CA$7,0))</f>
        <v>0</v>
      </c>
      <c r="EH7" s="393">
        <f t="shared" si="67"/>
        <v>-7000</v>
      </c>
      <c r="EI7" s="581">
        <f t="shared" si="68"/>
        <v>0</v>
      </c>
      <c r="EJ7" s="393">
        <f>INDEX('SO Juli 2026 Rev 2'!$B$6:$BI$50,MATCH(B7,'SO Juli 2026 Rev 2'!$B$6:$B$50,0),MATCH($EJ$3,'SO Juli 2026 Rev 2'!$B$5:$XI$5,0))</f>
        <v>7000</v>
      </c>
      <c r="EK7" s="393">
        <f>INDEX('Summary sales'!$A$6:$CA$50,MATCH(B7,'Summary sales'!$A$6:$A$50,0),MATCH($EJ$3,'Summary sales'!$A$7:$CA$7,0))</f>
        <v>2311.75</v>
      </c>
      <c r="EL7" s="393">
        <f t="shared" si="69"/>
        <v>-4688.25</v>
      </c>
      <c r="EM7" s="581">
        <f t="shared" si="70"/>
        <v>0.33024999999999999</v>
      </c>
      <c r="EN7" s="393">
        <f>INDEX('SO Juli 2026 Rev 2'!$B$6:$BI$50,MATCH(B7,'SO Juli 2026 Rev 2'!$B$6:$B$50,0),MATCH($EN$3,'SO Juli 2026 Rev 2'!$B$5:$XI$5,0))</f>
        <v>5000</v>
      </c>
      <c r="EO7" s="393">
        <f>INDEX('Summary sales'!$A$6:$CA$50,MATCH($B7,'Summary sales'!$A$6:$A$50,0),MATCH($EN$3,'Summary sales'!$A$7:$CA$7,0))</f>
        <v>7736.7000000001863</v>
      </c>
      <c r="EP7" s="393">
        <f t="shared" si="71"/>
        <v>2736.7000000001863</v>
      </c>
      <c r="EQ7" s="581">
        <f t="shared" si="72"/>
        <v>1.5473400000000372</v>
      </c>
      <c r="ER7" s="393">
        <f>INDEX('SO Juli 2026 Rev 2'!$B$6:$BI$50,MATCH(B7,'SO Juli 2026 Rev 2'!$B$6:$B$50,0),MATCH($ER$3,'SO Juli 2026 Rev 2'!$B$5:$XI$5,0))</f>
        <v>35000</v>
      </c>
      <c r="ES7" s="393">
        <f>INDEX('Summary sales'!$A$6:$CA$50,MATCH($B7,'Summary sales'!$A$6:$A$50,0),MATCH($ER$3,'Summary sales'!$A$7:$CA$7,0))</f>
        <v>37182.320000000298</v>
      </c>
      <c r="ET7" s="393">
        <f t="shared" si="73"/>
        <v>2182.320000000298</v>
      </c>
      <c r="EU7" s="581">
        <f t="shared" si="74"/>
        <v>1.0623520000000086</v>
      </c>
      <c r="EV7" s="393">
        <f>INDEX('SO Juli 2026 Rev 2'!$B$6:$BI$50,MATCH(B7,'SO Juli 2026 Rev 2'!$B$6:$B$50,0),MATCH($EV$3,'SO Juli 2026 Rev 2'!$B$5:$XI$5,0))</f>
        <v>8000</v>
      </c>
      <c r="EW7" s="393">
        <f>INDEX('Summary sales'!$A$6:$CA$50,MATCH(B7,'Summary sales'!$A$6:$A$50,0),MATCH($EV$3,'Summary sales'!$A$7:$CA$7,0))</f>
        <v>8693.25</v>
      </c>
      <c r="EX7" s="393">
        <f t="shared" si="75"/>
        <v>693.25</v>
      </c>
      <c r="EY7" s="581">
        <f t="shared" si="76"/>
        <v>1.0866562500000001</v>
      </c>
      <c r="EZ7" s="393">
        <f>INDEX('SO Juli 2026 Rev 2'!$B$6:$BI$50,MATCH(B7,'SO Juli 2026 Rev 2'!$B$6:$B$50,0),MATCH($EZ$3,'SO Juli 2026 Rev 2'!$B$5:$XI$5,0))</f>
        <v>3500</v>
      </c>
      <c r="FA7" s="393">
        <f>INDEX('Summary sales'!$A$6:$CA$50,MATCH(B7,'Summary sales'!$A$6:$A$50,0),MATCH($EZ$3,'Summary sales'!$A$7:$CA$7,0))</f>
        <v>3447.7999999998137</v>
      </c>
      <c r="FB7" s="393">
        <f t="shared" si="77"/>
        <v>-52.200000000186265</v>
      </c>
      <c r="FC7" s="581">
        <f t="shared" si="78"/>
        <v>0.98508571428566105</v>
      </c>
      <c r="FD7" s="393">
        <f>INDEX('SO Juli 2026 Rev 2'!$B$6:$BI$50,MATCH(B7,'SO Juli 2026 Rev 2'!$B$6:$B$50,0),MATCH($FD$3,'SO Juli 2026 Rev 2'!$B$5:$XI$5,0))</f>
        <v>0</v>
      </c>
      <c r="FE7" s="393">
        <f>INDEX('Summary sales'!$A$6:$CA$50,MATCH(B7,'Summary sales'!$A$6:$A$50,0),MATCH($FD$3,'Summary sales'!$A$7:$CA$7,0))</f>
        <v>0</v>
      </c>
      <c r="FF7" s="393">
        <f t="shared" si="79"/>
        <v>0</v>
      </c>
      <c r="FG7" s="581" t="e">
        <f t="shared" si="80"/>
        <v>#DIV/0!</v>
      </c>
      <c r="FH7" s="393">
        <f>INDEX('SO Juli 2026 Rev 2'!$B$6:$BI$50,MATCH(B7,'SO Juli 2026 Rev 2'!$B$6:$B$50,0),MATCH($FH$3,'SO Juli 2026 Rev 2'!$B$5:$XI$5,0))</f>
        <v>0</v>
      </c>
      <c r="FI7" s="393">
        <f>INDEX('Summary sales'!$A$6:$CA$50,MATCH(B7,'Summary sales'!$A$6:$A$50,0),MATCH($FH$3,'Summary sales'!$A$7:$CA$7,0))</f>
        <v>0</v>
      </c>
      <c r="FJ7" s="393">
        <f t="shared" si="81"/>
        <v>0</v>
      </c>
      <c r="FK7" s="581" t="e">
        <f t="shared" si="82"/>
        <v>#DIV/0!</v>
      </c>
      <c r="FL7" s="393">
        <f>INDEX('SO Juli 2026 Rev 2'!$B$6:$BI$50,MATCH(B7,'SO Juli 2026 Rev 2'!$B$6:$B$50,0),MATCH($FL$3,'SO Juli 2026 Rev 2'!$B$5:$XI$5,0))</f>
        <v>700</v>
      </c>
      <c r="FM7" s="393">
        <f>INDEX('Summary sales'!$A$6:$CA$50,MATCH(B7,'Summary sales'!$A$6:$A$50,0),MATCH($FL$3,'Summary sales'!$A$7:$CA$7,0))</f>
        <v>853.53000000002794</v>
      </c>
      <c r="FN7" s="393">
        <f t="shared" si="83"/>
        <v>153.53000000002794</v>
      </c>
      <c r="FO7" s="581">
        <f t="shared" si="84"/>
        <v>1.2193285714286113</v>
      </c>
      <c r="FP7" s="393">
        <f>INDEX('SO Juli 2026 Rev 2'!$B$6:$BI$50,MATCH(B7,'SO Juli 2026 Rev 2'!$B$6:$B$50,0),MATCH($FP$3,'SO Juli 2026 Rev 2'!$B$5:$XI$5,0))</f>
        <v>5600</v>
      </c>
      <c r="FQ7" s="393">
        <f>INDEX('Summary sales'!$A$6:$CA$50,MATCH(B7,'Summary sales'!$A$6:$A$50,0),MATCH($FP$3,'Summary sales'!$A$7:$CA$7,0))</f>
        <v>7007.4199999999837</v>
      </c>
      <c r="FR7" s="393">
        <f t="shared" si="85"/>
        <v>1407.4199999999837</v>
      </c>
      <c r="FS7" s="581">
        <f t="shared" si="86"/>
        <v>1.2513249999999971</v>
      </c>
      <c r="FT7" s="393">
        <f>INDEX('SO Juli 2026 Rev 2'!$B$6:$BI$50,MATCH(B7,'SO Juli 2026 Rev 2'!$B$6:$B$50,0),MATCH($FT$3,'SO Juli 2026 Rev 2'!$B$5:$XI$5,0))</f>
        <v>3500</v>
      </c>
      <c r="FU7" s="393">
        <f>INDEX('Summary sales'!$A$6:$CA$50,MATCH(B7,'Summary sales'!$A$6:$A$50,0),MATCH($FT$3,'Summary sales'!$A$7:$CA$7,0))</f>
        <v>4045.0500000002794</v>
      </c>
      <c r="FV7" s="393">
        <f t="shared" si="87"/>
        <v>545.0500000002794</v>
      </c>
      <c r="FW7" s="581">
        <f t="shared" si="88"/>
        <v>1.1557285714286512</v>
      </c>
      <c r="FX7" s="393">
        <f>INDEX('SO Juli 2026 Rev 2'!$B$6:$BI$50,MATCH(B7,'SO Juli 2026 Rev 2'!$B$6:$B$50,0),MATCH($FX$3,'SO Juli 2026 Rev 2'!$B$5:$XI$5,0))</f>
        <v>2000</v>
      </c>
      <c r="FY7" s="393">
        <f>INDEX('Summary sales'!$A$6:$CA$50,MATCH(B7,'Summary sales'!$A$6:$A$50,0),MATCH($FX$3,'Summary sales'!$A$7:$CA$7,0))</f>
        <v>4147.0100000000093</v>
      </c>
      <c r="FZ7" s="393">
        <f t="shared" si="89"/>
        <v>2147.0100000000093</v>
      </c>
      <c r="GA7" s="581">
        <f t="shared" si="90"/>
        <v>2.0735050000000048</v>
      </c>
      <c r="GB7" s="393">
        <f>INDEX('SO Juli 2026 Rev 2'!$B$6:$BI$50,MATCH(B7,'SO Juli 2026 Rev 2'!$B$6:$B$50,0),MATCH($GB$3,'SO Juli 2026 Rev 2'!$B$5:$XI$5,0))</f>
        <v>369.61070967741654</v>
      </c>
      <c r="GC7" s="393">
        <f>INDEX('Summary sales'!$A$6:$CA$50,MATCH(B7,'Summary sales'!$A$6:$A$50,0),MATCH($GB$3,'Summary sales'!$A$7:$CA$7,0))</f>
        <v>1551.2399999999907</v>
      </c>
      <c r="GD7" s="393">
        <f t="shared" si="91"/>
        <v>1181.6292903225742</v>
      </c>
      <c r="GE7" s="581">
        <f t="shared" si="92"/>
        <v>4.19695630939336</v>
      </c>
      <c r="GF7" s="393">
        <f>INDEX('SO Juli 2026 Rev 2'!$B$6:$BI$50,MATCH(B7,'SO Juli 2026 Rev 2'!$B$6:$B$50,0),MATCH($GF$3,'SO Juli 2026 Rev 2'!$B$5:$XI$5,0))</f>
        <v>13500</v>
      </c>
      <c r="GG7" s="393">
        <f>INDEX('Summary sales'!$A$6:$CA$50,MATCH(B7,'Summary sales'!$A$6:$A$50,0),MATCH($GF$3,'Summary sales'!$A$7:$CA$7,0))</f>
        <v>21118.798999999999</v>
      </c>
      <c r="GH7" s="393">
        <f t="shared" si="93"/>
        <v>7618.7989999999991</v>
      </c>
      <c r="GI7" s="581">
        <f t="shared" si="94"/>
        <v>1.5643554814814815</v>
      </c>
      <c r="GJ7" s="393">
        <f>INDEX('SO Juli 2026 Rev 2'!$B$6:$BI$50,MATCH(B7,'SO Juli 2026 Rev 2'!$B$6:$B$50,0),MATCH($GJ$3,'SO Juli 2026 Rev 2'!$B$5:$XI$5,0))</f>
        <v>1121.900322580635</v>
      </c>
      <c r="GK7" s="393">
        <f>INDEX('Summary sales'!$A$6:$CA$50,MATCH($B7,'Summary sales'!$A$6:$A$50,0),MATCH($GJ$3,'Summary sales'!$A$7:$CA$7,0))</f>
        <v>1703.9799999999814</v>
      </c>
      <c r="GL7" s="393">
        <f t="shared" si="95"/>
        <v>582.07967741934635</v>
      </c>
      <c r="GM7" s="581">
        <f t="shared" si="96"/>
        <v>1.518833683976867</v>
      </c>
      <c r="GN7" s="393">
        <f>INDEX('SO Juli 2026 Rev 2'!$B$6:$BI$50,MATCH(B7,'SO Juli 2026 Rev 2'!$B$6:$B$50,0),MATCH($GN$3,'SO Juli 2026 Rev 2'!$B$5:$XI$5,0))</f>
        <v>2499.7025806451697</v>
      </c>
      <c r="GO7" s="393">
        <f>INDEX('Summary sales'!$A$6:$CA$50,MATCH(B7,'Summary sales'!$A$6:$A$50,0),MATCH($GN$3,'Summary sales'!$A$7:$CA$7,0))</f>
        <v>2746.3700000000099</v>
      </c>
      <c r="GP7" s="393">
        <f t="shared" si="97"/>
        <v>246.66741935484015</v>
      </c>
      <c r="GQ7" s="581">
        <f t="shared" si="98"/>
        <v>1.0986787073249233</v>
      </c>
      <c r="GR7" s="393">
        <f>INDEX('SO Juli 2026 Rev 2'!$B$6:$BI$50,MATCH(B7,'SO Juli 2026 Rev 2'!$B$6:$B$50,0),MATCH($GR$3,'SO Juli 2026 Rev 2'!$B$5:$XI$5,0))</f>
        <v>2499.7025806451697</v>
      </c>
      <c r="GS7" s="393">
        <f>INDEX('Summary sales'!$A$6:$CA$50,MATCH(B7,'Summary sales'!$A$6:$A$50,0),MATCH($GR$3,'Summary sales'!$A$7:$CA$7,0))</f>
        <v>2067.0600000000559</v>
      </c>
      <c r="GT7" s="393">
        <f t="shared" si="99"/>
        <v>-432.64258064511387</v>
      </c>
      <c r="GU7" s="581">
        <f t="shared" si="100"/>
        <v>0.82692237708797767</v>
      </c>
      <c r="GV7" s="393">
        <f>INDEX('SO Juli 2026 Rev 2'!$B$6:$BI$50,MATCH(B7,'SO Juli 2026 Rev 2'!$B$6:$B$50,0),MATCH($GV$3,'SO Juli 2026 Rev 2'!$B$5:$XI$5,0))</f>
        <v>0</v>
      </c>
      <c r="GW7" s="393">
        <f>INDEX('Summary sales'!$A$6:$CA$50,MATCH(B7,'Summary sales'!$A$6:$A$50,0),MATCH($GV$3,'Summary sales'!$A$7:$CA$7,0))</f>
        <v>0</v>
      </c>
      <c r="GX7" s="393">
        <f t="shared" si="101"/>
        <v>0</v>
      </c>
      <c r="GY7" s="582" t="e">
        <f t="shared" si="102"/>
        <v>#DIV/0!</v>
      </c>
    </row>
    <row r="8" spans="1:222" s="412" customFormat="1" ht="15" customHeight="1">
      <c r="A8" s="808"/>
      <c r="B8" s="394">
        <f t="shared" si="103"/>
        <v>46207</v>
      </c>
      <c r="C8" s="395" t="str">
        <f t="shared" si="0"/>
        <v>Sat</v>
      </c>
      <c r="D8" s="393">
        <f>SUMIF($H$4:$GX$4,$D$4,H8:GX8)</f>
        <v>210629.52683870969</v>
      </c>
      <c r="E8" s="393">
        <f ca="1">SUMIF($H$4:$GX$4,$E$4,H8:GX8)</f>
        <v>174122.9450000042</v>
      </c>
      <c r="F8" s="393">
        <f t="shared" ca="1" si="1"/>
        <v>-36506.58183870549</v>
      </c>
      <c r="G8" s="581">
        <f t="shared" ca="1" si="2"/>
        <v>0.82667870746032424</v>
      </c>
      <c r="H8" s="393">
        <v>700</v>
      </c>
      <c r="I8" s="393">
        <f>INDEX('Summary sales'!$A$6:$CA$50,MATCH(B8,'Summary sales'!$A$6:$A$50,0),MATCH($H$3,'Summary sales'!$A$7:$CA$7,0))</f>
        <v>905.26000000000931</v>
      </c>
      <c r="J8" s="393">
        <f t="shared" si="3"/>
        <v>205.26000000000931</v>
      </c>
      <c r="K8" s="581">
        <f t="shared" si="4"/>
        <v>1.2932285714285847</v>
      </c>
      <c r="L8" s="393">
        <f>INDEX('SO Juli 2026 Rev 2'!$B$6:$BI$50,MATCH(B8,'SO Juli 2026 Rev 2'!$B$6:$B$50,0),MATCH($L$3,'SO Juli 2026 Rev 2'!$B$5:$XI$5,0))</f>
        <v>1000</v>
      </c>
      <c r="M8" s="393">
        <f>INDEX('Summary sales'!$A$6:$CA$50,MATCH($B8,'Summary sales'!$A$6:$A$50,0),MATCH($L$3,'Summary sales'!$A$7:$CA$7,0))</f>
        <v>283.38000000081956</v>
      </c>
      <c r="N8" s="393">
        <f t="shared" si="5"/>
        <v>-716.61999999918044</v>
      </c>
      <c r="O8" s="581">
        <f t="shared" si="6"/>
        <v>0.28338000000081959</v>
      </c>
      <c r="P8" s="393">
        <f>INDEX('SO Juli 2026 Rev 2'!$B$6:$BI$50,MATCH(B8,'SO Juli 2026 Rev 2'!$B$6:$B$50,0),MATCH($P$3,'SO Juli 2026 Rev 2'!$B$5:$XI$5,0))</f>
        <v>1200</v>
      </c>
      <c r="Q8" s="393">
        <f>INDEX('Summary sales'!$A$6:$CA$50,MATCH($B8,'Summary sales'!$A$6:$A$50,0),MATCH($P$3,'Summary sales'!$A$7:$CA$7,0))</f>
        <v>898.33000000007451</v>
      </c>
      <c r="R8" s="393">
        <f t="shared" si="7"/>
        <v>-301.66999999992549</v>
      </c>
      <c r="S8" s="581">
        <f t="shared" si="8"/>
        <v>0.74860833333339538</v>
      </c>
      <c r="T8" s="393">
        <f>INDEX('SO Juli 2026 Rev 2'!$B$6:$BI$50,MATCH(B8,'SO Juli 2026 Rev 2'!$B$6:$B$50,0),MATCH($T$3,'SO Juli 2026 Rev 2'!$B$5:$XI$5,0))</f>
        <v>3300</v>
      </c>
      <c r="U8" s="393">
        <f>INDEX('Summary sales'!$A$6:$CA$50,MATCH($B8,'Summary sales'!$A$6:$A$50,0),MATCH($T$3,'Summary sales'!$A$7:$CA$7,0))</f>
        <v>3811.6000000000931</v>
      </c>
      <c r="V8" s="393">
        <f t="shared" si="9"/>
        <v>511.60000000009313</v>
      </c>
      <c r="W8" s="581">
        <f t="shared" si="10"/>
        <v>1.1550303030303313</v>
      </c>
      <c r="X8" s="393">
        <f>INDEX('SO Juli 2026 Rev 2'!$B$6:$BI$50,MATCH(B8,'SO Juli 2026 Rev 2'!$B$6:$B$50,0),MATCH($X$3,'SO Juli 2026 Rev 2'!$B$5:$XI$5,0))</f>
        <v>644.02064516129087</v>
      </c>
      <c r="Y8" s="393">
        <f>INDEX('Summary sales'!$A$6:$CA$50,MATCH($B8,'Summary sales'!$A$6:$A$50,0),MATCH($X$3,'Summary sales'!$A$7:$CA$7,0))</f>
        <v>868.78000000002794</v>
      </c>
      <c r="Z8" s="393">
        <f t="shared" si="11"/>
        <v>224.75935483873707</v>
      </c>
      <c r="AA8" s="581">
        <f t="shared" si="12"/>
        <v>1.3489940214299303</v>
      </c>
      <c r="AB8" s="393">
        <f>INDEX('SO Juli 2026 Rev 2'!$B$6:$BI$50,MATCH(B8,'SO Juli 2026 Rev 2'!$B$6:$B$50,0),MATCH($AB$3,'SO Juli 2026 Rev 2'!$B$5:$XI$5,0))</f>
        <v>150</v>
      </c>
      <c r="AC8" s="393">
        <f>INDEX('Summary sales'!$A$6:$CA$50,MATCH($B8,'Summary sales'!$A$6:$A$50,0),MATCH($AB$3,'Summary sales'!$A$7:$CA$7,0))</f>
        <v>84.629999999975553</v>
      </c>
      <c r="AD8" s="393">
        <f t="shared" si="13"/>
        <v>-65.370000000024447</v>
      </c>
      <c r="AE8" s="581">
        <f t="shared" si="14"/>
        <v>0.56419999999983705</v>
      </c>
      <c r="AF8" s="393">
        <f>INDEX('SO Juli 2026 Rev 2'!$B$6:$BI$50,MATCH(B8,'SO Juli 2026 Rev 2'!$B$6:$B$50,0),MATCH($AF$3,'SO Juli 2026 Rev 2'!$B$5:$XI$5,0))</f>
        <v>603.76322580644887</v>
      </c>
      <c r="AG8" s="393">
        <f>INDEX('Summary sales'!$A$6:$CA$50,MATCH($B8,'Summary sales'!$A$6:$A$50,0),MATCH($AF$3,'Summary sales'!$A$7:$CA$7,0))</f>
        <v>682.2400000001071</v>
      </c>
      <c r="AH8" s="393">
        <f t="shared" si="15"/>
        <v>78.47677419365823</v>
      </c>
      <c r="AI8" s="581">
        <f t="shared" si="16"/>
        <v>1.1299793873481387</v>
      </c>
      <c r="AJ8" s="393">
        <f>INDEX('SO Juli 2026 Rev 2'!$B$6:$BI$50,MATCH(B8,'SO Juli 2026 Rev 2'!$B$6:$B$50,0),MATCH($AJ$3,'SO Juli 2026 Rev 2'!$B$5:$XI$5,0))</f>
        <v>673.27548387096704</v>
      </c>
      <c r="AK8" s="393">
        <f>INDEX('Summary sales'!$A$6:$CA$50,MATCH($B8,'Summary sales'!$A$6:$A$50,0),MATCH($AJ$3,'Summary sales'!$A$7:$CA$7,0))</f>
        <v>567.92999999993481</v>
      </c>
      <c r="AL8" s="393">
        <f t="shared" si="17"/>
        <v>-105.34548387103223</v>
      </c>
      <c r="AM8" s="581">
        <f t="shared" si="18"/>
        <v>0.84353286820225037</v>
      </c>
      <c r="AN8" s="393">
        <f>INDEX('SO Juli 2026 Rev 2'!$B$6:$BI$50,MATCH(B8,'SO Juli 2026 Rev 2'!$B$6:$B$50,0),MATCH($AN$3,'SO Juli 2026 Rev 2'!$B$5:$XI$5,0))</f>
        <v>4500</v>
      </c>
      <c r="AO8" s="393">
        <f>INDEX('Summary sales'!$A$6:$CA$50,MATCH($B8,'Summary sales'!$A$6:$A$50,0),MATCH($AN$3,'Summary sales'!$A$7:$CA$7,0))</f>
        <v>4453.25</v>
      </c>
      <c r="AP8" s="393">
        <f t="shared" si="19"/>
        <v>-46.75</v>
      </c>
      <c r="AQ8" s="581">
        <f t="shared" si="20"/>
        <v>0.98961111111111111</v>
      </c>
      <c r="AR8" s="393">
        <f>INDEX('SO Juli 2026 Rev 2'!$B$6:$BI$50,MATCH(B8,'SO Juli 2026 Rev 2'!$B$6:$B$50,0),MATCH($AR$3,'SO Juli 2026 Rev 2'!$B$5:$XI$5,0))</f>
        <v>5000</v>
      </c>
      <c r="AS8" s="393">
        <f ca="1">INDEX('Summary sales'!$A$6:$CA$50,MATCH($B8,'Summary sales'!$A$6:$A$50,0),MATCH($AR$3,'Summary sales'!$A$7:$CA$7,0))</f>
        <v>3299.9499999997206</v>
      </c>
      <c r="AT8" s="393">
        <f t="shared" ca="1" si="21"/>
        <v>-1700.0500000002794</v>
      </c>
      <c r="AU8" s="581">
        <f t="shared" ca="1" si="22"/>
        <v>0.65998999999994412</v>
      </c>
      <c r="AV8" s="393">
        <f>INDEX('SO Juli 2026 Rev 2'!$B$6:$BI$50,MATCH(B8,'SO Juli 2026 Rev 2'!$B$6:$B$50,0),MATCH($AV$3,'SO Juli 2026 Rev 2'!$B$5:$XI$5,0))</f>
        <v>1000</v>
      </c>
      <c r="AW8" s="393">
        <f>INDEX('Summary sales'!$A$6:$CA$50,MATCH($B8,'Summary sales'!$A$6:$A$50,0),MATCH($AV$3,'Summary sales'!$A$7:$CA$7,0))</f>
        <v>854.01000000000931</v>
      </c>
      <c r="AX8" s="393">
        <f t="shared" si="23"/>
        <v>-145.98999999999069</v>
      </c>
      <c r="AY8" s="581">
        <f t="shared" si="24"/>
        <v>0.85401000000000926</v>
      </c>
      <c r="AZ8" s="393">
        <f>INDEX('SO Juli 2026 Rev 2'!$B$6:$BI$50,MATCH(B8,'SO Juli 2026 Rev 2'!$B$6:$B$50,0),MATCH($AZ$3,'SO Juli 2026 Rev 2'!$B$5:$XI$5,0))</f>
        <v>500</v>
      </c>
      <c r="BA8" s="393">
        <f>INDEX('Summary sales'!$A$6:$CA$50,MATCH($B8,'Summary sales'!$A$6:$A$50,0),MATCH($AZ$3,'Summary sales'!$A$7:$CA$7,0))</f>
        <v>1540.4499999999971</v>
      </c>
      <c r="BB8" s="393">
        <f t="shared" si="25"/>
        <v>1040.4499999999971</v>
      </c>
      <c r="BC8" s="581">
        <f t="shared" si="26"/>
        <v>3.080899999999994</v>
      </c>
      <c r="BD8" s="393">
        <f>INDEX('SO Juli 2026 Rev 2'!$B$6:$BI$50,MATCH(B8,'SO Juli 2026 Rev 2'!$B$6:$B$50,0),MATCH($BD$3,'SO Juli 2026 Rev 2'!$B$5:$XI$5,0))</f>
        <v>10300</v>
      </c>
      <c r="BE8" s="393">
        <f>INDEX('Summary sales'!$A$6:$CA$50,MATCH($B8,'Summary sales'!$A$6:$A$50,0),MATCH($BD$3,'Summary sales'!$A$7:$CA$7,0))</f>
        <v>10817.569999999832</v>
      </c>
      <c r="BF8" s="393">
        <f t="shared" si="27"/>
        <v>517.56999999983236</v>
      </c>
      <c r="BG8" s="581">
        <f t="shared" si="28"/>
        <v>1.0502495145630906</v>
      </c>
      <c r="BH8" s="393">
        <f>INDEX('SO Juli 2026 Rev 2'!$B$6:$BI$50,MATCH(B8,'SO Juli 2026 Rev 2'!$B$6:$B$50,0),MATCH($BH$3,'SO Juli 2026 Rev 2'!$B$5:$XI$5,0))</f>
        <v>6000</v>
      </c>
      <c r="BI8" s="393">
        <f>INDEX('Summary sales'!$A$6:$CA$50,MATCH($B8,'Summary sales'!$A$6:$A$50,0),MATCH($BH$3,'Summary sales'!$A$7:$CA$7,0))</f>
        <v>5637.5500000002794</v>
      </c>
      <c r="BJ8" s="393">
        <f t="shared" si="29"/>
        <v>-362.4499999997206</v>
      </c>
      <c r="BK8" s="581">
        <f t="shared" si="30"/>
        <v>0.93959166666671323</v>
      </c>
      <c r="BL8" s="393">
        <f>INDEX('SO Juli 2026 Rev 2'!$B$6:$BI$50,MATCH(B8,'SO Juli 2026 Rev 2'!$B$6:$B$50,0),MATCH($BL$3,'SO Juli 2026 Rev 2'!$B$5:$XI$5,0))</f>
        <v>1000</v>
      </c>
      <c r="BM8" s="393">
        <f>INDEX('Summary sales'!$A$6:$CA$50,MATCH($B8,'Summary sales'!$A$6:$A$50,0),MATCH($BL$3,'Summary sales'!$A$7:$CA$7,0))</f>
        <v>0</v>
      </c>
      <c r="BN8" s="393">
        <f t="shared" si="31"/>
        <v>-1000</v>
      </c>
      <c r="BO8" s="581">
        <f t="shared" si="32"/>
        <v>0</v>
      </c>
      <c r="BP8" s="393">
        <f>INDEX('SO Juli 2026 Rev 2'!$B$6:$BI$50,MATCH(B8,'SO Juli 2026 Rev 2'!$B$6:$B$50,0),MATCH($BP$3,'SO Juli 2026 Rev 2'!$B$5:$XI$5,0))</f>
        <v>5500</v>
      </c>
      <c r="BQ8" s="393">
        <f ca="1">INDEX('Summary sales'!$A$6:$CA$50,MATCH($B8,'Summary sales'!$A$6:$A$50,0),MATCH($BP$3,'Summary sales'!$A$7:$CA$7,0))</f>
        <v>2766.43</v>
      </c>
      <c r="BR8" s="393">
        <f t="shared" ca="1" si="33"/>
        <v>-2733.57</v>
      </c>
      <c r="BS8" s="581">
        <f t="shared" ca="1" si="34"/>
        <v>0.50298727272727273</v>
      </c>
      <c r="BT8" s="393">
        <f>INDEX('SO Juli 2026 Rev 2'!$B$6:$BI$50,MATCH(B8,'SO Juli 2026 Rev 2'!$B$6:$B$50,0),MATCH($BT$3,'SO Juli 2026 Rev 2'!$B$5:$XI$5,0))</f>
        <v>0</v>
      </c>
      <c r="BU8" s="393">
        <f>INDEX('Summary sales'!$A$6:$CA$50,MATCH($B8,'Summary sales'!$A$6:$A$50,0),MATCH($BT$3,'Summary sales'!$A$7:$CA$7,0))</f>
        <v>0</v>
      </c>
      <c r="BV8" s="393">
        <f t="shared" si="35"/>
        <v>0</v>
      </c>
      <c r="BW8" s="581" t="e">
        <f t="shared" si="36"/>
        <v>#DIV/0!</v>
      </c>
      <c r="BX8" s="393">
        <f>INDEX('SO Juli 2026 Rev 2'!$B$6:$BI$50,MATCH(B8,'SO Juli 2026 Rev 2'!$B$6:$B$50,0),MATCH($BX$3,'SO Juli 2026 Rev 2'!$B$5:$XI$5,0))</f>
        <v>89.451612903225808</v>
      </c>
      <c r="BY8" s="393">
        <f>INDEX('Summary sales'!$A$6:$CA$50,MATCH($B8,'Summary sales'!$A$6:$A$50,0),MATCH($BX$3,'Summary sales'!$A$7:$CA$7,0))</f>
        <v>97.472999999998137</v>
      </c>
      <c r="BZ8" s="393">
        <f t="shared" si="37"/>
        <v>8.0213870967723295</v>
      </c>
      <c r="CA8" s="581">
        <f t="shared" si="38"/>
        <v>1.089672917417938</v>
      </c>
      <c r="CB8" s="393">
        <f>INDEX('SO Juli 2026 Rev 2'!$B$6:$BI$50,MATCH(B8,'SO Juli 2026 Rev 2'!$B$6:$B$50,0),MATCH($CB$3,'SO Juli 2026 Rev 2'!$B$5:$XI$5,0))</f>
        <v>3500</v>
      </c>
      <c r="CC8" s="393">
        <f>INDEX('Summary sales'!$A$6:$CA$50,MATCH($B8,'Summary sales'!$A$6:$A$50,0),MATCH($CB$3,'Summary sales'!$A$7:$CA$7,0))</f>
        <v>4105.4000000003725</v>
      </c>
      <c r="CD8" s="393">
        <f t="shared" si="39"/>
        <v>605.40000000037253</v>
      </c>
      <c r="CE8" s="581">
        <f t="shared" si="40"/>
        <v>1.1729714285715349</v>
      </c>
      <c r="CF8" s="393">
        <f>INDEX('SO Juli 2026 Rev 2'!$B$6:$BI$50,MATCH(B8,'SO Juli 2026 Rev 2'!$B$6:$B$50,0),MATCH($CF$3,'SO Juli 2026 Rev 2'!$B$5:$XI$5,0))</f>
        <v>1300</v>
      </c>
      <c r="CG8" s="393">
        <f>INDEX('Summary sales'!$A$6:$CA$50,MATCH($B8,'Summary sales'!$A$6:$A$50,0),MATCH($CF$3,'Summary sales'!$A$7:$CA$7,0))</f>
        <v>704.38000000000466</v>
      </c>
      <c r="CH8" s="393">
        <f t="shared" si="41"/>
        <v>-595.61999999999534</v>
      </c>
      <c r="CI8" s="581">
        <f t="shared" si="42"/>
        <v>0.54183076923077278</v>
      </c>
      <c r="CJ8" s="393">
        <f>INDEX('SO Juli 2026 Rev 2'!$B$6:$BI$50,MATCH(B8,'SO Juli 2026 Rev 2'!$B$6:$B$50,0),MATCH($CJ$3,'SO Juli 2026 Rev 2'!$B$5:$XI$5,0))</f>
        <v>0</v>
      </c>
      <c r="CK8" s="393">
        <f>INDEX('Summary sales'!$A$6:$CA$50,MATCH($B8,'Summary sales'!$A$6:$A$50,0),MATCH($CJ$3,'Summary sales'!$A$7:$CA$7,0))</f>
        <v>0</v>
      </c>
      <c r="CL8" s="393">
        <f t="shared" si="43"/>
        <v>0</v>
      </c>
      <c r="CM8" s="581" t="e">
        <f t="shared" si="44"/>
        <v>#DIV/0!</v>
      </c>
      <c r="CN8" s="393">
        <f>INDEX('SO Juli 2026 Rev 2'!$B$6:$BI$50,MATCH(B8,'SO Juli 2026 Rev 2'!$B$6:$B$50,0),MATCH($CN$3,'SO Juli 2026 Rev 2'!$B$5:$XI$5,0))</f>
        <v>6500</v>
      </c>
      <c r="CO8" s="393">
        <f>INDEX('Summary sales'!$A$6:$CA$50,MATCH($B8,'Summary sales'!$A$6:$A$50,0),MATCH($CN$3,'Summary sales'!$A$7:$CA$7,0))</f>
        <v>6490.8199999999488</v>
      </c>
      <c r="CP8" s="393">
        <f t="shared" si="45"/>
        <v>-9.1800000000512227</v>
      </c>
      <c r="CQ8" s="581">
        <f t="shared" si="46"/>
        <v>0.9985876923076844</v>
      </c>
      <c r="CR8" s="393">
        <f>INDEX('SO Juli 2026 Rev 2'!$B$6:$BI$50,MATCH(B8,'SO Juli 2026 Rev 2'!$B$6:$B$50,0),MATCH($CR$3,'SO Juli 2026 Rev 2'!$B$5:$XI$5,0))</f>
        <v>10000</v>
      </c>
      <c r="CS8" s="393">
        <f>INDEX('Summary sales'!$A$6:$CA$50,MATCH($B8,'Summary sales'!$A$6:$A$50,0),MATCH($CR$3,'Summary sales'!$A$7:$CA$7,0))</f>
        <v>6868.4000000001397</v>
      </c>
      <c r="CT8" s="393">
        <f t="shared" si="47"/>
        <v>-3131.5999999998603</v>
      </c>
      <c r="CU8" s="581">
        <f t="shared" si="48"/>
        <v>0.68684000000001399</v>
      </c>
      <c r="CV8" s="393">
        <f>INDEX('SO Juli 2026 Rev 2'!$B$6:$BI$50,MATCH(B8,'SO Juli 2026 Rev 2'!$B$6:$B$50,0),MATCH($CV$3,'SO Juli 2026 Rev 2'!$B$5:$XI$5,0))</f>
        <v>16000</v>
      </c>
      <c r="CW8" s="393">
        <f>INDEX('Summary sales'!$A$6:$CA$50,MATCH($B8,'Summary sales'!$A$6:$A$50,0),MATCH($CV$3,'Summary sales'!$A$7:$CA$7,0))</f>
        <v>13772.476000003517</v>
      </c>
      <c r="CX8" s="393">
        <f t="shared" si="49"/>
        <v>-2227.5239999964833</v>
      </c>
      <c r="CY8" s="581">
        <f t="shared" si="50"/>
        <v>0.86077975000021978</v>
      </c>
      <c r="CZ8" s="393">
        <f>INDEX('SO Juli 2026 Rev 2'!$B$6:$BI$50,MATCH(B8,'SO Juli 2026 Rev 2'!$B$6:$B$50,0),MATCH($CZ$3,'SO Juli 2026 Rev 2'!$B$5:$XI$5,0))</f>
        <v>2000</v>
      </c>
      <c r="DA8" s="393">
        <f>INDEX('Summary sales'!$A$6:$CA$50,MATCH($B8,'Summary sales'!$A$6:$A$50,0),MATCH($CZ$3,'Summary sales'!$A$7:$CA$7,0))</f>
        <v>1719.2599999997765</v>
      </c>
      <c r="DB8" s="393">
        <f t="shared" si="51"/>
        <v>-280.74000000022352</v>
      </c>
      <c r="DC8" s="581">
        <f t="shared" si="52"/>
        <v>0.85962999999988821</v>
      </c>
      <c r="DD8" s="393">
        <f>INDEX('SO Juli 2026 Rev 2'!$B$6:$BI$50,MATCH(B8,'SO Juli 2026 Rev 2'!$B$6:$B$50,0),MATCH($DD$3,'SO Juli 2026 Rev 2'!$B$5:$XI$5,0))</f>
        <v>800</v>
      </c>
      <c r="DE8" s="393">
        <f>INDEX('Summary sales'!$A$6:$CA$50,MATCH($B8,'Summary sales'!$A$6:$A$50,0),MATCH($DD$3,'Summary sales'!$A$7:$CA$7,0))</f>
        <v>995.63000000000466</v>
      </c>
      <c r="DF8" s="393">
        <f t="shared" si="53"/>
        <v>195.63000000000466</v>
      </c>
      <c r="DG8" s="581">
        <f t="shared" si="54"/>
        <v>1.2445375000000058</v>
      </c>
      <c r="DH8" s="393">
        <f>INDEX('SO Juli 2026 Rev 2'!$B$6:$BI$50,MATCH(B8,'SO Juli 2026 Rev 2'!$B$6:$B$50,0),MATCH($DH$3,'SO Juli 2026 Rev 2'!$B$5:$XI$5,0))</f>
        <v>7200</v>
      </c>
      <c r="DI8" s="393">
        <f>INDEX('Summary sales'!$A$6:$CA$50,MATCH($B8,'Summary sales'!$A$6:$A$50,0),MATCH($DH$3,'Summary sales'!$A$7:$CA$7,0))</f>
        <v>6447.1200000001118</v>
      </c>
      <c r="DJ8" s="393">
        <f t="shared" si="55"/>
        <v>-752.87999999988824</v>
      </c>
      <c r="DK8" s="581">
        <f t="shared" si="56"/>
        <v>0.89543333333334885</v>
      </c>
      <c r="DL8" s="393">
        <f>INDEX('SO Juli 2026 Rev 2'!$B$6:$BI$50,MATCH(B8,'SO Juli 2026 Rev 2'!$B$6:$B$50,0),MATCH($DL$3,'SO Juli 2026 Rev 2'!$B$5:$XI$5,0))</f>
        <v>0</v>
      </c>
      <c r="DM8" s="393">
        <f>INDEX('Summary sales'!$A$6:$CA$50,MATCH($B8,'Summary sales'!$A$6:$A$50,0),MATCH($DL$3,'Summary sales'!$A$7:$CA$7,0))</f>
        <v>0</v>
      </c>
      <c r="DN8" s="393">
        <f t="shared" si="57"/>
        <v>0</v>
      </c>
      <c r="DO8" s="581" t="e">
        <f t="shared" si="58"/>
        <v>#DIV/0!</v>
      </c>
      <c r="DP8" s="393">
        <f>INDEX('SO Juli 2026 Rev 2'!$B$6:$BI$50,MATCH(B8,'SO Juli 2026 Rev 2'!$B$6:$B$50,0),MATCH($DP$3,'SO Juli 2026 Rev 2'!$B$5:$XI$5,0))</f>
        <v>2000</v>
      </c>
      <c r="DQ8" s="393">
        <f>INDEX('Summary sales'!$A$6:$CA$50,MATCH($B8,'Summary sales'!$A$6:$A$50,0),MATCH($DP$3,'Summary sales'!$A$7:$CA$7,0))</f>
        <v>1775.25</v>
      </c>
      <c r="DR8" s="393">
        <f t="shared" si="59"/>
        <v>-224.75</v>
      </c>
      <c r="DS8" s="581">
        <f t="shared" si="60"/>
        <v>0.887625</v>
      </c>
      <c r="DT8" s="393">
        <f>INDEX('SO Juli 2026 Rev 2'!$B$6:$BI$50,MATCH(B8,'SO Juli 2026 Rev 2'!$B$6:$B$50,0),MATCH($DT$3,'SO Juli 2026 Rev 2'!$B$5:$XI$5,0))</f>
        <v>1000</v>
      </c>
      <c r="DU8" s="393">
        <f>INDEX('Summary sales'!$A$6:$CA$50,MATCH($B8,'Summary sales'!$A$6:$A$50,0),MATCH($DT$3,'Summary sales'!$A$7:$CA$7,0))</f>
        <v>0</v>
      </c>
      <c r="DV8" s="393">
        <f t="shared" si="61"/>
        <v>-1000</v>
      </c>
      <c r="DW8" s="581">
        <f t="shared" si="62"/>
        <v>0</v>
      </c>
      <c r="DX8" s="393">
        <f>INDEX('SO Juli 2026 Rev 2'!$B$6:$BI$50,MATCH(B8,'SO Juli 2026 Rev 2'!$B$6:$B$50,0),MATCH($DX$3,'SO Juli 2026 Rev 2'!$B$5:$XI$5,0))</f>
        <v>11000</v>
      </c>
      <c r="DY8" s="393">
        <f>INDEX('Summary sales'!$A$6:$CA$50,MATCH($B8,'Summary sales'!$A$6:$A$50,0),MATCH($DX$3,'Summary sales'!$A$7:$CA$7,0))</f>
        <v>12953.300000000745</v>
      </c>
      <c r="DZ8" s="393">
        <f t="shared" si="63"/>
        <v>1953.3000000007451</v>
      </c>
      <c r="EA8" s="581">
        <f t="shared" si="64"/>
        <v>1.1775727272727949</v>
      </c>
      <c r="EB8" s="393">
        <f>INDEX('SO Juli 2026 Rev 2'!$B$6:$BI$50,MATCH(B8,'SO Juli 2026 Rev 2'!$B$6:$B$50,0),MATCH($EB$3,'SO Juli 2026 Rev 2'!$B$5:$XI$5,0))</f>
        <v>2000</v>
      </c>
      <c r="EC8" s="393">
        <f>INDEX('Summary sales'!$A$6:$CA$50,MATCH($B8,'Summary sales'!$A$6:$A$50,0),MATCH($EB$3,'Summary sales'!$A$7:$CA$7,0))</f>
        <v>2845.5200000000186</v>
      </c>
      <c r="ED8" s="393">
        <f t="shared" si="65"/>
        <v>845.52000000001863</v>
      </c>
      <c r="EE8" s="581">
        <f t="shared" si="66"/>
        <v>1.4227600000000094</v>
      </c>
      <c r="EF8" s="393">
        <f>INDEX('SO Juli 2026 Rev 2'!$B$6:$BI$50,MATCH(B8,'SO Juli 2026 Rev 2'!$B$6:$B$50,0),MATCH($EF$3,'SO Juli 2026 Rev 2'!$B$5:$XI$5,0))</f>
        <v>10000</v>
      </c>
      <c r="EG8" s="393">
        <f>INDEX('Summary sales'!$A$6:$CA$50,MATCH($B8,'Summary sales'!$A$6:$A$50,0),MATCH($EF$3,'Summary sales'!$A$7:$CA$7,0))</f>
        <v>0</v>
      </c>
      <c r="EH8" s="393">
        <f t="shared" si="67"/>
        <v>-10000</v>
      </c>
      <c r="EI8" s="581">
        <f t="shared" si="68"/>
        <v>0</v>
      </c>
      <c r="EJ8" s="393">
        <f>INDEX('SO Juli 2026 Rev 2'!$B$6:$BI$50,MATCH(B8,'SO Juli 2026 Rev 2'!$B$6:$B$50,0),MATCH($EJ$3,'SO Juli 2026 Rev 2'!$B$5:$XI$5,0))</f>
        <v>0</v>
      </c>
      <c r="EK8" s="393">
        <f>INDEX('Summary sales'!$A$6:$CA$50,MATCH(B8,'Summary sales'!$A$6:$A$50,0),MATCH($EJ$3,'Summary sales'!$A$7:$CA$7,0))</f>
        <v>0</v>
      </c>
      <c r="EL8" s="393">
        <f t="shared" si="69"/>
        <v>0</v>
      </c>
      <c r="EM8" s="581" t="e">
        <f t="shared" si="70"/>
        <v>#DIV/0!</v>
      </c>
      <c r="EN8" s="393">
        <f>INDEX('SO Juli 2026 Rev 2'!$B$6:$BI$50,MATCH(B8,'SO Juli 2026 Rev 2'!$B$6:$B$50,0),MATCH($EN$3,'SO Juli 2026 Rev 2'!$B$5:$XI$5,0))</f>
        <v>5000</v>
      </c>
      <c r="EO8" s="393">
        <f>INDEX('Summary sales'!$A$6:$CA$50,MATCH($B8,'Summary sales'!$A$6:$A$50,0),MATCH($EN$3,'Summary sales'!$A$7:$CA$7,0))</f>
        <v>6209.1199999996461</v>
      </c>
      <c r="EP8" s="393">
        <f t="shared" si="71"/>
        <v>1209.1199999996461</v>
      </c>
      <c r="EQ8" s="581">
        <f t="shared" si="72"/>
        <v>1.2418239999999292</v>
      </c>
      <c r="ER8" s="393">
        <f>INDEX('SO Juli 2026 Rev 2'!$B$6:$BI$50,MATCH(B8,'SO Juli 2026 Rev 2'!$B$6:$B$50,0),MATCH($ER$3,'SO Juli 2026 Rev 2'!$B$5:$XI$5,0))</f>
        <v>48000</v>
      </c>
      <c r="ES8" s="393">
        <f>INDEX('Summary sales'!$A$6:$CA$50,MATCH($B8,'Summary sales'!$A$6:$A$50,0),MATCH($ER$3,'Summary sales'!$A$7:$CA$7,0))</f>
        <v>33633.689999999478</v>
      </c>
      <c r="ET8" s="393">
        <f t="shared" si="73"/>
        <v>-14366.310000000522</v>
      </c>
      <c r="EU8" s="581">
        <f t="shared" si="74"/>
        <v>0.70070187499998915</v>
      </c>
      <c r="EV8" s="393">
        <f>INDEX('SO Juli 2026 Rev 2'!$B$6:$BI$50,MATCH(B8,'SO Juli 2026 Rev 2'!$B$6:$B$50,0),MATCH($EV$3,'SO Juli 2026 Rev 2'!$B$5:$XI$5,0))</f>
        <v>8000</v>
      </c>
      <c r="EW8" s="393">
        <f>INDEX('Summary sales'!$A$6:$CA$50,MATCH(B8,'Summary sales'!$A$6:$A$50,0),MATCH($EV$3,'Summary sales'!$A$7:$CA$7,0))</f>
        <v>7520.4199999999255</v>
      </c>
      <c r="EX8" s="393">
        <f t="shared" si="75"/>
        <v>-479.58000000007451</v>
      </c>
      <c r="EY8" s="581">
        <f t="shared" si="76"/>
        <v>0.94005249999999063</v>
      </c>
      <c r="EZ8" s="393">
        <f>INDEX('SO Juli 2026 Rev 2'!$B$6:$BI$50,MATCH(B8,'SO Juli 2026 Rev 2'!$B$6:$B$50,0),MATCH($EZ$3,'SO Juli 2026 Rev 2'!$B$5:$XI$5,0))</f>
        <v>3500</v>
      </c>
      <c r="FA8" s="393">
        <f>INDEX('Summary sales'!$A$6:$CA$50,MATCH(B8,'Summary sales'!$A$6:$A$50,0),MATCH($EZ$3,'Summary sales'!$A$7:$CA$7,0))</f>
        <v>2453.2999999998137</v>
      </c>
      <c r="FB8" s="393">
        <f t="shared" si="77"/>
        <v>-1046.7000000001863</v>
      </c>
      <c r="FC8" s="581">
        <f t="shared" si="78"/>
        <v>0.70094285714280391</v>
      </c>
      <c r="FD8" s="393">
        <f>INDEX('SO Juli 2026 Rev 2'!$B$6:$BI$50,MATCH(B8,'SO Juli 2026 Rev 2'!$B$6:$B$50,0),MATCH($FD$3,'SO Juli 2026 Rev 2'!$B$5:$XI$5,0))</f>
        <v>0</v>
      </c>
      <c r="FE8" s="393">
        <f>INDEX('Summary sales'!$A$6:$CA$50,MATCH(B8,'Summary sales'!$A$6:$A$50,0),MATCH($FD$3,'Summary sales'!$A$7:$CA$7,0))</f>
        <v>0</v>
      </c>
      <c r="FF8" s="393">
        <f t="shared" si="79"/>
        <v>0</v>
      </c>
      <c r="FG8" s="581" t="e">
        <f t="shared" si="80"/>
        <v>#DIV/0!</v>
      </c>
      <c r="FH8" s="393">
        <f>INDEX('SO Juli 2026 Rev 2'!$B$6:$BI$50,MATCH(B8,'SO Juli 2026 Rev 2'!$B$6:$B$50,0),MATCH($FH$3,'SO Juli 2026 Rev 2'!$B$5:$XI$5,0))</f>
        <v>0</v>
      </c>
      <c r="FI8" s="393">
        <f>INDEX('Summary sales'!$A$6:$CA$50,MATCH(B8,'Summary sales'!$A$6:$A$50,0),MATCH($FH$3,'Summary sales'!$A$7:$CA$7,0))</f>
        <v>0</v>
      </c>
      <c r="FJ8" s="393">
        <f t="shared" si="81"/>
        <v>0</v>
      </c>
      <c r="FK8" s="581" t="e">
        <f t="shared" si="82"/>
        <v>#DIV/0!</v>
      </c>
      <c r="FL8" s="393">
        <f>INDEX('SO Juli 2026 Rev 2'!$B$6:$BI$50,MATCH(B8,'SO Juli 2026 Rev 2'!$B$6:$B$50,0),MATCH($FL$3,'SO Juli 2026 Rev 2'!$B$5:$XI$5,0))</f>
        <v>700</v>
      </c>
      <c r="FM8" s="393">
        <f>INDEX('Summary sales'!$A$6:$CA$50,MATCH(B8,'Summary sales'!$A$6:$A$50,0),MATCH($FL$3,'Summary sales'!$A$7:$CA$7,0))</f>
        <v>880.21999999997206</v>
      </c>
      <c r="FN8" s="393">
        <f t="shared" si="83"/>
        <v>180.21999999997206</v>
      </c>
      <c r="FO8" s="581">
        <f t="shared" si="84"/>
        <v>1.2574571428571029</v>
      </c>
      <c r="FP8" s="393">
        <f>INDEX('SO Juli 2026 Rev 2'!$B$6:$BI$50,MATCH(B8,'SO Juli 2026 Rev 2'!$B$6:$B$50,0),MATCH($FP$3,'SO Juli 2026 Rev 2'!$B$5:$XI$5,0))</f>
        <v>5600</v>
      </c>
      <c r="FQ8" s="393">
        <f>INDEX('Summary sales'!$A$6:$CA$50,MATCH(B8,'Summary sales'!$A$6:$A$50,0),MATCH($FP$3,'Summary sales'!$A$7:$CA$7,0))</f>
        <v>5942.4100000000035</v>
      </c>
      <c r="FR8" s="393">
        <f t="shared" si="85"/>
        <v>342.41000000000349</v>
      </c>
      <c r="FS8" s="581">
        <f t="shared" si="86"/>
        <v>1.0611446428571434</v>
      </c>
      <c r="FT8" s="393">
        <f>INDEX('SO Juli 2026 Rev 2'!$B$6:$BI$50,MATCH(B8,'SO Juli 2026 Rev 2'!$B$6:$B$50,0),MATCH($FT$3,'SO Juli 2026 Rev 2'!$B$5:$XI$5,0))</f>
        <v>3500</v>
      </c>
      <c r="FU8" s="393">
        <f>INDEX('Summary sales'!$A$6:$CA$50,MATCH(B8,'Summary sales'!$A$6:$A$50,0),MATCH($FT$3,'Summary sales'!$A$7:$CA$7,0))</f>
        <v>3990.1299999998882</v>
      </c>
      <c r="FV8" s="393">
        <f t="shared" si="87"/>
        <v>490.12999999988824</v>
      </c>
      <c r="FW8" s="581">
        <f t="shared" si="88"/>
        <v>1.140037142857111</v>
      </c>
      <c r="FX8" s="393">
        <f>INDEX('SO Juli 2026 Rev 2'!$B$6:$BI$50,MATCH(B8,'SO Juli 2026 Rev 2'!$B$6:$B$50,0),MATCH($FX$3,'SO Juli 2026 Rev 2'!$B$5:$XI$5,0))</f>
        <v>2000</v>
      </c>
      <c r="FY8" s="393">
        <f>INDEX('Summary sales'!$A$6:$CA$50,MATCH(B8,'Summary sales'!$A$6:$A$50,0),MATCH($FX$3,'Summary sales'!$A$7:$CA$7,0))</f>
        <v>905.29000000003725</v>
      </c>
      <c r="FZ8" s="393">
        <f t="shared" si="89"/>
        <v>-1094.7099999999627</v>
      </c>
      <c r="GA8" s="581">
        <f t="shared" si="90"/>
        <v>0.45264500000001862</v>
      </c>
      <c r="GB8" s="393">
        <f>INDEX('SO Juli 2026 Rev 2'!$B$6:$BI$50,MATCH(B8,'SO Juli 2026 Rev 2'!$B$6:$B$50,0),MATCH($GB$3,'SO Juli 2026 Rev 2'!$B$5:$XI$5,0))</f>
        <v>369.61070967741654</v>
      </c>
      <c r="GC8" s="393">
        <f>INDEX('Summary sales'!$A$6:$CA$50,MATCH(B8,'Summary sales'!$A$6:$A$50,0),MATCH($GB$3,'Summary sales'!$A$7:$CA$7,0))</f>
        <v>518.69599999999627</v>
      </c>
      <c r="GD8" s="393">
        <f t="shared" si="91"/>
        <v>149.08529032257974</v>
      </c>
      <c r="GE8" s="581">
        <f t="shared" si="92"/>
        <v>1.4033576041470666</v>
      </c>
      <c r="GF8" s="393">
        <f>INDEX('SO Juli 2026 Rev 2'!$B$6:$BI$50,MATCH(B8,'SO Juli 2026 Rev 2'!$B$6:$B$50,0),MATCH($GF$3,'SO Juli 2026 Rev 2'!$B$5:$XI$5,0))</f>
        <v>13500</v>
      </c>
      <c r="GG8" s="393">
        <f>INDEX('Summary sales'!$A$6:$CA$50,MATCH(B8,'Summary sales'!$A$6:$A$50,0),MATCH($GF$3,'Summary sales'!$A$7:$CA$7,0))</f>
        <v>12569.49</v>
      </c>
      <c r="GH8" s="393">
        <f t="shared" si="93"/>
        <v>-930.51000000000022</v>
      </c>
      <c r="GI8" s="581">
        <f t="shared" si="94"/>
        <v>0.93107333333333331</v>
      </c>
      <c r="GJ8" s="393">
        <f>INDEX('SO Juli 2026 Rev 2'!$B$6:$BI$50,MATCH(B8,'SO Juli 2026 Rev 2'!$B$6:$B$50,0),MATCH($GJ$3,'SO Juli 2026 Rev 2'!$B$5:$XI$5,0))</f>
        <v>0</v>
      </c>
      <c r="GK8" s="393">
        <f>INDEX('Summary sales'!$A$6:$CA$50,MATCH($B8,'Summary sales'!$A$6:$A$50,0),MATCH($GJ$3,'Summary sales'!$A$7:$CA$7,0))</f>
        <v>0</v>
      </c>
      <c r="GL8" s="393">
        <f t="shared" si="95"/>
        <v>0</v>
      </c>
      <c r="GM8" s="581" t="e">
        <f t="shared" si="96"/>
        <v>#DIV/0!</v>
      </c>
      <c r="GN8" s="393">
        <f>INDEX('SO Juli 2026 Rev 2'!$B$6:$BI$50,MATCH(B8,'SO Juli 2026 Rev 2'!$B$6:$B$50,0),MATCH($GN$3,'SO Juli 2026 Rev 2'!$B$5:$XI$5,0))</f>
        <v>2499.7025806451697</v>
      </c>
      <c r="GO8" s="393">
        <f>INDEX('Summary sales'!$A$6:$CA$50,MATCH(B8,'Summary sales'!$A$6:$A$50,0),MATCH($GN$3,'Summary sales'!$A$7:$CA$7,0))</f>
        <v>2737.8899999999994</v>
      </c>
      <c r="GP8" s="393">
        <f t="shared" si="97"/>
        <v>238.18741935482967</v>
      </c>
      <c r="GQ8" s="581">
        <f t="shared" si="98"/>
        <v>1.0952863037383247</v>
      </c>
      <c r="GR8" s="393">
        <f>INDEX('SO Juli 2026 Rev 2'!$B$6:$BI$50,MATCH(B8,'SO Juli 2026 Rev 2'!$B$6:$B$50,0),MATCH($GR$3,'SO Juli 2026 Rev 2'!$B$5:$XI$5,0))</f>
        <v>2499.7025806451697</v>
      </c>
      <c r="GS8" s="393">
        <f>INDEX('Summary sales'!$A$6:$CA$50,MATCH(B8,'Summary sales'!$A$6:$A$50,0),MATCH($GR$3,'Summary sales'!$A$7:$CA$7,0))</f>
        <v>515.89999999990687</v>
      </c>
      <c r="GT8" s="393">
        <f t="shared" si="99"/>
        <v>-1983.8025806452629</v>
      </c>
      <c r="GU8" s="581">
        <f t="shared" si="100"/>
        <v>0.20638455310421522</v>
      </c>
      <c r="GV8" s="393">
        <f>INDEX('SO Juli 2026 Rev 2'!$B$6:$BI$50,MATCH(B8,'SO Juli 2026 Rev 2'!$B$6:$B$50,0),MATCH($GV$3,'SO Juli 2026 Rev 2'!$B$5:$XI$5,0))</f>
        <v>0</v>
      </c>
      <c r="GW8" s="393">
        <f>INDEX('Summary sales'!$A$6:$CA$50,MATCH(B8,'Summary sales'!$A$6:$A$50,0),MATCH($GV$3,'Summary sales'!$A$7:$CA$7,0))</f>
        <v>0</v>
      </c>
      <c r="GX8" s="393">
        <f t="shared" si="101"/>
        <v>0</v>
      </c>
      <c r="GY8" s="582" t="e">
        <f t="shared" si="102"/>
        <v>#DIV/0!</v>
      </c>
    </row>
    <row r="9" spans="1:222" ht="15" customHeight="1">
      <c r="A9" s="808"/>
      <c r="B9" s="394">
        <f>B8+1</f>
        <v>46208</v>
      </c>
      <c r="C9" s="395" t="str">
        <f t="shared" si="0"/>
        <v>Sun</v>
      </c>
      <c r="D9" s="393">
        <f>SUMIF($H$4:$GX$4,$D$4,H9:GX9)</f>
        <v>186138.44945161289</v>
      </c>
      <c r="E9" s="393">
        <f ca="1">SUMIF($H$4:$GX$4,$E$4,H9:GX9)</f>
        <v>138455.72999999544</v>
      </c>
      <c r="F9" s="393">
        <f t="shared" ca="1" si="1"/>
        <v>-47682.71945161745</v>
      </c>
      <c r="G9" s="581">
        <f t="shared" ca="1" si="2"/>
        <v>0.74383197242645627</v>
      </c>
      <c r="H9" s="393">
        <v>700</v>
      </c>
      <c r="I9" s="393">
        <f>INDEX('Summary sales'!$A$6:$CA$50,MATCH(B9,'Summary sales'!$A$6:$A$50,0),MATCH($H$3,'Summary sales'!$A$7:$CA$7,0))</f>
        <v>858.47999999998137</v>
      </c>
      <c r="J9" s="393">
        <f t="shared" si="3"/>
        <v>158.47999999998137</v>
      </c>
      <c r="K9" s="581">
        <f t="shared" si="4"/>
        <v>1.2263999999999733</v>
      </c>
      <c r="L9" s="393">
        <f>INDEX('SO Juli 2026 Rev 2'!$B$6:$BI$50,MATCH(B9,'SO Juli 2026 Rev 2'!$B$6:$B$50,0),MATCH($L$3,'SO Juli 2026 Rev 2'!$B$5:$XI$5,0))</f>
        <v>1000</v>
      </c>
      <c r="M9" s="393">
        <f>INDEX('Summary sales'!$A$6:$CA$50,MATCH($B9,'Summary sales'!$A$6:$A$50,0),MATCH($L$3,'Summary sales'!$A$7:$CA$7,0))</f>
        <v>535.60999999940395</v>
      </c>
      <c r="N9" s="393">
        <f t="shared" si="5"/>
        <v>-464.39000000059605</v>
      </c>
      <c r="O9" s="581">
        <f t="shared" si="6"/>
        <v>0.53560999999940395</v>
      </c>
      <c r="P9" s="393">
        <f>INDEX('SO Juli 2026 Rev 2'!$B$6:$BI$50,MATCH(B9,'SO Juli 2026 Rev 2'!$B$6:$B$50,0),MATCH($P$3,'SO Juli 2026 Rev 2'!$B$5:$XI$5,0))</f>
        <v>1200</v>
      </c>
      <c r="Q9" s="393">
        <f>INDEX('Summary sales'!$A$6:$CA$50,MATCH($B9,'Summary sales'!$A$6:$A$50,0),MATCH($P$3,'Summary sales'!$A$7:$CA$7,0))</f>
        <v>552.9499999997206</v>
      </c>
      <c r="R9" s="393">
        <f t="shared" si="7"/>
        <v>-647.0500000002794</v>
      </c>
      <c r="S9" s="581">
        <f t="shared" si="8"/>
        <v>0.46079166666643384</v>
      </c>
      <c r="T9" s="393">
        <f>INDEX('SO Juli 2026 Rev 2'!$B$6:$BI$50,MATCH(B9,'SO Juli 2026 Rev 2'!$B$6:$B$50,0),MATCH($T$3,'SO Juli 2026 Rev 2'!$B$5:$XI$5,0))</f>
        <v>999.51612903226578</v>
      </c>
      <c r="U9" s="393">
        <f>INDEX('Summary sales'!$A$6:$CA$50,MATCH($B9,'Summary sales'!$A$6:$A$50,0),MATCH($T$3,'Summary sales'!$A$7:$CA$7,0))</f>
        <v>3728.8999999999069</v>
      </c>
      <c r="V9" s="393">
        <f t="shared" si="9"/>
        <v>2729.3838709676411</v>
      </c>
      <c r="W9" s="581">
        <f t="shared" si="10"/>
        <v>3.7307051799256485</v>
      </c>
      <c r="X9" s="393">
        <f>INDEX('SO Juli 2026 Rev 2'!$B$6:$BI$50,MATCH(B9,'SO Juli 2026 Rev 2'!$B$6:$B$50,0),MATCH($X$3,'SO Juli 2026 Rev 2'!$B$5:$XI$5,0))</f>
        <v>644.02064516129087</v>
      </c>
      <c r="Y9" s="393">
        <f>INDEX('Summary sales'!$A$6:$CA$50,MATCH($B9,'Summary sales'!$A$6:$A$50,0),MATCH($X$3,'Summary sales'!$A$7:$CA$7,0))</f>
        <v>403.31999999994878</v>
      </c>
      <c r="Z9" s="393">
        <f t="shared" si="11"/>
        <v>-240.70064516134209</v>
      </c>
      <c r="AA9" s="581">
        <f t="shared" si="12"/>
        <v>0.62625321568525161</v>
      </c>
      <c r="AB9" s="393">
        <f>INDEX('SO Juli 2026 Rev 2'!$B$6:$BI$50,MATCH(B9,'SO Juli 2026 Rev 2'!$B$6:$B$50,0),MATCH($AB$3,'SO Juli 2026 Rev 2'!$B$5:$XI$5,0))</f>
        <v>0</v>
      </c>
      <c r="AC9" s="393">
        <f>INDEX('Summary sales'!$A$6:$CA$50,MATCH($B9,'Summary sales'!$A$6:$A$50,0),MATCH($AB$3,'Summary sales'!$A$7:$CA$7,0))</f>
        <v>0</v>
      </c>
      <c r="AD9" s="393">
        <f t="shared" si="13"/>
        <v>0</v>
      </c>
      <c r="AE9" s="581" t="e">
        <f t="shared" si="14"/>
        <v>#DIV/0!</v>
      </c>
      <c r="AF9" s="393">
        <f>INDEX('SO Juli 2026 Rev 2'!$B$6:$BI$50,MATCH(B9,'SO Juli 2026 Rev 2'!$B$6:$B$50,0),MATCH($AF$3,'SO Juli 2026 Rev 2'!$B$5:$XI$5,0))</f>
        <v>603.76322580644887</v>
      </c>
      <c r="AG9" s="393">
        <f>INDEX('Summary sales'!$A$6:$CA$50,MATCH($B9,'Summary sales'!$A$6:$A$50,0),MATCH($AF$3,'Summary sales'!$A$7:$CA$7,0))</f>
        <v>623.93999999994412</v>
      </c>
      <c r="AH9" s="393">
        <f t="shared" si="15"/>
        <v>20.176774193495248</v>
      </c>
      <c r="AI9" s="581">
        <f t="shared" si="16"/>
        <v>1.0334183556253282</v>
      </c>
      <c r="AJ9" s="393">
        <f>INDEX('SO Juli 2026 Rev 2'!$B$6:$BI$50,MATCH(B9,'SO Juli 2026 Rev 2'!$B$6:$B$50,0),MATCH($AJ$3,'SO Juli 2026 Rev 2'!$B$5:$XI$5,0))</f>
        <v>673.27548387096704</v>
      </c>
      <c r="AK9" s="393">
        <f>INDEX('Summary sales'!$A$6:$CA$50,MATCH($B9,'Summary sales'!$A$6:$A$50,0),MATCH($AJ$3,'Summary sales'!$A$7:$CA$7,0))</f>
        <v>446.52000000001863</v>
      </c>
      <c r="AL9" s="393">
        <f t="shared" si="17"/>
        <v>-226.75548387094841</v>
      </c>
      <c r="AM9" s="581">
        <f t="shared" si="18"/>
        <v>0.66320549418014152</v>
      </c>
      <c r="AN9" s="393">
        <f>INDEX('SO Juli 2026 Rev 2'!$B$6:$BI$50,MATCH(B9,'SO Juli 2026 Rev 2'!$B$6:$B$50,0),MATCH($AN$3,'SO Juli 2026 Rev 2'!$B$5:$XI$5,0))</f>
        <v>0</v>
      </c>
      <c r="AO9" s="393">
        <f>INDEX('Summary sales'!$A$6:$CA$50,MATCH($B9,'Summary sales'!$A$6:$A$50,0),MATCH($AN$3,'Summary sales'!$A$7:$CA$7,0))</f>
        <v>185.92999999970198</v>
      </c>
      <c r="AP9" s="393">
        <f t="shared" si="19"/>
        <v>185.92999999970198</v>
      </c>
      <c r="AQ9" s="581" t="e">
        <f t="shared" si="20"/>
        <v>#DIV/0!</v>
      </c>
      <c r="AR9" s="393">
        <f>INDEX('SO Juli 2026 Rev 2'!$B$6:$BI$50,MATCH(B9,'SO Juli 2026 Rev 2'!$B$6:$B$50,0),MATCH($AR$3,'SO Juli 2026 Rev 2'!$B$5:$XI$5,0))</f>
        <v>5000</v>
      </c>
      <c r="AS9" s="393">
        <f ca="1">INDEX('Summary sales'!$A$6:$CA$50,MATCH($B9,'Summary sales'!$A$6:$A$50,0),MATCH($AR$3,'Summary sales'!$A$7:$CA$7,0))</f>
        <v>2699.5</v>
      </c>
      <c r="AT9" s="393">
        <f t="shared" ca="1" si="21"/>
        <v>-2300.5</v>
      </c>
      <c r="AU9" s="581">
        <f t="shared" ca="1" si="22"/>
        <v>0.53990000000000005</v>
      </c>
      <c r="AV9" s="393">
        <f>INDEX('SO Juli 2026 Rev 2'!$B$6:$BI$50,MATCH(B9,'SO Juli 2026 Rev 2'!$B$6:$B$50,0),MATCH($AV$3,'SO Juli 2026 Rev 2'!$B$5:$XI$5,0))</f>
        <v>300</v>
      </c>
      <c r="AW9" s="393">
        <f>INDEX('Summary sales'!$A$6:$CA$50,MATCH($B9,'Summary sales'!$A$6:$A$50,0),MATCH($AV$3,'Summary sales'!$A$7:$CA$7,0))</f>
        <v>181.28000000002794</v>
      </c>
      <c r="AX9" s="393">
        <f t="shared" si="23"/>
        <v>-118.71999999997206</v>
      </c>
      <c r="AY9" s="581">
        <f t="shared" si="24"/>
        <v>0.60426666666675977</v>
      </c>
      <c r="AZ9" s="393">
        <f>INDEX('SO Juli 2026 Rev 2'!$B$6:$BI$50,MATCH(B9,'SO Juli 2026 Rev 2'!$B$6:$B$50,0),MATCH($AZ$3,'SO Juli 2026 Rev 2'!$B$5:$XI$5,0))</f>
        <v>500</v>
      </c>
      <c r="BA9" s="393">
        <f>INDEX('Summary sales'!$A$6:$CA$50,MATCH($B9,'Summary sales'!$A$6:$A$50,0),MATCH($AZ$3,'Summary sales'!$A$7:$CA$7,0))</f>
        <v>1174.8300000000017</v>
      </c>
      <c r="BB9" s="393">
        <f t="shared" si="25"/>
        <v>674.83000000000175</v>
      </c>
      <c r="BC9" s="581">
        <f t="shared" si="26"/>
        <v>2.3496600000000036</v>
      </c>
      <c r="BD9" s="393">
        <f>INDEX('SO Juli 2026 Rev 2'!$B$6:$BI$50,MATCH(B9,'SO Juli 2026 Rev 2'!$B$6:$B$50,0),MATCH($BD$3,'SO Juli 2026 Rev 2'!$B$5:$XI$5,0))</f>
        <v>10300</v>
      </c>
      <c r="BE9" s="393">
        <f>INDEX('Summary sales'!$A$6:$CA$50,MATCH($B9,'Summary sales'!$A$6:$A$50,0),MATCH($BD$3,'Summary sales'!$A$7:$CA$7,0))</f>
        <v>10787.64000000013</v>
      </c>
      <c r="BF9" s="393">
        <f t="shared" si="27"/>
        <v>487.64000000013039</v>
      </c>
      <c r="BG9" s="581">
        <f t="shared" si="28"/>
        <v>1.0473436893204011</v>
      </c>
      <c r="BH9" s="393">
        <f>INDEX('SO Juli 2026 Rev 2'!$B$6:$BI$50,MATCH(B9,'SO Juli 2026 Rev 2'!$B$6:$B$50,0),MATCH($BH$3,'SO Juli 2026 Rev 2'!$B$5:$XI$5,0))</f>
        <v>5000</v>
      </c>
      <c r="BI9" s="393">
        <f>INDEX('Summary sales'!$A$6:$CA$50,MATCH($B9,'Summary sales'!$A$6:$A$50,0),MATCH($BH$3,'Summary sales'!$A$7:$CA$7,0))</f>
        <v>4144.3100000000559</v>
      </c>
      <c r="BJ9" s="393">
        <f t="shared" si="29"/>
        <v>-855.68999999994412</v>
      </c>
      <c r="BK9" s="581">
        <f t="shared" si="30"/>
        <v>0.8288620000000112</v>
      </c>
      <c r="BL9" s="393">
        <f>INDEX('SO Juli 2026 Rev 2'!$B$6:$BI$50,MATCH(B9,'SO Juli 2026 Rev 2'!$B$6:$B$50,0),MATCH($BL$3,'SO Juli 2026 Rev 2'!$B$5:$XI$5,0))</f>
        <v>0</v>
      </c>
      <c r="BM9" s="393">
        <f>INDEX('Summary sales'!$A$6:$CA$50,MATCH($B9,'Summary sales'!$A$6:$A$50,0),MATCH($BL$3,'Summary sales'!$A$7:$CA$7,0))</f>
        <v>0</v>
      </c>
      <c r="BN9" s="393">
        <f t="shared" si="31"/>
        <v>0</v>
      </c>
      <c r="BO9" s="581" t="e">
        <f t="shared" si="32"/>
        <v>#DIV/0!</v>
      </c>
      <c r="BP9" s="393">
        <f>INDEX('SO Juli 2026 Rev 2'!$B$6:$BI$50,MATCH(B9,'SO Juli 2026 Rev 2'!$B$6:$B$50,0),MATCH($BP$3,'SO Juli 2026 Rev 2'!$B$5:$XI$5,0))</f>
        <v>2500</v>
      </c>
      <c r="BQ9" s="393">
        <f ca="1">INDEX('Summary sales'!$A$6:$CA$50,MATCH($B9,'Summary sales'!$A$6:$A$50,0),MATCH($BP$3,'Summary sales'!$A$7:$CA$7,0))</f>
        <v>0</v>
      </c>
      <c r="BR9" s="393">
        <f t="shared" ca="1" si="33"/>
        <v>-2500</v>
      </c>
      <c r="BS9" s="581">
        <f t="shared" ca="1" si="34"/>
        <v>0</v>
      </c>
      <c r="BT9" s="393">
        <f>INDEX('SO Juli 2026 Rev 2'!$B$6:$BI$50,MATCH(B9,'SO Juli 2026 Rev 2'!$B$6:$B$50,0),MATCH($BT$3,'SO Juli 2026 Rev 2'!$B$5:$XI$5,0))</f>
        <v>0</v>
      </c>
      <c r="BU9" s="393">
        <f>INDEX('Summary sales'!$A$6:$CA$50,MATCH($B9,'Summary sales'!$A$6:$A$50,0),MATCH($BT$3,'Summary sales'!$A$7:$CA$7,0))</f>
        <v>0</v>
      </c>
      <c r="BV9" s="393">
        <f t="shared" si="35"/>
        <v>0</v>
      </c>
      <c r="BW9" s="581" t="e">
        <f t="shared" si="36"/>
        <v>#DIV/0!</v>
      </c>
      <c r="BX9" s="393">
        <f>INDEX('SO Juli 2026 Rev 2'!$B$6:$BI$50,MATCH(B9,'SO Juli 2026 Rev 2'!$B$6:$B$50,0),MATCH($BX$3,'SO Juli 2026 Rev 2'!$B$5:$XI$5,0))</f>
        <v>89.451612903225808</v>
      </c>
      <c r="BY9" s="393">
        <f>INDEX('Summary sales'!$A$6:$CA$50,MATCH($B9,'Summary sales'!$A$6:$A$50,0),MATCH($BX$3,'Summary sales'!$A$7:$CA$7,0))</f>
        <v>79.455000000001746</v>
      </c>
      <c r="BZ9" s="393">
        <f t="shared" si="37"/>
        <v>-9.9966129032240616</v>
      </c>
      <c r="CA9" s="581">
        <f t="shared" si="38"/>
        <v>0.88824558240175044</v>
      </c>
      <c r="CB9" s="393">
        <f>INDEX('SO Juli 2026 Rev 2'!$B$6:$BI$50,MATCH(B9,'SO Juli 2026 Rev 2'!$B$6:$B$50,0),MATCH($CB$3,'SO Juli 2026 Rev 2'!$B$5:$XI$5,0))</f>
        <v>1000</v>
      </c>
      <c r="CC9" s="393">
        <f>INDEX('Summary sales'!$A$6:$CA$50,MATCH($B9,'Summary sales'!$A$6:$A$50,0),MATCH($CB$3,'Summary sales'!$A$7:$CA$7,0))</f>
        <v>3258.7999999998137</v>
      </c>
      <c r="CD9" s="393">
        <f t="shared" si="39"/>
        <v>2258.7999999998137</v>
      </c>
      <c r="CE9" s="581">
        <f t="shared" si="40"/>
        <v>3.2587999999998138</v>
      </c>
      <c r="CF9" s="393">
        <f>INDEX('SO Juli 2026 Rev 2'!$B$6:$BI$50,MATCH(B9,'SO Juli 2026 Rev 2'!$B$6:$B$50,0),MATCH($CF$3,'SO Juli 2026 Rev 2'!$B$5:$XI$5,0))</f>
        <v>1300</v>
      </c>
      <c r="CG9" s="393">
        <f>INDEX('Summary sales'!$A$6:$CA$50,MATCH($B9,'Summary sales'!$A$6:$A$50,0),MATCH($CF$3,'Summary sales'!$A$7:$CA$7,0))</f>
        <v>1798.5200000000186</v>
      </c>
      <c r="CH9" s="393">
        <f t="shared" si="41"/>
        <v>498.52000000001863</v>
      </c>
      <c r="CI9" s="581">
        <f t="shared" si="42"/>
        <v>1.3834769230769375</v>
      </c>
      <c r="CJ9" s="393">
        <f>INDEX('SO Juli 2026 Rev 2'!$B$6:$BI$50,MATCH(B9,'SO Juli 2026 Rev 2'!$B$6:$B$50,0),MATCH($CJ$3,'SO Juli 2026 Rev 2'!$B$5:$XI$5,0))</f>
        <v>0</v>
      </c>
      <c r="CK9" s="393">
        <f>INDEX('Summary sales'!$A$6:$CA$50,MATCH($B9,'Summary sales'!$A$6:$A$50,0),MATCH($CJ$3,'Summary sales'!$A$7:$CA$7,0))</f>
        <v>0</v>
      </c>
      <c r="CL9" s="393">
        <f t="shared" si="43"/>
        <v>0</v>
      </c>
      <c r="CM9" s="581" t="e">
        <f t="shared" si="44"/>
        <v>#DIV/0!</v>
      </c>
      <c r="CN9" s="393">
        <f>INDEX('SO Juli 2026 Rev 2'!$B$6:$BI$50,MATCH(B9,'SO Juli 2026 Rev 2'!$B$6:$B$50,0),MATCH($CN$3,'SO Juli 2026 Rev 2'!$B$5:$XI$5,0))</f>
        <v>6500</v>
      </c>
      <c r="CO9" s="393">
        <f>INDEX('Summary sales'!$A$6:$CA$50,MATCH($B9,'Summary sales'!$A$6:$A$50,0),MATCH($CN$3,'Summary sales'!$A$7:$CA$7,0))</f>
        <v>343.60000000009313</v>
      </c>
      <c r="CP9" s="393">
        <f t="shared" si="45"/>
        <v>-6156.3999999999069</v>
      </c>
      <c r="CQ9" s="581">
        <f t="shared" si="46"/>
        <v>5.2861538461552789E-2</v>
      </c>
      <c r="CR9" s="393">
        <f>INDEX('SO Juli 2026 Rev 2'!$B$6:$BI$50,MATCH(B9,'SO Juli 2026 Rev 2'!$B$6:$B$50,0),MATCH($CR$3,'SO Juli 2026 Rev 2'!$B$5:$XI$5,0))</f>
        <v>10000</v>
      </c>
      <c r="CS9" s="393">
        <f>INDEX('Summary sales'!$A$6:$CA$50,MATCH($B9,'Summary sales'!$A$6:$A$50,0),MATCH($CR$3,'Summary sales'!$A$7:$CA$7,0))</f>
        <v>0</v>
      </c>
      <c r="CT9" s="393">
        <f t="shared" si="47"/>
        <v>-10000</v>
      </c>
      <c r="CU9" s="581">
        <f t="shared" si="48"/>
        <v>0</v>
      </c>
      <c r="CV9" s="393">
        <f>INDEX('SO Juli 2026 Rev 2'!$B$6:$BI$50,MATCH(B9,'SO Juli 2026 Rev 2'!$B$6:$B$50,0),MATCH($CV$3,'SO Juli 2026 Rev 2'!$B$5:$XI$5,0))</f>
        <v>6659.5545483870847</v>
      </c>
      <c r="CW9" s="393">
        <f>INDEX('Summary sales'!$A$6:$CA$50,MATCH($B9,'Summary sales'!$A$6:$A$50,0),MATCH($CV$3,'Summary sales'!$A$7:$CA$7,0))</f>
        <v>9591.8689999952912</v>
      </c>
      <c r="CX9" s="393">
        <f t="shared" si="49"/>
        <v>2932.3144516082066</v>
      </c>
      <c r="CY9" s="581">
        <f t="shared" si="50"/>
        <v>1.4403169056282301</v>
      </c>
      <c r="CZ9" s="393">
        <f>INDEX('SO Juli 2026 Rev 2'!$B$6:$BI$50,MATCH(B9,'SO Juli 2026 Rev 2'!$B$6:$B$50,0),MATCH($CZ$3,'SO Juli 2026 Rev 2'!$B$5:$XI$5,0))</f>
        <v>2000</v>
      </c>
      <c r="DA9" s="393">
        <f>INDEX('Summary sales'!$A$6:$CA$50,MATCH($B9,'Summary sales'!$A$6:$A$50,0),MATCH($CZ$3,'Summary sales'!$A$7:$CA$7,0))</f>
        <v>25.560000000521541</v>
      </c>
      <c r="DB9" s="393">
        <f t="shared" si="51"/>
        <v>-1974.4399999994785</v>
      </c>
      <c r="DC9" s="581">
        <f t="shared" si="52"/>
        <v>1.278000000026077E-2</v>
      </c>
      <c r="DD9" s="393">
        <f>INDEX('SO Juli 2026 Rev 2'!$B$6:$BI$50,MATCH(B9,'SO Juli 2026 Rev 2'!$B$6:$B$50,0),MATCH($DD$3,'SO Juli 2026 Rev 2'!$B$5:$XI$5,0))</f>
        <v>0</v>
      </c>
      <c r="DE9" s="393">
        <f>INDEX('Summary sales'!$A$6:$CA$50,MATCH($B9,'Summary sales'!$A$6:$A$50,0),MATCH($DD$3,'Summary sales'!$A$7:$CA$7,0))</f>
        <v>26.950000000069849</v>
      </c>
      <c r="DF9" s="393">
        <f t="shared" si="53"/>
        <v>26.950000000069849</v>
      </c>
      <c r="DG9" s="581" t="e">
        <f t="shared" si="54"/>
        <v>#DIV/0!</v>
      </c>
      <c r="DH9" s="393">
        <f>INDEX('SO Juli 2026 Rev 2'!$B$6:$BI$50,MATCH(B9,'SO Juli 2026 Rev 2'!$B$6:$B$50,0),MATCH($DH$3,'SO Juli 2026 Rev 2'!$B$5:$XI$5,0))</f>
        <v>2999.8519354838745</v>
      </c>
      <c r="DI9" s="393">
        <f>INDEX('Summary sales'!$A$6:$CA$50,MATCH($B9,'Summary sales'!$A$6:$A$50,0),MATCH($DH$3,'Summary sales'!$A$7:$CA$7,0))</f>
        <v>1157.4199999999255</v>
      </c>
      <c r="DJ9" s="393">
        <f t="shared" si="55"/>
        <v>-1842.431935483949</v>
      </c>
      <c r="DK9" s="581">
        <f t="shared" si="56"/>
        <v>0.38582570903228069</v>
      </c>
      <c r="DL9" s="393">
        <f>INDEX('SO Juli 2026 Rev 2'!$B$6:$BI$50,MATCH(B9,'SO Juli 2026 Rev 2'!$B$6:$B$50,0),MATCH($DL$3,'SO Juli 2026 Rev 2'!$B$5:$XI$5,0))</f>
        <v>0</v>
      </c>
      <c r="DM9" s="393">
        <f>INDEX('Summary sales'!$A$6:$CA$50,MATCH($B9,'Summary sales'!$A$6:$A$50,0),MATCH($DL$3,'Summary sales'!$A$7:$CA$7,0))</f>
        <v>0</v>
      </c>
      <c r="DN9" s="393">
        <f t="shared" si="57"/>
        <v>0</v>
      </c>
      <c r="DO9" s="581" t="e">
        <f t="shared" si="58"/>
        <v>#DIV/0!</v>
      </c>
      <c r="DP9" s="393">
        <f>INDEX('SO Juli 2026 Rev 2'!$B$6:$BI$50,MATCH(B9,'SO Juli 2026 Rev 2'!$B$6:$B$50,0),MATCH($DP$3,'SO Juli 2026 Rev 2'!$B$5:$XI$5,0))</f>
        <v>2000</v>
      </c>
      <c r="DQ9" s="393">
        <f>INDEX('Summary sales'!$A$6:$CA$50,MATCH($B9,'Summary sales'!$A$6:$A$50,0),MATCH($DP$3,'Summary sales'!$A$7:$CA$7,0))</f>
        <v>1571.5600000000559</v>
      </c>
      <c r="DR9" s="393">
        <f t="shared" si="59"/>
        <v>-428.43999999994412</v>
      </c>
      <c r="DS9" s="581">
        <f t="shared" si="60"/>
        <v>0.7857800000000279</v>
      </c>
      <c r="DT9" s="393">
        <f>INDEX('SO Juli 2026 Rev 2'!$B$6:$BI$50,MATCH(B9,'SO Juli 2026 Rev 2'!$B$6:$B$50,0),MATCH($DT$3,'SO Juli 2026 Rev 2'!$B$5:$XI$5,0))</f>
        <v>0</v>
      </c>
      <c r="DU9" s="393">
        <f>INDEX('Summary sales'!$A$6:$CA$50,MATCH($B9,'Summary sales'!$A$6:$A$50,0),MATCH($DT$3,'Summary sales'!$A$7:$CA$7,0))</f>
        <v>0</v>
      </c>
      <c r="DV9" s="393">
        <f t="shared" si="61"/>
        <v>0</v>
      </c>
      <c r="DW9" s="581" t="e">
        <f t="shared" si="62"/>
        <v>#DIV/0!</v>
      </c>
      <c r="DX9" s="393">
        <f>INDEX('SO Juli 2026 Rev 2'!$B$6:$BI$50,MATCH(B9,'SO Juli 2026 Rev 2'!$B$6:$B$50,0),MATCH($DX$3,'SO Juli 2026 Rev 2'!$B$5:$XI$5,0))</f>
        <v>11000</v>
      </c>
      <c r="DY9" s="393">
        <f>INDEX('Summary sales'!$A$6:$CA$50,MATCH($B9,'Summary sales'!$A$6:$A$50,0),MATCH($DX$3,'Summary sales'!$A$7:$CA$7,0))</f>
        <v>12581.279999999329</v>
      </c>
      <c r="DZ9" s="393">
        <f t="shared" si="63"/>
        <v>1581.2799999993294</v>
      </c>
      <c r="EA9" s="581">
        <f t="shared" si="64"/>
        <v>1.1437527272726664</v>
      </c>
      <c r="EB9" s="393">
        <f>INDEX('SO Juli 2026 Rev 2'!$B$6:$BI$50,MATCH(B9,'SO Juli 2026 Rev 2'!$B$6:$B$50,0),MATCH($EB$3,'SO Juli 2026 Rev 2'!$B$5:$XI$5,0))</f>
        <v>2000</v>
      </c>
      <c r="EC9" s="393">
        <f>INDEX('Summary sales'!$A$6:$CA$50,MATCH($B9,'Summary sales'!$A$6:$A$50,0),MATCH($EB$3,'Summary sales'!$A$7:$CA$7,0))</f>
        <v>2750.8500000000931</v>
      </c>
      <c r="ED9" s="393">
        <f t="shared" si="65"/>
        <v>750.85000000009313</v>
      </c>
      <c r="EE9" s="581">
        <f t="shared" si="66"/>
        <v>1.3754250000000465</v>
      </c>
      <c r="EF9" s="393">
        <f>INDEX('SO Juli 2026 Rev 2'!$B$6:$BI$50,MATCH(B9,'SO Juli 2026 Rev 2'!$B$6:$B$50,0),MATCH($EF$3,'SO Juli 2026 Rev 2'!$B$5:$XI$5,0))</f>
        <v>10000</v>
      </c>
      <c r="EG9" s="393">
        <f>INDEX('Summary sales'!$A$6:$CA$50,MATCH($B9,'Summary sales'!$A$6:$A$50,0),MATCH($EF$3,'Summary sales'!$A$7:$CA$7,0))</f>
        <v>0</v>
      </c>
      <c r="EH9" s="393">
        <f t="shared" si="67"/>
        <v>-10000</v>
      </c>
      <c r="EI9" s="581">
        <f t="shared" si="68"/>
        <v>0</v>
      </c>
      <c r="EJ9" s="393">
        <f>INDEX('SO Juli 2026 Rev 2'!$B$6:$BI$50,MATCH(B9,'SO Juli 2026 Rev 2'!$B$6:$B$50,0),MATCH($EJ$3,'SO Juli 2026 Rev 2'!$B$5:$XI$5,0))</f>
        <v>0</v>
      </c>
      <c r="EK9" s="393">
        <f>INDEX('Summary sales'!$A$6:$CA$50,MATCH(B9,'Summary sales'!$A$6:$A$50,0),MATCH($EJ$3,'Summary sales'!$A$7:$CA$7,0))</f>
        <v>0</v>
      </c>
      <c r="EL9" s="393">
        <f t="shared" si="69"/>
        <v>0</v>
      </c>
      <c r="EM9" s="581" t="e">
        <f t="shared" si="70"/>
        <v>#DIV/0!</v>
      </c>
      <c r="EN9" s="393">
        <f>INDEX('SO Juli 2026 Rev 2'!$B$6:$BI$50,MATCH(B9,'SO Juli 2026 Rev 2'!$B$6:$B$50,0),MATCH($EN$3,'SO Juli 2026 Rev 2'!$B$5:$XI$5,0))</f>
        <v>5000</v>
      </c>
      <c r="EO9" s="393">
        <f>INDEX('Summary sales'!$A$6:$CA$50,MATCH($B9,'Summary sales'!$A$6:$A$50,0),MATCH($EN$3,'Summary sales'!$A$7:$CA$7,0))</f>
        <v>6237</v>
      </c>
      <c r="EP9" s="393">
        <f t="shared" si="71"/>
        <v>1237</v>
      </c>
      <c r="EQ9" s="581">
        <f t="shared" si="72"/>
        <v>1.2474000000000001</v>
      </c>
      <c r="ER9" s="393">
        <f>INDEX('SO Juli 2026 Rev 2'!$B$6:$BI$50,MATCH(B9,'SO Juli 2026 Rev 2'!$B$6:$B$50,0),MATCH($ER$3,'SO Juli 2026 Rev 2'!$B$5:$XI$5,0))</f>
        <v>54000</v>
      </c>
      <c r="ES9" s="393">
        <f>INDEX('Summary sales'!$A$6:$CA$50,MATCH($B9,'Summary sales'!$A$6:$A$50,0),MATCH($ER$3,'Summary sales'!$A$7:$CA$7,0))</f>
        <v>44151.060000000522</v>
      </c>
      <c r="ET9" s="393">
        <f t="shared" si="73"/>
        <v>-9848.9399999994785</v>
      </c>
      <c r="EU9" s="581">
        <f t="shared" si="74"/>
        <v>0.81761222222223184</v>
      </c>
      <c r="EV9" s="393">
        <f>INDEX('SO Juli 2026 Rev 2'!$B$6:$BI$50,MATCH(B9,'SO Juli 2026 Rev 2'!$B$6:$B$50,0),MATCH($EV$3,'SO Juli 2026 Rev 2'!$B$5:$XI$5,0))</f>
        <v>8000</v>
      </c>
      <c r="EW9" s="393">
        <f>INDEX('Summary sales'!$A$6:$CA$50,MATCH(B9,'Summary sales'!$A$6:$A$50,0),MATCH($EV$3,'Summary sales'!$A$7:$CA$7,0))</f>
        <v>6657.4200000003912</v>
      </c>
      <c r="EX9" s="393">
        <f t="shared" si="75"/>
        <v>-1342.5799999996088</v>
      </c>
      <c r="EY9" s="581">
        <f t="shared" si="76"/>
        <v>0.83217750000004886</v>
      </c>
      <c r="EZ9" s="393">
        <f>INDEX('SO Juli 2026 Rev 2'!$B$6:$BI$50,MATCH(B9,'SO Juli 2026 Rev 2'!$B$6:$B$50,0),MATCH($EZ$3,'SO Juli 2026 Rev 2'!$B$5:$XI$5,0))</f>
        <v>3500</v>
      </c>
      <c r="FA9" s="393">
        <f>INDEX('Summary sales'!$A$6:$CA$50,MATCH(B9,'Summary sales'!$A$6:$A$50,0),MATCH($EZ$3,'Summary sales'!$A$7:$CA$7,0))</f>
        <v>4219.9000000003725</v>
      </c>
      <c r="FB9" s="393">
        <f t="shared" si="77"/>
        <v>719.90000000037253</v>
      </c>
      <c r="FC9" s="581">
        <f t="shared" si="78"/>
        <v>1.2056857142858208</v>
      </c>
      <c r="FD9" s="393">
        <f>INDEX('SO Juli 2026 Rev 2'!$B$6:$BI$50,MATCH(B9,'SO Juli 2026 Rev 2'!$B$6:$B$50,0),MATCH($FD$3,'SO Juli 2026 Rev 2'!$B$5:$XI$5,0))</f>
        <v>0</v>
      </c>
      <c r="FE9" s="393">
        <f>INDEX('Summary sales'!$A$6:$CA$50,MATCH(B9,'Summary sales'!$A$6:$A$50,0),MATCH($FD$3,'Summary sales'!$A$7:$CA$7,0))</f>
        <v>0</v>
      </c>
      <c r="FF9" s="393">
        <f t="shared" si="79"/>
        <v>0</v>
      </c>
      <c r="FG9" s="581" t="e">
        <f t="shared" si="80"/>
        <v>#DIV/0!</v>
      </c>
      <c r="FH9" s="393">
        <f>INDEX('SO Juli 2026 Rev 2'!$B$6:$BI$50,MATCH(B9,'SO Juli 2026 Rev 2'!$B$6:$B$50,0),MATCH($FH$3,'SO Juli 2026 Rev 2'!$B$5:$XI$5,0))</f>
        <v>0</v>
      </c>
      <c r="FI9" s="393">
        <f>INDEX('Summary sales'!$A$6:$CA$50,MATCH(B9,'Summary sales'!$A$6:$A$50,0),MATCH($FH$3,'Summary sales'!$A$7:$CA$7,0))</f>
        <v>0</v>
      </c>
      <c r="FJ9" s="393">
        <f t="shared" si="81"/>
        <v>0</v>
      </c>
      <c r="FK9" s="581" t="e">
        <f t="shared" si="82"/>
        <v>#DIV/0!</v>
      </c>
      <c r="FL9" s="393">
        <f>INDEX('SO Juli 2026 Rev 2'!$B$6:$BI$50,MATCH(B9,'SO Juli 2026 Rev 2'!$B$6:$B$50,0),MATCH($FL$3,'SO Juli 2026 Rev 2'!$B$5:$XI$5,0))</f>
        <v>700</v>
      </c>
      <c r="FM9" s="393">
        <f>INDEX('Summary sales'!$A$6:$CA$50,MATCH(B9,'Summary sales'!$A$6:$A$50,0),MATCH($FL$3,'Summary sales'!$A$7:$CA$7,0))</f>
        <v>714.52000000001863</v>
      </c>
      <c r="FN9" s="393">
        <f t="shared" si="83"/>
        <v>14.520000000018626</v>
      </c>
      <c r="FO9" s="581">
        <f t="shared" si="84"/>
        <v>1.0207428571428838</v>
      </c>
      <c r="FP9" s="393">
        <f>INDEX('SO Juli 2026 Rev 2'!$B$6:$BI$50,MATCH(B9,'SO Juli 2026 Rev 2'!$B$6:$B$50,0),MATCH($FP$3,'SO Juli 2026 Rev 2'!$B$5:$XI$5,0))</f>
        <v>5600</v>
      </c>
      <c r="FQ9" s="393">
        <f>INDEX('Summary sales'!$A$6:$CA$50,MATCH(B9,'Summary sales'!$A$6:$A$50,0),MATCH($FP$3,'Summary sales'!$A$7:$CA$7,0))</f>
        <v>5397.3500000000058</v>
      </c>
      <c r="FR9" s="393">
        <f t="shared" si="85"/>
        <v>-202.64999999999418</v>
      </c>
      <c r="FS9" s="581">
        <f t="shared" si="86"/>
        <v>0.96381250000000107</v>
      </c>
      <c r="FT9" s="393">
        <f>INDEX('SO Juli 2026 Rev 2'!$B$6:$BI$50,MATCH(B9,'SO Juli 2026 Rev 2'!$B$6:$B$50,0),MATCH($FT$3,'SO Juli 2026 Rev 2'!$B$5:$XI$5,0))</f>
        <v>3500</v>
      </c>
      <c r="FU9" s="393">
        <f>INDEX('Summary sales'!$A$6:$CA$50,MATCH(B9,'Summary sales'!$A$6:$A$50,0),MATCH($FT$3,'Summary sales'!$A$7:$CA$7,0))</f>
        <v>4080.8700000001118</v>
      </c>
      <c r="FV9" s="393">
        <f t="shared" si="87"/>
        <v>580.87000000011176</v>
      </c>
      <c r="FW9" s="581">
        <f t="shared" si="88"/>
        <v>1.1659628571428891</v>
      </c>
      <c r="FX9" s="393">
        <f>INDEX('SO Juli 2026 Rev 2'!$B$6:$BI$50,MATCH(B9,'SO Juli 2026 Rev 2'!$B$6:$B$50,0),MATCH($FX$3,'SO Juli 2026 Rev 2'!$B$5:$XI$5,0))</f>
        <v>2000</v>
      </c>
      <c r="FY9" s="393">
        <f>INDEX('Summary sales'!$A$6:$CA$50,MATCH(B9,'Summary sales'!$A$6:$A$50,0),MATCH($FX$3,'Summary sales'!$A$7:$CA$7,0))</f>
        <v>0</v>
      </c>
      <c r="FZ9" s="393">
        <f t="shared" si="89"/>
        <v>-2000</v>
      </c>
      <c r="GA9" s="581">
        <f t="shared" si="90"/>
        <v>0</v>
      </c>
      <c r="GB9" s="393">
        <f>INDEX('SO Juli 2026 Rev 2'!$B$6:$BI$50,MATCH(B9,'SO Juli 2026 Rev 2'!$B$6:$B$50,0),MATCH($GB$3,'SO Juli 2026 Rev 2'!$B$5:$XI$5,0))</f>
        <v>369.61070967741654</v>
      </c>
      <c r="GC9" s="393">
        <f>INDEX('Summary sales'!$A$6:$CA$50,MATCH(B9,'Summary sales'!$A$6:$A$50,0),MATCH($GB$3,'Summary sales'!$A$7:$CA$7,0))</f>
        <v>0</v>
      </c>
      <c r="GD9" s="393">
        <f t="shared" si="91"/>
        <v>-369.61070967741654</v>
      </c>
      <c r="GE9" s="581">
        <f t="shared" si="92"/>
        <v>0</v>
      </c>
      <c r="GF9" s="393">
        <f>INDEX('SO Juli 2026 Rev 2'!$B$6:$BI$50,MATCH(B9,'SO Juli 2026 Rev 2'!$B$6:$B$50,0),MATCH($GF$3,'SO Juli 2026 Rev 2'!$B$5:$XI$5,0))</f>
        <v>13500</v>
      </c>
      <c r="GG9" s="393">
        <f>INDEX('Summary sales'!$A$6:$CA$50,MATCH(B9,'Summary sales'!$A$6:$A$50,0),MATCH($GF$3,'Summary sales'!$A$7:$CA$7,0))</f>
        <v>4077.2860000000001</v>
      </c>
      <c r="GH9" s="393">
        <f t="shared" si="93"/>
        <v>-9422.7139999999999</v>
      </c>
      <c r="GI9" s="581">
        <f t="shared" si="94"/>
        <v>0.30202118518518517</v>
      </c>
      <c r="GJ9" s="393">
        <f>INDEX('SO Juli 2026 Rev 2'!$B$6:$BI$50,MATCH(B9,'SO Juli 2026 Rev 2'!$B$6:$B$50,0),MATCH($GJ$3,'SO Juli 2026 Rev 2'!$B$5:$XI$5,0))</f>
        <v>0</v>
      </c>
      <c r="GK9" s="393">
        <f>INDEX('Summary sales'!$A$6:$CA$50,MATCH($B9,'Summary sales'!$A$6:$A$50,0),MATCH($GJ$3,'Summary sales'!$A$7:$CA$7,0))</f>
        <v>0</v>
      </c>
      <c r="GL9" s="393">
        <f t="shared" si="95"/>
        <v>0</v>
      </c>
      <c r="GM9" s="581" t="e">
        <f t="shared" si="96"/>
        <v>#DIV/0!</v>
      </c>
      <c r="GN9" s="393">
        <f>INDEX('SO Juli 2026 Rev 2'!$B$6:$BI$50,MATCH(B9,'SO Juli 2026 Rev 2'!$B$6:$B$50,0),MATCH($GN$3,'SO Juli 2026 Rev 2'!$B$5:$XI$5,0))</f>
        <v>2499.7025806451697</v>
      </c>
      <c r="GO9" s="393">
        <f>INDEX('Summary sales'!$A$6:$CA$50,MATCH(B9,'Summary sales'!$A$6:$A$50,0),MATCH($GN$3,'Summary sales'!$A$7:$CA$7,0))</f>
        <v>2594.0399999999936</v>
      </c>
      <c r="GP9" s="393">
        <f t="shared" si="97"/>
        <v>94.337419354823851</v>
      </c>
      <c r="GQ9" s="581">
        <f t="shared" si="98"/>
        <v>1.0377394575199725</v>
      </c>
      <c r="GR9" s="393">
        <f>INDEX('SO Juli 2026 Rev 2'!$B$6:$BI$50,MATCH(B9,'SO Juli 2026 Rev 2'!$B$6:$B$50,0),MATCH($GR$3,'SO Juli 2026 Rev 2'!$B$5:$XI$5,0))</f>
        <v>2499.7025806451697</v>
      </c>
      <c r="GS9" s="393">
        <f>INDEX('Summary sales'!$A$6:$CA$50,MATCH(B9,'Summary sales'!$A$6:$A$50,0),MATCH($GR$3,'Summary sales'!$A$7:$CA$7,0))</f>
        <v>817.20999999996275</v>
      </c>
      <c r="GT9" s="393">
        <f t="shared" si="99"/>
        <v>-1682.492580645207</v>
      </c>
      <c r="GU9" s="581">
        <f t="shared" si="100"/>
        <v>0.32692289327838436</v>
      </c>
      <c r="GV9" s="393">
        <f>INDEX('SO Juli 2026 Rev 2'!$B$6:$BI$50,MATCH(B9,'SO Juli 2026 Rev 2'!$B$6:$B$50,0),MATCH($GV$3,'SO Juli 2026 Rev 2'!$B$5:$XI$5,0))</f>
        <v>0</v>
      </c>
      <c r="GW9" s="393">
        <f>INDEX('Summary sales'!$A$6:$CA$50,MATCH(B9,'Summary sales'!$A$6:$A$50,0),MATCH($GV$3,'Summary sales'!$A$7:$CA$7,0))</f>
        <v>0</v>
      </c>
      <c r="GX9" s="393">
        <f t="shared" si="101"/>
        <v>0</v>
      </c>
      <c r="GY9" s="582" t="e">
        <f t="shared" si="102"/>
        <v>#DIV/0!</v>
      </c>
    </row>
    <row r="10" spans="1:222" ht="15" customHeight="1">
      <c r="A10" s="809"/>
      <c r="B10" s="398" t="s">
        <v>18</v>
      </c>
      <c r="C10" s="392"/>
      <c r="D10" s="583">
        <f>SUM(D5:D9)</f>
        <v>1045520.7780967741</v>
      </c>
      <c r="E10" s="583">
        <f ca="1">SUM(E5:E9)</f>
        <v>965198.41731578892</v>
      </c>
      <c r="F10" s="583">
        <f ca="1">SUM(F5:F9)</f>
        <v>-80322.360780985153</v>
      </c>
      <c r="G10" s="584">
        <f ca="1">AVERAGE(G5:G9)</f>
        <v>0.91767848169662258</v>
      </c>
      <c r="H10" s="583">
        <f>SUM(H5:H9)</f>
        <v>4998.7187096774205</v>
      </c>
      <c r="I10" s="583">
        <f>SUM(I5:I9)</f>
        <v>4627.6199999998789</v>
      </c>
      <c r="J10" s="583">
        <f>SUM(J5:J9)</f>
        <v>-371.09870967754159</v>
      </c>
      <c r="K10" s="584">
        <f>AVERAGE(K5:K9)</f>
        <v>0.98140899059156084</v>
      </c>
      <c r="L10" s="583">
        <f>SUM(L5:L9)</f>
        <v>8000</v>
      </c>
      <c r="M10" s="583">
        <f>SUM(M5:M9)</f>
        <v>5125.9399999994785</v>
      </c>
      <c r="N10" s="583">
        <f>SUM(N5:N9)</f>
        <v>-2874.0600000005215</v>
      </c>
      <c r="O10" s="584">
        <f>AVERAGE(O5:O9)</f>
        <v>0.59449299999997007</v>
      </c>
      <c r="P10" s="583">
        <f>SUM(P5:P9)</f>
        <v>6000</v>
      </c>
      <c r="Q10" s="583">
        <f>SUM(Q5:Q9)</f>
        <v>5397.4799999999814</v>
      </c>
      <c r="R10" s="583">
        <f>SUM(R5:R9)</f>
        <v>-602.52000000001863</v>
      </c>
      <c r="S10" s="584">
        <f>AVERAGE(S5:S9)</f>
        <v>0.89957999999999694</v>
      </c>
      <c r="T10" s="583">
        <f>SUM(T5:T9)</f>
        <v>14199.516129032265</v>
      </c>
      <c r="U10" s="583">
        <f>SUM(U5:U9)</f>
        <v>18026.100000000093</v>
      </c>
      <c r="V10" s="583">
        <f>SUM(V5:V9)</f>
        <v>3826.5838709678274</v>
      </c>
      <c r="W10" s="584">
        <f>AVERAGE(W5:W9)</f>
        <v>1.6126380056821106</v>
      </c>
      <c r="X10" s="583">
        <f>SUM(X5:X9)</f>
        <v>3220.1032258064542</v>
      </c>
      <c r="Y10" s="583">
        <f>SUM(Y5:Y9)</f>
        <v>4012.1300000000047</v>
      </c>
      <c r="Z10" s="583">
        <f>SUM(Z5:Z9)</f>
        <v>792.0267741935503</v>
      </c>
      <c r="AA10" s="584">
        <f>AVERAGE(AA5:AA9)</f>
        <v>1.2459631628719581</v>
      </c>
      <c r="AB10" s="583">
        <f>SUM(AB5:AB9)</f>
        <v>600</v>
      </c>
      <c r="AC10" s="583">
        <f>SUM(AC5:AC9)</f>
        <v>509.15999999997439</v>
      </c>
      <c r="AD10" s="583">
        <f>SUM(AD5:AD9)</f>
        <v>-90.840000000025611</v>
      </c>
      <c r="AE10" s="584" t="e">
        <f>AVERAGE(AE5:AE9)</f>
        <v>#DIV/0!</v>
      </c>
      <c r="AF10" s="583">
        <f>SUM(AF5:AF9)</f>
        <v>3018.8161290322441</v>
      </c>
      <c r="AG10" s="583">
        <f>SUM(AG5:AG9)</f>
        <v>3999.3000000000466</v>
      </c>
      <c r="AH10" s="583">
        <f>SUM(AH5:AH9)</f>
        <v>980.4838709678022</v>
      </c>
      <c r="AI10" s="584">
        <f>AVERAGE(AI5:AI9)</f>
        <v>1.3247908547785985</v>
      </c>
      <c r="AJ10" s="583">
        <f>SUM(AJ5:AJ9)</f>
        <v>3366.3774193548352</v>
      </c>
      <c r="AK10" s="583">
        <f>SUM(AK5:AK9)</f>
        <v>3394.8199999999488</v>
      </c>
      <c r="AL10" s="583">
        <f>SUM(AL5:AL9)</f>
        <v>28.442580645113594</v>
      </c>
      <c r="AM10" s="584">
        <f>AVERAGE(AM5:AM9)</f>
        <v>1.008449017178402</v>
      </c>
      <c r="AN10" s="583">
        <f>SUM(AN5:AN9)</f>
        <v>21000</v>
      </c>
      <c r="AO10" s="583">
        <f>SUM(AO5:AO9)</f>
        <v>21473.919999999925</v>
      </c>
      <c r="AP10" s="583">
        <f>SUM(AP5:AP9)</f>
        <v>473.91999999992549</v>
      </c>
      <c r="AQ10" s="584" t="e">
        <f>AVERAGE(AQ5:AQ9)</f>
        <v>#DIV/0!</v>
      </c>
      <c r="AR10" s="583">
        <f>SUM(AR5:AR9)</f>
        <v>25000</v>
      </c>
      <c r="AS10" s="583">
        <f ca="1">SUM(AS5:AS9)</f>
        <v>18992.619999999646</v>
      </c>
      <c r="AT10" s="583">
        <f ca="1">SUM(AT5:AT9)</f>
        <v>-6007.3800000003539</v>
      </c>
      <c r="AU10" s="584">
        <f ca="1">AVERAGE(AU5:AU9)</f>
        <v>0.75970479999998586</v>
      </c>
      <c r="AV10" s="583">
        <f>SUM(AV5:AV9)</f>
        <v>8800</v>
      </c>
      <c r="AW10" s="583">
        <f>SUM(AW5:AW9)</f>
        <v>3223.7900000000373</v>
      </c>
      <c r="AX10" s="583">
        <f>SUM(AX5:AX9)</f>
        <v>-5576.2099999999627</v>
      </c>
      <c r="AY10" s="584">
        <f>AVERAGE(AY5:AY9)</f>
        <v>0.46673533333335382</v>
      </c>
      <c r="AZ10" s="583">
        <f>SUM(AZ5:AZ9)</f>
        <v>2500</v>
      </c>
      <c r="BA10" s="583">
        <f>SUM(BA5:BA9)</f>
        <v>6889.1999999999971</v>
      </c>
      <c r="BB10" s="583">
        <f>SUM(BB5:BB9)</f>
        <v>4389.1999999999971</v>
      </c>
      <c r="BC10" s="584">
        <f>AVERAGE(BC5:BC9)</f>
        <v>2.755679999999999</v>
      </c>
      <c r="BD10" s="583">
        <f>SUM(BD5:BD9)</f>
        <v>51500</v>
      </c>
      <c r="BE10" s="583">
        <f>SUM(BE5:BE9)</f>
        <v>54858.14000000013</v>
      </c>
      <c r="BF10" s="583">
        <f>SUM(BF5:BF9)</f>
        <v>3358.1400000001304</v>
      </c>
      <c r="BG10" s="584">
        <f>AVERAGE(BG5:BG9)</f>
        <v>1.0652066019417501</v>
      </c>
      <c r="BH10" s="583">
        <f>SUM(BH5:BH9)</f>
        <v>38000.171290322571</v>
      </c>
      <c r="BI10" s="583">
        <f>SUM(BI5:BI9)</f>
        <v>35266.459999999963</v>
      </c>
      <c r="BJ10" s="583">
        <f>SUM(BJ5:BJ9)</f>
        <v>-2733.7112903226116</v>
      </c>
      <c r="BK10" s="584">
        <f>AVERAGE(BK5:BK9)</f>
        <v>0.92001158498958246</v>
      </c>
      <c r="BL10" s="583">
        <f>SUM(BL5:BL9)</f>
        <v>4000</v>
      </c>
      <c r="BM10" s="583">
        <f>SUM(BM5:BM9)</f>
        <v>4492.2509999999311</v>
      </c>
      <c r="BN10" s="583">
        <f>SUM(BN5:BN9)</f>
        <v>492.25099999993108</v>
      </c>
      <c r="BO10" s="584" t="e">
        <f>AVERAGE(BO5:BO9)</f>
        <v>#DIV/0!</v>
      </c>
      <c r="BP10" s="583">
        <f>SUM(BP5:BP9)</f>
        <v>24500</v>
      </c>
      <c r="BQ10" s="583">
        <f ca="1">SUM(BQ5:BQ9)</f>
        <v>13628.716315789474</v>
      </c>
      <c r="BR10" s="583">
        <f ca="1">SUM(BR5:BR9)</f>
        <v>-10871.283684210526</v>
      </c>
      <c r="BS10" s="584">
        <f ca="1">AVERAGE(BS5:BS9)</f>
        <v>0.49558968421052629</v>
      </c>
      <c r="BT10" s="583">
        <f>SUM(BT5:BT9)</f>
        <v>0</v>
      </c>
      <c r="BU10" s="583">
        <f>SUM(BU5:BU9)</f>
        <v>0</v>
      </c>
      <c r="BV10" s="583">
        <f>SUM(BV5:BV9)</f>
        <v>0</v>
      </c>
      <c r="BW10" s="584" t="e">
        <f>AVERAGE(BW5:BW9)</f>
        <v>#DIV/0!</v>
      </c>
      <c r="BX10" s="583">
        <f>SUM(BX5:BX9)</f>
        <v>447.25806451612902</v>
      </c>
      <c r="BY10" s="583">
        <f>SUM(BY5:BY9)</f>
        <v>380.67899999998917</v>
      </c>
      <c r="BZ10" s="583">
        <f>SUM(BZ5:BZ9)</f>
        <v>-66.579064516139866</v>
      </c>
      <c r="CA10" s="584">
        <f>AVERAGE(CA5:CA9)</f>
        <v>0.8511394879191968</v>
      </c>
      <c r="CB10" s="583">
        <f>SUM(CB5:CB9)</f>
        <v>15000</v>
      </c>
      <c r="CC10" s="583">
        <f>SUM(CC5:CC9)</f>
        <v>16760.700000000186</v>
      </c>
      <c r="CD10" s="583">
        <f>SUM(CD5:CD9)</f>
        <v>1760.7000000001863</v>
      </c>
      <c r="CE10" s="584">
        <f>AVERAGE(CE5:CE9)</f>
        <v>1.4232971428571268</v>
      </c>
      <c r="CF10" s="583">
        <f>SUM(CF5:CF9)</f>
        <v>6500</v>
      </c>
      <c r="CG10" s="583">
        <f>SUM(CG5:CG9)</f>
        <v>6948.4799999999814</v>
      </c>
      <c r="CH10" s="583">
        <f>SUM(CH5:CH9)</f>
        <v>448.47999999998137</v>
      </c>
      <c r="CI10" s="584">
        <f>AVERAGE(CI5:CI9)</f>
        <v>1.0689969230769203</v>
      </c>
      <c r="CJ10" s="583">
        <f>SUM(CJ5:CJ9)</f>
        <v>9000</v>
      </c>
      <c r="CK10" s="583">
        <f>SUM(CK5:CK9)</f>
        <v>12959.599999999627</v>
      </c>
      <c r="CL10" s="583">
        <f>SUM(CL5:CL9)</f>
        <v>3959.5999999996275</v>
      </c>
      <c r="CM10" s="584" t="e">
        <f>AVERAGE(CM5:CM9)</f>
        <v>#DIV/0!</v>
      </c>
      <c r="CN10" s="583">
        <f>SUM(CN5:CN9)</f>
        <v>32500</v>
      </c>
      <c r="CO10" s="583">
        <f>SUM(CO5:CO9)</f>
        <v>25282.460000000079</v>
      </c>
      <c r="CP10" s="583">
        <f>SUM(CP5:CP9)</f>
        <v>-7217.5399999999208</v>
      </c>
      <c r="CQ10" s="584">
        <f>AVERAGE(CQ5:CQ9)</f>
        <v>0.77792184615384863</v>
      </c>
      <c r="CR10" s="583">
        <f>SUM(CR5:CR9)</f>
        <v>50000</v>
      </c>
      <c r="CS10" s="583">
        <f>SUM(CS5:CS9)</f>
        <v>31246.90000000014</v>
      </c>
      <c r="CT10" s="583">
        <f>SUM(CT5:CT9)</f>
        <v>-18753.09999999986</v>
      </c>
      <c r="CU10" s="584">
        <f>AVERAGE(CU5:CU9)</f>
        <v>0.62493800000000277</v>
      </c>
      <c r="CV10" s="583">
        <f>SUM(CV5:CV9)</f>
        <v>70659.554548387081</v>
      </c>
      <c r="CW10" s="583">
        <f>SUM(CW5:CW9)</f>
        <v>62915.640000000596</v>
      </c>
      <c r="CX10" s="583">
        <f>SUM(CX5:CX9)</f>
        <v>-7743.9145483864886</v>
      </c>
      <c r="CY10" s="584">
        <f>AVERAGE(CY5:CY9)</f>
        <v>0.95461051862571222</v>
      </c>
      <c r="CZ10" s="583">
        <f>SUM(CZ5:CZ9)</f>
        <v>10000</v>
      </c>
      <c r="DA10" s="583">
        <f>SUM(DA5:DA9)</f>
        <v>7967.2200000006706</v>
      </c>
      <c r="DB10" s="583">
        <f>SUM(DB5:DB9)</f>
        <v>-2032.7799999993294</v>
      </c>
      <c r="DC10" s="584">
        <f>AVERAGE(DC5:DC9)</f>
        <v>0.79672200000006699</v>
      </c>
      <c r="DD10" s="583">
        <f>SUM(DD5:DD9)</f>
        <v>3200</v>
      </c>
      <c r="DE10" s="583">
        <f>SUM(DE5:DE9)</f>
        <v>3157.0800000000745</v>
      </c>
      <c r="DF10" s="583">
        <f>SUM(DF5:DF9)</f>
        <v>-42.919999999925494</v>
      </c>
      <c r="DG10" s="584" t="e">
        <f>AVERAGE(DG5:DG9)</f>
        <v>#DIV/0!</v>
      </c>
      <c r="DH10" s="583">
        <f>SUM(DH5:DH9)</f>
        <v>31799.851935483875</v>
      </c>
      <c r="DI10" s="583">
        <f>SUM(DI5:DI9)</f>
        <v>37857.939999999478</v>
      </c>
      <c r="DJ10" s="583">
        <f>SUM(DJ5:DJ9)</f>
        <v>6058.0880645156039</v>
      </c>
      <c r="DK10" s="584">
        <f>AVERAGE(DK5:DK9)</f>
        <v>1.0966240306953325</v>
      </c>
      <c r="DL10" s="583">
        <f>SUM(DL5:DL9)</f>
        <v>10499.630322580644</v>
      </c>
      <c r="DM10" s="583">
        <f>SUM(DM5:DM9)</f>
        <v>5347.3300000000163</v>
      </c>
      <c r="DN10" s="583">
        <f>SUM(DN5:DN9)</f>
        <v>-5152.3003225806278</v>
      </c>
      <c r="DO10" s="584" t="e">
        <f>AVERAGE(DO5:DO9)</f>
        <v>#DIV/0!</v>
      </c>
      <c r="DP10" s="583">
        <f>SUM(DP5:DP9)</f>
        <v>10000</v>
      </c>
      <c r="DQ10" s="583">
        <f>SUM(DQ5:DQ9)</f>
        <v>8147.4299999999348</v>
      </c>
      <c r="DR10" s="583">
        <f>SUM(DR5:DR9)</f>
        <v>-1852.5700000000652</v>
      </c>
      <c r="DS10" s="584">
        <f>AVERAGE(DS5:DS9)</f>
        <v>0.81474299999999344</v>
      </c>
      <c r="DT10" s="583">
        <f>SUM(DT5:DT9)</f>
        <v>4000</v>
      </c>
      <c r="DU10" s="583">
        <f>SUM(DU5:DU9)</f>
        <v>3437.3999999999069</v>
      </c>
      <c r="DV10" s="583">
        <f>SUM(DV5:DV9)</f>
        <v>-562.60000000009313</v>
      </c>
      <c r="DW10" s="584" t="e">
        <f>AVERAGE(DW5:DW9)</f>
        <v>#DIV/0!</v>
      </c>
      <c r="DX10" s="583">
        <f>SUM(DX5:DX9)</f>
        <v>55000</v>
      </c>
      <c r="DY10" s="583">
        <f>SUM(DY5:DY9)</f>
        <v>55433.830000000075</v>
      </c>
      <c r="DZ10" s="583">
        <f>SUM(DZ5:DZ9)</f>
        <v>433.83000000007451</v>
      </c>
      <c r="EA10" s="584">
        <f>AVERAGE(EA5:EA9)</f>
        <v>1.0078878181818196</v>
      </c>
      <c r="EB10" s="583">
        <f>SUM(EB5:EB9)</f>
        <v>10000</v>
      </c>
      <c r="EC10" s="583">
        <f>SUM(EC5:EC9)</f>
        <v>11905.169999999925</v>
      </c>
      <c r="ED10" s="583">
        <f>SUM(ED5:ED9)</f>
        <v>1905.1699999999255</v>
      </c>
      <c r="EE10" s="584">
        <f>AVERAGE(EE5:EE9)</f>
        <v>1.1905169999999923</v>
      </c>
      <c r="EF10" s="583">
        <f>SUM(EF5:EF9)</f>
        <v>41000</v>
      </c>
      <c r="EG10" s="583">
        <f>SUM(EG5:EG9)</f>
        <v>545.27999999932945</v>
      </c>
      <c r="EH10" s="583">
        <f>SUM(EH5:EH9)</f>
        <v>-40454.720000000671</v>
      </c>
      <c r="EI10" s="584">
        <f>AVERAGE(EI5:EI9)</f>
        <v>1.5579428571409412E-2</v>
      </c>
      <c r="EJ10" s="583">
        <f>SUM(EJ5:EJ9)</f>
        <v>21000</v>
      </c>
      <c r="EK10" s="583">
        <f>SUM(EK5:EK9)</f>
        <v>17603.839999999851</v>
      </c>
      <c r="EL10" s="583">
        <f>SUM(EL5:EL9)</f>
        <v>-3396.160000000149</v>
      </c>
      <c r="EM10" s="584" t="e">
        <f>AVERAGE(EM5:EM9)</f>
        <v>#DIV/0!</v>
      </c>
      <c r="EN10" s="583">
        <f>SUM(EN5:EN9)</f>
        <v>25000</v>
      </c>
      <c r="EO10" s="583">
        <f>SUM(EO5:EO9)</f>
        <v>36456.439999999944</v>
      </c>
      <c r="EP10" s="583">
        <f>SUM(EP5:EP9)</f>
        <v>11456.439999999944</v>
      </c>
      <c r="EQ10" s="584">
        <f>AVERAGE(EQ5:EQ9)</f>
        <v>1.4582575999999978</v>
      </c>
      <c r="ER10" s="583">
        <f>SUM(ER5:ER9)</f>
        <v>207000</v>
      </c>
      <c r="ES10" s="583">
        <f>SUM(ES5:ES9)</f>
        <v>195138.73000000045</v>
      </c>
      <c r="ET10" s="583">
        <f>SUM(ET5:ET9)</f>
        <v>-11861.269999999553</v>
      </c>
      <c r="EU10" s="584">
        <f>AVERAGE(EU5:EU9)</f>
        <v>0.9742569908730182</v>
      </c>
      <c r="EV10" s="583">
        <f>SUM(EV5:EV9)</f>
        <v>40000</v>
      </c>
      <c r="EW10" s="583">
        <f>SUM(EW5:EW9)</f>
        <v>38829.520000000019</v>
      </c>
      <c r="EX10" s="583">
        <f>SUM(EX5:EX9)</f>
        <v>-1170.4799999999814</v>
      </c>
      <c r="EY10" s="584">
        <f>AVERAGE(EY5:EY9)</f>
        <v>0.97073800000000043</v>
      </c>
      <c r="EZ10" s="583">
        <f>SUM(EZ5:EZ9)</f>
        <v>17500</v>
      </c>
      <c r="FA10" s="583">
        <f>SUM(FA5:FA9)</f>
        <v>17502.900000000373</v>
      </c>
      <c r="FB10" s="583">
        <f>SUM(FB5:FB9)</f>
        <v>2.900000000372529</v>
      </c>
      <c r="FC10" s="584">
        <f>AVERAGE(FC5:FC9)</f>
        <v>1.0001657142857356</v>
      </c>
      <c r="FD10" s="583">
        <f>SUM(FD5:FD9)</f>
        <v>0</v>
      </c>
      <c r="FE10" s="583">
        <f>SUM(FE5:FE9)</f>
        <v>0</v>
      </c>
      <c r="FF10" s="583">
        <f>SUM(FF5:FF9)</f>
        <v>0</v>
      </c>
      <c r="FG10" s="584" t="e">
        <f>AVERAGE(FG5:FG9)</f>
        <v>#DIV/0!</v>
      </c>
      <c r="FH10" s="583">
        <f>SUM(FH5:FH9)</f>
        <v>0</v>
      </c>
      <c r="FI10" s="583">
        <f>SUM(FI5:FI9)</f>
        <v>0</v>
      </c>
      <c r="FJ10" s="583">
        <f>SUM(FJ5:FJ9)</f>
        <v>0</v>
      </c>
      <c r="FK10" s="584" t="e">
        <f>AVERAGE(FK5:FK9)</f>
        <v>#DIV/0!</v>
      </c>
      <c r="FL10" s="583">
        <f>SUM(FL5:FL9)</f>
        <v>3500</v>
      </c>
      <c r="FM10" s="583">
        <f>SUM(FM5:FM9)</f>
        <v>4092.25</v>
      </c>
      <c r="FN10" s="583">
        <f>SUM(FN5:FN9)</f>
        <v>592.25</v>
      </c>
      <c r="FO10" s="584">
        <f>AVERAGE(FO5:FO9)</f>
        <v>1.1692142857142858</v>
      </c>
      <c r="FP10" s="583">
        <f>SUM(FP5:FP9)</f>
        <v>28000</v>
      </c>
      <c r="FQ10" s="583">
        <f>SUM(FQ5:FQ9)</f>
        <v>31279.98000000001</v>
      </c>
      <c r="FR10" s="583">
        <f>SUM(FR5:FR9)</f>
        <v>3279.9800000000105</v>
      </c>
      <c r="FS10" s="584">
        <f>AVERAGE(FS5:FS9)</f>
        <v>1.1171421428571431</v>
      </c>
      <c r="FT10" s="583">
        <f>SUM(FT5:FT9)</f>
        <v>17500</v>
      </c>
      <c r="FU10" s="583">
        <f>SUM(FU5:FU9)</f>
        <v>20217.129999999888</v>
      </c>
      <c r="FV10" s="583">
        <f>SUM(FV5:FV9)</f>
        <v>2717.1299999998882</v>
      </c>
      <c r="FW10" s="584">
        <f>AVERAGE(FW5:FW9)</f>
        <v>1.155264571428565</v>
      </c>
      <c r="FX10" s="583">
        <f>SUM(FX5:FX9)</f>
        <v>10000</v>
      </c>
      <c r="FY10" s="583">
        <f>SUM(FY5:FY9)</f>
        <v>13580.929999999935</v>
      </c>
      <c r="FZ10" s="583">
        <f>SUM(FZ5:FZ9)</f>
        <v>3580.9299999999348</v>
      </c>
      <c r="GA10" s="584">
        <f>AVERAGE(GA5:GA9)</f>
        <v>1.3580929999999936</v>
      </c>
      <c r="GB10" s="583">
        <f>SUM(GB5:GB9)</f>
        <v>1848.0535483870826</v>
      </c>
      <c r="GC10" s="583">
        <f>SUM(GC5:GC9)</f>
        <v>3510.6629999999423</v>
      </c>
      <c r="GD10" s="583">
        <f>SUM(GD5:GD9)</f>
        <v>1662.6094516128596</v>
      </c>
      <c r="GE10" s="584">
        <f>AVERAGE(GE5:GE9)</f>
        <v>1.8996543704396054</v>
      </c>
      <c r="GF10" s="583">
        <f>SUM(GF5:GF9)</f>
        <v>67500</v>
      </c>
      <c r="GG10" s="583">
        <f>SUM(GG5:GG9)</f>
        <v>62855.627999999997</v>
      </c>
      <c r="GH10" s="583">
        <f>SUM(GH5:GH9)</f>
        <v>-4644.3719999999994</v>
      </c>
      <c r="GI10" s="584">
        <f>AVERAGE(GI5:GI9)</f>
        <v>0.93119448888888878</v>
      </c>
      <c r="GJ10" s="583">
        <f>SUM(GJ5:GJ9)</f>
        <v>3365.7009677419051</v>
      </c>
      <c r="GK10" s="583">
        <f>SUM(GK5:GK9)</f>
        <v>4476.2299999999814</v>
      </c>
      <c r="GL10" s="583">
        <f>SUM(GL5:GL9)</f>
        <v>1110.5290322580763</v>
      </c>
      <c r="GM10" s="584" t="e">
        <f>AVERAGE(GM5:GM9)</f>
        <v>#DIV/0!</v>
      </c>
      <c r="GN10" s="583">
        <f>SUM(GN5:GN9)</f>
        <v>12498.512903225848</v>
      </c>
      <c r="GO10" s="583">
        <f>SUM(GO5:GO9)</f>
        <v>13611.429999999993</v>
      </c>
      <c r="GP10" s="583">
        <f>SUM(GP5:GP9)</f>
        <v>1112.9170967741443</v>
      </c>
      <c r="GQ10" s="584">
        <f>AVERAGE(GQ5:GQ9)</f>
        <v>1.0890439611009164</v>
      </c>
      <c r="GR10" s="583">
        <f>SUM(GR5:GR9)</f>
        <v>12498.512903225848</v>
      </c>
      <c r="GS10" s="583">
        <f>SUM(GS5:GS9)</f>
        <v>11831.959999999963</v>
      </c>
      <c r="GT10" s="583">
        <f>SUM(GT5:GT9)</f>
        <v>-666.55290322588598</v>
      </c>
      <c r="GU10" s="584">
        <f>AVERAGE(GU5:GU9)</f>
        <v>0.94666942312362212</v>
      </c>
      <c r="GV10" s="583">
        <f>SUM(GV5:GV9)</f>
        <v>0</v>
      </c>
      <c r="GW10" s="583">
        <f>SUM(GW5:GW9)</f>
        <v>0</v>
      </c>
      <c r="GX10" s="583">
        <f>SUM(GX5:GX9)</f>
        <v>0</v>
      </c>
      <c r="GY10" s="584" t="e">
        <f>AVERAGE(GY5:GY9)</f>
        <v>#DIV/0!</v>
      </c>
    </row>
    <row r="11" spans="1:222" ht="15" customHeight="1">
      <c r="A11" s="603"/>
      <c r="B11" s="391"/>
      <c r="C11" s="392"/>
      <c r="D11" s="393"/>
      <c r="E11" s="393"/>
      <c r="F11" s="393"/>
      <c r="G11" s="581"/>
      <c r="H11" s="393"/>
      <c r="I11" s="393"/>
      <c r="J11" s="393"/>
      <c r="K11" s="581"/>
      <c r="L11" s="393"/>
      <c r="M11" s="393"/>
      <c r="N11" s="393"/>
      <c r="O11" s="581"/>
      <c r="P11" s="393"/>
      <c r="Q11" s="393"/>
      <c r="R11" s="393"/>
      <c r="S11" s="581"/>
      <c r="T11" s="393"/>
      <c r="U11" s="393"/>
      <c r="V11" s="393"/>
      <c r="W11" s="581"/>
      <c r="X11" s="393"/>
      <c r="Y11" s="393"/>
      <c r="Z11" s="393"/>
      <c r="AA11" s="581"/>
      <c r="AB11" s="393"/>
      <c r="AC11" s="393"/>
      <c r="AD11" s="393"/>
      <c r="AE11" s="581"/>
      <c r="AF11" s="393"/>
      <c r="AG11" s="393"/>
      <c r="AH11" s="393"/>
      <c r="AI11" s="581"/>
      <c r="AJ11" s="393"/>
      <c r="AK11" s="393"/>
      <c r="AL11" s="393"/>
      <c r="AM11" s="581"/>
      <c r="AN11" s="393"/>
      <c r="AO11" s="393"/>
      <c r="AP11" s="393"/>
      <c r="AQ11" s="581"/>
      <c r="AR11" s="393"/>
      <c r="AS11" s="393"/>
      <c r="AT11" s="393"/>
      <c r="AU11" s="581"/>
      <c r="AV11" s="393"/>
      <c r="AW11" s="393"/>
      <c r="AX11" s="393"/>
      <c r="AY11" s="581"/>
      <c r="AZ11" s="393"/>
      <c r="BA11" s="393"/>
      <c r="BB11" s="393"/>
      <c r="BC11" s="581"/>
      <c r="BD11" s="393"/>
      <c r="BE11" s="393"/>
      <c r="BF11" s="393"/>
      <c r="BG11" s="581"/>
      <c r="BH11" s="393"/>
      <c r="BI11" s="393"/>
      <c r="BJ11" s="393"/>
      <c r="BK11" s="581"/>
      <c r="BL11" s="393"/>
      <c r="BM11" s="393"/>
      <c r="BN11" s="393"/>
      <c r="BO11" s="581"/>
      <c r="BP11" s="393"/>
      <c r="BQ11" s="393"/>
      <c r="BR11" s="393"/>
      <c r="BS11" s="581"/>
      <c r="BT11" s="393"/>
      <c r="BU11" s="393"/>
      <c r="BV11" s="393"/>
      <c r="BW11" s="581"/>
      <c r="BX11" s="393"/>
      <c r="BY11" s="393"/>
      <c r="BZ11" s="393"/>
      <c r="CA11" s="581"/>
      <c r="CB11" s="393"/>
      <c r="CC11" s="393"/>
      <c r="CD11" s="393"/>
      <c r="CE11" s="581"/>
      <c r="CF11" s="393"/>
      <c r="CG11" s="393"/>
      <c r="CH11" s="393"/>
      <c r="CI11" s="581"/>
      <c r="CJ11" s="393"/>
      <c r="CK11" s="393"/>
      <c r="CL11" s="393"/>
      <c r="CM11" s="581"/>
      <c r="CN11" s="393"/>
      <c r="CO11" s="393"/>
      <c r="CP11" s="393"/>
      <c r="CQ11" s="581"/>
      <c r="CR11" s="393"/>
      <c r="CS11" s="393"/>
      <c r="CT11" s="393"/>
      <c r="CU11" s="581"/>
      <c r="CV11" s="393"/>
      <c r="CW11" s="393"/>
      <c r="CX11" s="393"/>
      <c r="CY11" s="581"/>
      <c r="CZ11" s="393"/>
      <c r="DA11" s="393"/>
      <c r="DB11" s="393"/>
      <c r="DC11" s="581"/>
      <c r="DD11" s="393"/>
      <c r="DE11" s="393"/>
      <c r="DF11" s="393"/>
      <c r="DG11" s="581"/>
      <c r="DH11" s="393"/>
      <c r="DI11" s="393"/>
      <c r="DJ11" s="393"/>
      <c r="DK11" s="581"/>
      <c r="DL11" s="393"/>
      <c r="DM11" s="393"/>
      <c r="DN11" s="393"/>
      <c r="DO11" s="581"/>
      <c r="DP11" s="393"/>
      <c r="DQ11" s="393"/>
      <c r="DR11" s="393"/>
      <c r="DS11" s="581"/>
      <c r="DT11" s="393"/>
      <c r="DU11" s="393"/>
      <c r="DV11" s="393"/>
      <c r="DW11" s="581"/>
      <c r="DX11" s="393"/>
      <c r="DY11" s="393"/>
      <c r="DZ11" s="393"/>
      <c r="EA11" s="581"/>
      <c r="EB11" s="393"/>
      <c r="EC11" s="393"/>
      <c r="ED11" s="393"/>
      <c r="EE11" s="581"/>
      <c r="EF11" s="393"/>
      <c r="EG11" s="393"/>
      <c r="EH11" s="393"/>
      <c r="EI11" s="581"/>
      <c r="EJ11" s="393"/>
      <c r="EK11" s="393"/>
      <c r="EL11" s="393"/>
      <c r="EM11" s="581"/>
      <c r="EN11" s="393"/>
      <c r="EO11" s="393"/>
      <c r="EP11" s="393"/>
      <c r="EQ11" s="581"/>
      <c r="ER11" s="393"/>
      <c r="ES11" s="393"/>
      <c r="ET11" s="393"/>
      <c r="EU11" s="581"/>
      <c r="EV11" s="393"/>
      <c r="EW11" s="393"/>
      <c r="EX11" s="393"/>
      <c r="EY11" s="581"/>
      <c r="EZ11" s="393"/>
      <c r="FA11" s="393"/>
      <c r="FB11" s="393"/>
      <c r="FC11" s="581"/>
      <c r="FD11" s="393"/>
      <c r="FE11" s="393"/>
      <c r="FF11" s="393"/>
      <c r="FG11" s="581"/>
      <c r="FH11" s="393"/>
      <c r="FI11" s="393"/>
      <c r="FJ11" s="393"/>
      <c r="FK11" s="581"/>
      <c r="FL11" s="393"/>
      <c r="FM11" s="393"/>
      <c r="FN11" s="393"/>
      <c r="FO11" s="581"/>
      <c r="FP11" s="393"/>
      <c r="FQ11" s="393"/>
      <c r="FR11" s="393"/>
      <c r="FS11" s="581"/>
      <c r="FT11" s="393"/>
      <c r="FU11" s="393"/>
      <c r="FV11" s="393"/>
      <c r="FW11" s="581"/>
      <c r="FX11" s="393"/>
      <c r="FY11" s="393"/>
      <c r="FZ11" s="393"/>
      <c r="GA11" s="581"/>
      <c r="GB11" s="393"/>
      <c r="GC11" s="393"/>
      <c r="GD11" s="393"/>
      <c r="GE11" s="581"/>
      <c r="GF11" s="393"/>
      <c r="GG11" s="393"/>
      <c r="GH11" s="393"/>
      <c r="GI11" s="581"/>
      <c r="GJ11" s="393"/>
      <c r="GK11" s="393"/>
      <c r="GL11" s="393"/>
      <c r="GM11" s="581"/>
      <c r="GN11" s="393"/>
      <c r="GO11" s="393"/>
      <c r="GP11" s="393"/>
      <c r="GQ11" s="581"/>
      <c r="GR11" s="393"/>
      <c r="GS11" s="393"/>
      <c r="GT11" s="393"/>
      <c r="GU11" s="581"/>
      <c r="GV11" s="393"/>
      <c r="GW11" s="393"/>
      <c r="GX11" s="393"/>
      <c r="GY11" s="582"/>
    </row>
    <row r="12" spans="1:222" ht="15" customHeight="1">
      <c r="A12" s="810">
        <f>WEEKNUM(B12)</f>
        <v>28</v>
      </c>
      <c r="B12" s="391">
        <f>B9+1</f>
        <v>46209</v>
      </c>
      <c r="C12" s="392" t="str">
        <f t="shared" si="0"/>
        <v>Mon</v>
      </c>
      <c r="D12" s="393">
        <f t="shared" ref="D12:D18" si="104">SUMIF($H$4:$GX$4,$D$4,H12:GX12)</f>
        <v>216250.93393548383</v>
      </c>
      <c r="E12" s="393">
        <f t="shared" ref="E12:E18" ca="1" si="105">SUMIF($H$4:$GX$4,$E$4,H12:GX12)</f>
        <v>221298.3360000024</v>
      </c>
      <c r="F12" s="393">
        <f t="shared" ref="F12:F18" ca="1" si="106">E12-D12</f>
        <v>5047.4020645185665</v>
      </c>
      <c r="G12" s="581">
        <f t="shared" ref="G12:G18" ca="1" si="107">E12/D12</f>
        <v>1.0233404867792359</v>
      </c>
      <c r="H12" s="393">
        <f>INDEX('SO Juli 2026 Rev 2'!$B$6:$BI$50,MATCH(B12,'SO Juli 2026 Rev 2'!$B$6:$B$50,0),MATCH($H$3,'SO Juli 2026 Rev 2'!$B$5:$XI$5,0))</f>
        <v>1199.5729032258068</v>
      </c>
      <c r="I12" s="393">
        <f>INDEX('Summary sales'!$A$6:$CA$50,MATCH(B12,'Summary sales'!$A$6:$A$50,0),MATCH($H$3,'Summary sales'!$A$7:$CA$7,0))</f>
        <v>901.30000000004657</v>
      </c>
      <c r="J12" s="393">
        <f t="shared" ref="J12:J18" si="108">I12-H12</f>
        <v>-298.27290322576027</v>
      </c>
      <c r="K12" s="581">
        <f t="shared" ref="K12:K18" si="109">I12/H12</f>
        <v>0.75135074956789549</v>
      </c>
      <c r="L12" s="393">
        <f>INDEX('SO Juli 2026 Rev 2'!$B$6:$BI$50,MATCH(B12,'SO Juli 2026 Rev 2'!$B$6:$B$50,0),MATCH($L$3,'SO Juli 2026 Rev 2'!$B$5:$XI$5,0))</f>
        <v>2000</v>
      </c>
      <c r="M12" s="393">
        <f>INDEX('Summary sales'!$A$6:$CA$50,MATCH($B12,'Summary sales'!$A$6:$A$50,0),MATCH($L$3,'Summary sales'!$A$7:$CA$7,0))</f>
        <v>1925.0500000007451</v>
      </c>
      <c r="N12" s="393">
        <f t="shared" ref="N12:N18" si="110">M12-L12</f>
        <v>-74.949999999254942</v>
      </c>
      <c r="O12" s="581">
        <f t="shared" ref="O12:O18" si="111">M12/L12</f>
        <v>0.96252500000037255</v>
      </c>
      <c r="P12" s="393">
        <f>INDEX('SO Juli 2026 Rev 2'!$B$6:$BI$50,MATCH(B12,'SO Juli 2026 Rev 2'!$B$6:$B$50,0),MATCH($P$3,'SO Juli 2026 Rev 2'!$B$5:$XI$5,0))</f>
        <v>1200</v>
      </c>
      <c r="Q12" s="393">
        <f>INDEX('Summary sales'!$A$6:$CA$50,MATCH($B12,'Summary sales'!$A$6:$A$50,0),MATCH($P$3,'Summary sales'!$A$7:$CA$7,0))</f>
        <v>1396.5200000000186</v>
      </c>
      <c r="R12" s="393">
        <f t="shared" ref="R12:R18" si="112">Q12-P12</f>
        <v>196.52000000001863</v>
      </c>
      <c r="S12" s="581">
        <f t="shared" ref="S12:S18" si="113">Q12/P12</f>
        <v>1.1637666666666822</v>
      </c>
      <c r="T12" s="393">
        <f>INDEX('SO Juli 2026 Rev 2'!$B$6:$BI$50,MATCH(B12,'SO Juli 2026 Rev 2'!$B$6:$B$50,0),MATCH($T$3,'SO Juli 2026 Rev 2'!$B$5:$XI$5,0))</f>
        <v>3300</v>
      </c>
      <c r="U12" s="393">
        <f>INDEX('Summary sales'!$A$6:$CA$50,MATCH($B12,'Summary sales'!$A$6:$A$50,0),MATCH($T$3,'Summary sales'!$A$7:$CA$7,0))</f>
        <v>790.10000000009313</v>
      </c>
      <c r="V12" s="393">
        <f t="shared" ref="V12:V18" si="114">U12-T12</f>
        <v>-2509.8999999999069</v>
      </c>
      <c r="W12" s="581">
        <f t="shared" ref="W12:W18" si="115">U12/T12</f>
        <v>0.23942424242427066</v>
      </c>
      <c r="X12" s="393">
        <f>INDEX('SO Juli 2026 Rev 2'!$B$6:$BI$50,MATCH(B12,'SO Juli 2026 Rev 2'!$B$6:$B$50,0),MATCH($X$3,'SO Juli 2026 Rev 2'!$B$5:$XI$5,0))</f>
        <v>644.02064516129087</v>
      </c>
      <c r="Y12" s="393">
        <f>INDEX('Summary sales'!$A$6:$CA$50,MATCH($B12,'Summary sales'!$A$6:$A$50,0),MATCH($X$3,'Summary sales'!$A$7:$CA$7,0))</f>
        <v>849.84999999997672</v>
      </c>
      <c r="Z12" s="393">
        <f t="shared" ref="Z12:Z18" si="116">Y12-X12</f>
        <v>205.82935483868584</v>
      </c>
      <c r="AA12" s="581">
        <f t="shared" ref="AA12:AA18" si="117">Y12/X12</f>
        <v>1.3196005537790441</v>
      </c>
      <c r="AB12" s="393">
        <f>INDEX('SO Juli 2026 Rev 2'!$B$6:$BI$50,MATCH(B12,'SO Juli 2026 Rev 2'!$B$6:$B$50,0),MATCH($AB$3,'SO Juli 2026 Rev 2'!$B$5:$XI$5,0))</f>
        <v>150</v>
      </c>
      <c r="AC12" s="393">
        <f>INDEX('Summary sales'!$A$6:$CA$50,MATCH($B12,'Summary sales'!$A$6:$A$50,0),MATCH($AB$3,'Summary sales'!$A$7:$CA$7,0))</f>
        <v>566.47000000000116</v>
      </c>
      <c r="AD12" s="393">
        <f t="shared" ref="AD12:AD18" si="118">AC12-AB12</f>
        <v>416.47000000000116</v>
      </c>
      <c r="AE12" s="581">
        <f t="shared" ref="AE12:AE18" si="119">AC12/AB12</f>
        <v>3.7764666666666744</v>
      </c>
      <c r="AF12" s="393">
        <f>INDEX('SO Juli 2026 Rev 2'!$B$6:$BI$50,MATCH(B12,'SO Juli 2026 Rev 2'!$B$6:$B$50,0),MATCH($AF$3,'SO Juli 2026 Rev 2'!$B$5:$XI$5,0))</f>
        <v>603.76322580644887</v>
      </c>
      <c r="AG12" s="393">
        <f>INDEX('Summary sales'!$A$6:$CA$50,MATCH($B12,'Summary sales'!$A$6:$A$50,0),MATCH($AF$3,'Summary sales'!$A$7:$CA$7,0))</f>
        <v>975</v>
      </c>
      <c r="AH12" s="393">
        <f t="shared" ref="AH12:AH18" si="120">AG12-AF12</f>
        <v>371.23677419355113</v>
      </c>
      <c r="AI12" s="581">
        <f t="shared" ref="AI12:AI18" si="121">AG12/AF12</f>
        <v>1.614871456766332</v>
      </c>
      <c r="AJ12" s="393">
        <f>INDEX('SO Juli 2026 Rev 2'!$B$6:$BI$50,MATCH(B12,'SO Juli 2026 Rev 2'!$B$6:$B$50,0),MATCH($AJ$3,'SO Juli 2026 Rev 2'!$B$5:$XI$5,0))</f>
        <v>673.27548387096704</v>
      </c>
      <c r="AK12" s="393">
        <f>INDEX('Summary sales'!$A$6:$CA$50,MATCH($B12,'Summary sales'!$A$6:$A$50,0),MATCH($AJ$3,'Summary sales'!$A$7:$CA$7,0))</f>
        <v>817.44999999995343</v>
      </c>
      <c r="AL12" s="393">
        <f t="shared" ref="AL12:AL18" si="122">AK12-AJ12</f>
        <v>144.1745161289864</v>
      </c>
      <c r="AM12" s="581">
        <f t="shared" ref="AM12:AM18" si="123">AK12/AJ12</f>
        <v>1.2141389662669158</v>
      </c>
      <c r="AN12" s="393">
        <f>INDEX('SO Juli 2026 Rev 2'!$B$6:$BI$50,MATCH(B12,'SO Juli 2026 Rev 2'!$B$6:$B$50,0),MATCH($AN$3,'SO Juli 2026 Rev 2'!$B$5:$XI$5,0))</f>
        <v>5500</v>
      </c>
      <c r="AO12" s="393">
        <f>INDEX('Summary sales'!$A$6:$CA$50,MATCH($B12,'Summary sales'!$A$6:$A$50,0),MATCH($AN$3,'Summary sales'!$A$7:$CA$7,0))</f>
        <v>5803</v>
      </c>
      <c r="AP12" s="393">
        <f t="shared" ref="AP12:AP18" si="124">AO12-AN12</f>
        <v>303</v>
      </c>
      <c r="AQ12" s="581">
        <f t="shared" ref="AQ12:AQ18" si="125">AO12/AN12</f>
        <v>1.0550909090909091</v>
      </c>
      <c r="AR12" s="393">
        <f>INDEX('SO Juli 2026 Rev 2'!$B$6:$BI$50,MATCH(B12,'SO Juli 2026 Rev 2'!$B$6:$B$50,0),MATCH($AR$3,'SO Juli 2026 Rev 2'!$B$5:$XI$5,0))</f>
        <v>5000</v>
      </c>
      <c r="AS12" s="393">
        <f ca="1">INDEX('Summary sales'!$A$6:$CA$50,MATCH($B12,'Summary sales'!$A$6:$A$50,0),MATCH($AR$3,'Summary sales'!$A$7:$CA$7,0))</f>
        <v>5596.8700000001118</v>
      </c>
      <c r="AT12" s="393">
        <f t="shared" ref="AT12:AT18" ca="1" si="126">AS12-AR12</f>
        <v>596.87000000011176</v>
      </c>
      <c r="AU12" s="581">
        <f t="shared" ref="AU12:AU18" ca="1" si="127">AS12/AR12</f>
        <v>1.1193740000000223</v>
      </c>
      <c r="AV12" s="393">
        <f>INDEX('SO Juli 2026 Rev 2'!$B$6:$BI$50,MATCH(B12,'SO Juli 2026 Rev 2'!$B$6:$B$50,0),MATCH($AV$3,'SO Juli 2026 Rev 2'!$B$5:$XI$5,0))</f>
        <v>2500</v>
      </c>
      <c r="AW12" s="393">
        <f>INDEX('Summary sales'!$A$6:$CA$50,MATCH($B12,'Summary sales'!$A$6:$A$50,0),MATCH($AV$3,'Summary sales'!$A$7:$CA$7,0))</f>
        <v>2328.4299999999348</v>
      </c>
      <c r="AX12" s="393">
        <f t="shared" ref="AX12:AX18" si="128">AW12-AV12</f>
        <v>-171.57000000006519</v>
      </c>
      <c r="AY12" s="581">
        <f t="shared" ref="AY12:AY18" si="129">AW12/AV12</f>
        <v>0.93137199999997389</v>
      </c>
      <c r="AZ12" s="393">
        <f>INDEX('SO Juli 2026 Rev 2'!$B$6:$BI$50,MATCH(B12,'SO Juli 2026 Rev 2'!$B$6:$B$50,0),MATCH($AZ$3,'SO Juli 2026 Rev 2'!$B$5:$XI$5,0))</f>
        <v>500</v>
      </c>
      <c r="BA12" s="393">
        <f>INDEX('Summary sales'!$A$6:$CA$50,MATCH($B12,'Summary sales'!$A$6:$A$50,0),MATCH($AZ$3,'Summary sales'!$A$7:$CA$7,0))</f>
        <v>1134.6900000000023</v>
      </c>
      <c r="BB12" s="393">
        <f t="shared" ref="BB12:BB18" si="130">BA12-AZ12</f>
        <v>634.69000000000233</v>
      </c>
      <c r="BC12" s="581">
        <f t="shared" ref="BC12:BC18" si="131">BA12/AZ12</f>
        <v>2.2693800000000048</v>
      </c>
      <c r="BD12" s="393">
        <f>INDEX('SO Juli 2026 Rev 2'!$B$6:$BI$50,MATCH(B12,'SO Juli 2026 Rev 2'!$B$6:$B$50,0),MATCH($BD$3,'SO Juli 2026 Rev 2'!$B$5:$XI$5,0))</f>
        <v>10300</v>
      </c>
      <c r="BE12" s="393">
        <f>INDEX('Summary sales'!$A$6:$CA$50,MATCH($B12,'Summary sales'!$A$6:$A$50,0),MATCH($BD$3,'Summary sales'!$A$7:$CA$7,0))</f>
        <v>10534.389999999898</v>
      </c>
      <c r="BF12" s="393">
        <f t="shared" ref="BF12:BF18" si="132">BE12-BD12</f>
        <v>234.38999999989755</v>
      </c>
      <c r="BG12" s="581">
        <f t="shared" ref="BG12:BG18" si="133">BE12/BD12</f>
        <v>1.0227563106796016</v>
      </c>
      <c r="BH12" s="393">
        <f>INDEX('SO Juli 2026 Rev 2'!$B$6:$BI$50,MATCH(B12,'SO Juli 2026 Rev 2'!$B$6:$B$50,0),MATCH($BH$3,'SO Juli 2026 Rev 2'!$B$5:$XI$5,0))</f>
        <v>9000.0570967741915</v>
      </c>
      <c r="BI12" s="393">
        <f>INDEX('Summary sales'!$A$6:$CA$50,MATCH($B12,'Summary sales'!$A$6:$A$50,0),MATCH($BH$3,'Summary sales'!$A$7:$CA$7,0))</f>
        <v>8501.3599999998696</v>
      </c>
      <c r="BJ12" s="393">
        <f t="shared" ref="BJ12:BJ18" si="134">BI12-BH12</f>
        <v>-498.69709677432184</v>
      </c>
      <c r="BK12" s="581">
        <f t="shared" ref="BK12:BK18" si="135">BI12/BH12</f>
        <v>0.9445895629980986</v>
      </c>
      <c r="BL12" s="393">
        <f>INDEX('SO Juli 2026 Rev 2'!$B$6:$BI$50,MATCH(B12,'SO Juli 2026 Rev 2'!$B$6:$B$50,0),MATCH($BL$3,'SO Juli 2026 Rev 2'!$B$5:$XI$5,0))</f>
        <v>1000</v>
      </c>
      <c r="BM12" s="393">
        <f>INDEX('Summary sales'!$A$6:$CA$50,MATCH($B12,'Summary sales'!$A$6:$A$50,0),MATCH($BL$3,'Summary sales'!$A$7:$CA$7,0))</f>
        <v>1508.517000000109</v>
      </c>
      <c r="BN12" s="393">
        <f t="shared" ref="BN12:BN18" si="136">BM12-BL12</f>
        <v>508.51700000010896</v>
      </c>
      <c r="BO12" s="581">
        <f t="shared" ref="BO12:BO18" si="137">BM12/BL12</f>
        <v>1.5085170000001089</v>
      </c>
      <c r="BP12" s="393">
        <f>INDEX('SO Juli 2026 Rev 2'!$B$6:$BI$50,MATCH(B12,'SO Juli 2026 Rev 2'!$B$6:$B$50,0),MATCH($BP$3,'SO Juli 2026 Rev 2'!$B$5:$XI$5,0))</f>
        <v>5500</v>
      </c>
      <c r="BQ12" s="393">
        <f ca="1">INDEX('Summary sales'!$A$6:$CA$50,MATCH($B12,'Summary sales'!$A$6:$A$50,0),MATCH($BP$3,'Summary sales'!$A$7:$CA$7,0))</f>
        <v>0</v>
      </c>
      <c r="BR12" s="393">
        <f t="shared" ref="BR12:BR18" ca="1" si="138">BQ12-BP12</f>
        <v>-5500</v>
      </c>
      <c r="BS12" s="581">
        <f t="shared" ref="BS12:BS18" ca="1" si="139">BQ12/BP12</f>
        <v>0</v>
      </c>
      <c r="BT12" s="393">
        <f>INDEX('SO Juli 2026 Rev 2'!$B$6:$BI$50,MATCH(B12,'SO Juli 2026 Rev 2'!$B$6:$B$50,0),MATCH($BT$3,'SO Juli 2026 Rev 2'!$B$5:$XI$5,0))</f>
        <v>0</v>
      </c>
      <c r="BU12" s="393">
        <f>INDEX('Summary sales'!$A$6:$CA$50,MATCH($B12,'Summary sales'!$A$6:$A$50,0),MATCH($BT$3,'Summary sales'!$A$7:$CA$7,0))</f>
        <v>0</v>
      </c>
      <c r="BV12" s="393">
        <f t="shared" ref="BV12:BV18" si="140">BU12-BT12</f>
        <v>0</v>
      </c>
      <c r="BW12" s="581" t="e">
        <f t="shared" ref="BW12:BW18" si="141">BU12/BT12</f>
        <v>#DIV/0!</v>
      </c>
      <c r="BX12" s="393">
        <f>INDEX('SO Juli 2026 Rev 2'!$B$6:$BI$50,MATCH(B12,'SO Juli 2026 Rev 2'!$B$6:$B$50,0),MATCH($BX$3,'SO Juli 2026 Rev 2'!$B$5:$XI$5,0))</f>
        <v>89.451612903225808</v>
      </c>
      <c r="BY12" s="393">
        <f>INDEX('Summary sales'!$A$6:$CA$50,MATCH($B12,'Summary sales'!$A$6:$A$50,0),MATCH($BX$3,'Summary sales'!$A$7:$CA$7,0))</f>
        <v>54.139000000010128</v>
      </c>
      <c r="BZ12" s="393">
        <f t="shared" ref="BZ12:BZ18" si="142">BY12-BX12</f>
        <v>-35.31261290321568</v>
      </c>
      <c r="CA12" s="581">
        <f t="shared" ref="CA12:CA18" si="143">BY12/BX12</f>
        <v>0.60523223945197036</v>
      </c>
      <c r="CB12" s="393">
        <f>INDEX('SO Juli 2026 Rev 2'!$B$6:$BI$50,MATCH(B12,'SO Juli 2026 Rev 2'!$B$6:$B$50,0),MATCH($CB$3,'SO Juli 2026 Rev 2'!$B$5:$XI$5,0))</f>
        <v>3500</v>
      </c>
      <c r="CC12" s="393">
        <f>INDEX('Summary sales'!$A$6:$CA$50,MATCH($B12,'Summary sales'!$A$6:$A$50,0),MATCH($CB$3,'Summary sales'!$A$7:$CA$7,0))</f>
        <v>3563.2000000001863</v>
      </c>
      <c r="CD12" s="393">
        <f t="shared" ref="CD12:CD18" si="144">CC12-CB12</f>
        <v>63.200000000186265</v>
      </c>
      <c r="CE12" s="581">
        <f t="shared" ref="CE12:CE18" si="145">CC12/CB12</f>
        <v>1.0180571428571961</v>
      </c>
      <c r="CF12" s="393">
        <f>INDEX('SO Juli 2026 Rev 2'!$B$6:$BI$50,MATCH(B12,'SO Juli 2026 Rev 2'!$B$6:$B$50,0),MATCH($CF$3,'SO Juli 2026 Rev 2'!$B$5:$XI$5,0))</f>
        <v>1300</v>
      </c>
      <c r="CG12" s="393">
        <f>INDEX('Summary sales'!$A$6:$CA$50,MATCH($B12,'Summary sales'!$A$6:$A$50,0),MATCH($CF$3,'Summary sales'!$A$7:$CA$7,0))</f>
        <v>950.22999999998137</v>
      </c>
      <c r="CH12" s="393">
        <f t="shared" ref="CH12:CH18" si="146">CG12-CF12</f>
        <v>-349.77000000001863</v>
      </c>
      <c r="CI12" s="581">
        <f t="shared" ref="CI12:CI18" si="147">CG12/CF12</f>
        <v>0.73094615384613948</v>
      </c>
      <c r="CJ12" s="393">
        <f>INDEX('SO Juli 2026 Rev 2'!$B$6:$BI$50,MATCH(B12,'SO Juli 2026 Rev 2'!$B$6:$B$50,0),MATCH($CJ$3,'SO Juli 2026 Rev 2'!$B$5:$XI$5,0))</f>
        <v>3000</v>
      </c>
      <c r="CK12" s="393">
        <f>INDEX('Summary sales'!$A$6:$CA$50,MATCH($B12,'Summary sales'!$A$6:$A$50,0),MATCH($CJ$3,'Summary sales'!$A$7:$CA$7,0))</f>
        <v>5214.2000000001863</v>
      </c>
      <c r="CL12" s="393">
        <f t="shared" ref="CL12:CL18" si="148">CK12-CJ12</f>
        <v>2214.2000000001863</v>
      </c>
      <c r="CM12" s="581">
        <f t="shared" ref="CM12:CM18" si="149">CK12/CJ12</f>
        <v>1.7380666666667288</v>
      </c>
      <c r="CN12" s="393">
        <f>INDEX('SO Juli 2026 Rev 2'!$B$6:$BI$50,MATCH(B12,'SO Juli 2026 Rev 2'!$B$6:$B$50,0),MATCH($CN$3,'SO Juli 2026 Rev 2'!$B$5:$XI$5,0))</f>
        <v>6500</v>
      </c>
      <c r="CO12" s="393">
        <f>INDEX('Summary sales'!$A$6:$CA$50,MATCH($B12,'Summary sales'!$A$6:$A$50,0),MATCH($CN$3,'Summary sales'!$A$7:$CA$7,0))</f>
        <v>6904.6300000000047</v>
      </c>
      <c r="CP12" s="393">
        <f t="shared" ref="CP12:CP18" si="150">CO12-CN12</f>
        <v>404.63000000000466</v>
      </c>
      <c r="CQ12" s="581">
        <f t="shared" ref="CQ12:CQ18" si="151">CO12/CN12</f>
        <v>1.0622507692307699</v>
      </c>
      <c r="CR12" s="393">
        <f>INDEX('SO Juli 2026 Rev 2'!$B$6:$BI$50,MATCH(B12,'SO Juli 2026 Rev 2'!$B$6:$B$50,0),MATCH($CR$3,'SO Juli 2026 Rev 2'!$B$5:$XI$5,0))</f>
        <v>10000</v>
      </c>
      <c r="CS12" s="393">
        <f>INDEX('Summary sales'!$A$6:$CA$50,MATCH($B12,'Summary sales'!$A$6:$A$50,0),MATCH($CR$3,'Summary sales'!$A$7:$CA$7,0))</f>
        <v>9208.5999999998603</v>
      </c>
      <c r="CT12" s="393">
        <f t="shared" ref="CT12:CT18" si="152">CS12-CR12</f>
        <v>-791.4000000001397</v>
      </c>
      <c r="CU12" s="581">
        <f t="shared" ref="CU12:CU18" si="153">CS12/CR12</f>
        <v>0.92085999999998602</v>
      </c>
      <c r="CV12" s="393">
        <f>INDEX('SO Juli 2026 Rev 2'!$B$6:$BI$50,MATCH(B12,'SO Juli 2026 Rev 2'!$B$6:$B$50,0),MATCH($CV$3,'SO Juli 2026 Rev 2'!$B$5:$XI$5,0))</f>
        <v>16000</v>
      </c>
      <c r="CW12" s="393">
        <f>INDEX('Summary sales'!$A$6:$CA$50,MATCH($B12,'Summary sales'!$A$6:$A$50,0),MATCH($CV$3,'Summary sales'!$A$7:$CA$7,0))</f>
        <v>12214.946000002325</v>
      </c>
      <c r="CX12" s="393">
        <f t="shared" ref="CX12:CX18" si="154">CW12-CV12</f>
        <v>-3785.0539999976754</v>
      </c>
      <c r="CY12" s="581">
        <f t="shared" ref="CY12:CY18" si="155">CW12/CV12</f>
        <v>0.76343412500014529</v>
      </c>
      <c r="CZ12" s="393">
        <f>INDEX('SO Juli 2026 Rev 2'!$B$6:$BI$50,MATCH(B12,'SO Juli 2026 Rev 2'!$B$6:$B$50,0),MATCH($CZ$3,'SO Juli 2026 Rev 2'!$B$5:$XI$5,0))</f>
        <v>2000</v>
      </c>
      <c r="DA12" s="393">
        <f>INDEX('Summary sales'!$A$6:$CA$50,MATCH($B12,'Summary sales'!$A$6:$A$50,0),MATCH($CZ$3,'Summary sales'!$A$7:$CA$7,0))</f>
        <v>2435.2199999997392</v>
      </c>
      <c r="DB12" s="393">
        <f t="shared" ref="DB12:DB18" si="156">DA12-CZ12</f>
        <v>435.21999999973923</v>
      </c>
      <c r="DC12" s="581">
        <f t="shared" ref="DC12:DC18" si="157">DA12/CZ12</f>
        <v>1.2176099999998695</v>
      </c>
      <c r="DD12" s="393">
        <f>INDEX('SO Juli 2026 Rev 2'!$B$6:$BI$50,MATCH(B12,'SO Juli 2026 Rev 2'!$B$6:$B$50,0),MATCH($DD$3,'SO Juli 2026 Rev 2'!$B$5:$XI$5,0))</f>
        <v>800</v>
      </c>
      <c r="DE12" s="393">
        <f>INDEX('Summary sales'!$A$6:$CA$50,MATCH($B12,'Summary sales'!$A$6:$A$50,0),MATCH($DD$3,'Summary sales'!$A$7:$CA$7,0))</f>
        <v>764.31999999994878</v>
      </c>
      <c r="DF12" s="393">
        <f t="shared" ref="DF12:DF18" si="158">DE12-DD12</f>
        <v>-35.680000000051223</v>
      </c>
      <c r="DG12" s="581">
        <f t="shared" ref="DG12:DG18" si="159">DE12/DD12</f>
        <v>0.95539999999993597</v>
      </c>
      <c r="DH12" s="393">
        <f>INDEX('SO Juli 2026 Rev 2'!$B$6:$BI$50,MATCH(B12,'SO Juli 2026 Rev 2'!$B$6:$B$50,0),MATCH($DH$3,'SO Juli 2026 Rev 2'!$B$5:$XI$5,0))</f>
        <v>7200</v>
      </c>
      <c r="DI12" s="393">
        <f>INDEX('Summary sales'!$A$6:$CA$50,MATCH($B12,'Summary sales'!$A$6:$A$50,0),MATCH($DH$3,'Summary sales'!$A$7:$CA$7,0))</f>
        <v>9557.7900000000373</v>
      </c>
      <c r="DJ12" s="393">
        <f t="shared" ref="DJ12:DJ18" si="160">DI12-DH12</f>
        <v>2357.7900000000373</v>
      </c>
      <c r="DK12" s="581">
        <f t="shared" ref="DK12:DK18" si="161">DI12/DH12</f>
        <v>1.3274708333333385</v>
      </c>
      <c r="DL12" s="393">
        <f>INDEX('SO Juli 2026 Rev 2'!$B$6:$BI$50,MATCH(B12,'SO Juli 2026 Rev 2'!$B$6:$B$50,0),MATCH($DL$3,'SO Juli 2026 Rev 2'!$B$5:$XI$5,0))</f>
        <v>3499.876774193548</v>
      </c>
      <c r="DM12" s="393">
        <f>INDEX('Summary sales'!$A$6:$CA$50,MATCH($B12,'Summary sales'!$A$6:$A$50,0),MATCH($DL$3,'Summary sales'!$A$7:$CA$7,0))</f>
        <v>3181.0999999999767</v>
      </c>
      <c r="DN12" s="393">
        <f t="shared" ref="DN12:DN18" si="162">DM12-DL12</f>
        <v>-318.77677419357133</v>
      </c>
      <c r="DO12" s="581">
        <f t="shared" ref="DO12:DO18" si="163">DM12/DL12</f>
        <v>0.90891771489096929</v>
      </c>
      <c r="DP12" s="393">
        <f>INDEX('SO Juli 2026 Rev 2'!$B$6:$BI$50,MATCH(B12,'SO Juli 2026 Rev 2'!$B$6:$B$50,0),MATCH($DP$3,'SO Juli 2026 Rev 2'!$B$5:$XI$5,0))</f>
        <v>2000</v>
      </c>
      <c r="DQ12" s="393">
        <f>INDEX('Summary sales'!$A$6:$CA$50,MATCH($B12,'Summary sales'!$A$6:$A$50,0),MATCH($DP$3,'Summary sales'!$A$7:$CA$7,0))</f>
        <v>1808.6000000000931</v>
      </c>
      <c r="DR12" s="393">
        <f t="shared" ref="DR12:DR18" si="164">DQ12-DP12</f>
        <v>-191.39999999990687</v>
      </c>
      <c r="DS12" s="581">
        <f t="shared" ref="DS12:DS18" si="165">DQ12/DP12</f>
        <v>0.90430000000004651</v>
      </c>
      <c r="DT12" s="393">
        <f>INDEX('SO Juli 2026 Rev 2'!$B$6:$BI$50,MATCH(B12,'SO Juli 2026 Rev 2'!$B$6:$B$50,0),MATCH($DT$3,'SO Juli 2026 Rev 2'!$B$5:$XI$5,0))</f>
        <v>1000</v>
      </c>
      <c r="DU12" s="393">
        <f>INDEX('Summary sales'!$A$6:$CA$50,MATCH($B12,'Summary sales'!$A$6:$A$50,0),MATCH($DT$3,'Summary sales'!$A$7:$CA$7,0))</f>
        <v>1097.640000000014</v>
      </c>
      <c r="DV12" s="393">
        <f t="shared" ref="DV12:DV18" si="166">DU12-DT12</f>
        <v>97.64000000001397</v>
      </c>
      <c r="DW12" s="581">
        <f t="shared" ref="DW12:DW18" si="167">DU12/DT12</f>
        <v>1.0976400000000139</v>
      </c>
      <c r="DX12" s="393">
        <f>INDEX('SO Juli 2026 Rev 2'!$B$6:$BI$50,MATCH(B12,'SO Juli 2026 Rev 2'!$B$6:$B$50,0),MATCH($DX$3,'SO Juli 2026 Rev 2'!$B$5:$XI$5,0))</f>
        <v>11000</v>
      </c>
      <c r="DY12" s="393">
        <f>INDEX('Summary sales'!$A$6:$CA$50,MATCH($B12,'Summary sales'!$A$6:$A$50,0),MATCH($DX$3,'Summary sales'!$A$7:$CA$7,0))</f>
        <v>13378.100000000559</v>
      </c>
      <c r="DZ12" s="393">
        <f t="shared" ref="DZ12:DZ18" si="168">DY12-DX12</f>
        <v>2378.1000000005588</v>
      </c>
      <c r="EA12" s="581">
        <f t="shared" ref="EA12:EA18" si="169">DY12/DX12</f>
        <v>1.2161909090909599</v>
      </c>
      <c r="EB12" s="393">
        <f>INDEX('SO Juli 2026 Rev 2'!$B$6:$BI$50,MATCH(B12,'SO Juli 2026 Rev 2'!$B$6:$B$50,0),MATCH($EB$3,'SO Juli 2026 Rev 2'!$B$5:$XI$5,0))</f>
        <v>2000</v>
      </c>
      <c r="EC12" s="393">
        <f>INDEX('Summary sales'!$A$6:$CA$50,MATCH($B12,'Summary sales'!$A$6:$A$50,0),MATCH($EB$3,'Summary sales'!$A$7:$CA$7,0))</f>
        <v>2766.9799999999814</v>
      </c>
      <c r="ED12" s="393">
        <f t="shared" ref="ED12:ED18" si="170">EC12-EB12</f>
        <v>766.97999999998137</v>
      </c>
      <c r="EE12" s="581">
        <f t="shared" ref="EE12:EE18" si="171">EC12/EB12</f>
        <v>1.3834899999999908</v>
      </c>
      <c r="EF12" s="393">
        <f>INDEX('SO Juli 2026 Rev 2'!$B$6:$BI$50,MATCH(B12,'SO Juli 2026 Rev 2'!$B$6:$B$50,0),MATCH($EF$3,'SO Juli 2026 Rev 2'!$B$5:$XI$5,0))</f>
        <v>7000</v>
      </c>
      <c r="EG12" s="393">
        <f>INDEX('Summary sales'!$A$6:$CA$50,MATCH($B12,'Summary sales'!$A$6:$A$50,0),MATCH($EF$3,'Summary sales'!$A$7:$CA$7,0))</f>
        <v>1048.1300000008196</v>
      </c>
      <c r="EH12" s="393">
        <f t="shared" ref="EH12:EH18" si="172">EG12-EF12</f>
        <v>-5951.8699999991804</v>
      </c>
      <c r="EI12" s="581">
        <f t="shared" ref="EI12:EI18" si="173">EG12/EF12</f>
        <v>0.14973285714297421</v>
      </c>
      <c r="EJ12" s="393">
        <f>INDEX('SO Juli 2026 Rev 2'!$B$6:$BI$50,MATCH(B12,'SO Juli 2026 Rev 2'!$B$6:$B$50,0),MATCH($EJ$3,'SO Juli 2026 Rev 2'!$B$5:$XI$5,0))</f>
        <v>7000</v>
      </c>
      <c r="EK12" s="393">
        <f>INDEX('Summary sales'!$A$6:$CA$50,MATCH(B12,'Summary sales'!$A$6:$A$50,0),MATCH($EJ$3,'Summary sales'!$A$7:$CA$7,0))</f>
        <v>7239.25</v>
      </c>
      <c r="EL12" s="393">
        <f t="shared" ref="EL12:EL18" si="174">EK12-EJ12</f>
        <v>239.25</v>
      </c>
      <c r="EM12" s="581">
        <f t="shared" ref="EM12:EM18" si="175">EK12/EJ12</f>
        <v>1.0341785714285714</v>
      </c>
      <c r="EN12" s="393">
        <f>INDEX('SO Juli 2026 Rev 2'!$B$6:$BI$50,MATCH(B12,'SO Juli 2026 Rev 2'!$B$6:$B$50,0),MATCH($EN$3,'SO Juli 2026 Rev 2'!$B$5:$XI$5,0))</f>
        <v>5000</v>
      </c>
      <c r="EO12" s="393">
        <f>INDEX('Summary sales'!$A$6:$CA$50,MATCH($B12,'Summary sales'!$A$6:$A$50,0),MATCH($EN$3,'Summary sales'!$A$7:$CA$7,0))</f>
        <v>6338.9199999999255</v>
      </c>
      <c r="EP12" s="393">
        <f t="shared" ref="EP12:EP18" si="176">EO12-EN12</f>
        <v>1338.9199999999255</v>
      </c>
      <c r="EQ12" s="581">
        <f t="shared" ref="EQ12:EQ18" si="177">EO12/EN12</f>
        <v>1.2677839999999851</v>
      </c>
      <c r="ER12" s="393">
        <f>INDEX('SO Juli 2026 Rev 2'!$B$6:$BI$50,MATCH(B12,'SO Juli 2026 Rev 2'!$B$6:$B$50,0),MATCH($ER$3,'SO Juli 2026 Rev 2'!$B$5:$XI$5,0))</f>
        <v>35000</v>
      </c>
      <c r="ES12" s="393">
        <f>INDEX('Summary sales'!$A$6:$CA$50,MATCH($B12,'Summary sales'!$A$6:$A$50,0),MATCH($ER$3,'Summary sales'!$A$7:$CA$7,0))</f>
        <v>52798.319999998435</v>
      </c>
      <c r="ET12" s="393">
        <f t="shared" ref="ET12:ET18" si="178">ES12-ER12</f>
        <v>17798.319999998435</v>
      </c>
      <c r="EU12" s="581">
        <f t="shared" ref="EU12:EU18" si="179">ES12/ER12</f>
        <v>1.5085234285713838</v>
      </c>
      <c r="EV12" s="393">
        <f>INDEX('SO Juli 2026 Rev 2'!$B$6:$BI$50,MATCH(B12,'SO Juli 2026 Rev 2'!$B$6:$B$50,0),MATCH($EV$3,'SO Juli 2026 Rev 2'!$B$5:$XI$5,0))</f>
        <v>8000</v>
      </c>
      <c r="EW12" s="393">
        <f>INDEX('Summary sales'!$A$6:$CA$50,MATCH(B12,'Summary sales'!$A$6:$A$50,0),MATCH($EV$3,'Summary sales'!$A$7:$CA$7,0))</f>
        <v>4927.3499999996275</v>
      </c>
      <c r="EX12" s="393">
        <f t="shared" ref="EX12:EX18" si="180">EW12-EV12</f>
        <v>-3072.6500000003725</v>
      </c>
      <c r="EY12" s="581">
        <f t="shared" ref="EY12:EY18" si="181">EW12/EV12</f>
        <v>0.61591874999995344</v>
      </c>
      <c r="EZ12" s="393">
        <f>INDEX('SO Juli 2026 Rev 2'!$B$6:$BI$50,MATCH(B12,'SO Juli 2026 Rev 2'!$B$6:$B$50,0),MATCH($EZ$3,'SO Juli 2026 Rev 2'!$B$5:$XI$5,0))</f>
        <v>3500</v>
      </c>
      <c r="FA12" s="393">
        <f>INDEX('Summary sales'!$A$6:$CA$50,MATCH(B12,'Summary sales'!$A$6:$A$50,0),MATCH($EZ$3,'Summary sales'!$A$7:$CA$7,0))</f>
        <v>3458.0999999996275</v>
      </c>
      <c r="FB12" s="393">
        <f t="shared" ref="FB12:FB18" si="182">FA12-EZ12</f>
        <v>-41.900000000372529</v>
      </c>
      <c r="FC12" s="581">
        <f t="shared" ref="FC12:FC18" si="183">FA12/EZ12</f>
        <v>0.98802857142846501</v>
      </c>
      <c r="FD12" s="393">
        <f>INDEX('SO Juli 2026 Rev 2'!$B$6:$BI$50,MATCH(B12,'SO Juli 2026 Rev 2'!$B$6:$B$50,0),MATCH($FD$3,'SO Juli 2026 Rev 2'!$B$5:$XI$5,0))</f>
        <v>0</v>
      </c>
      <c r="FE12" s="393">
        <f>INDEX('Summary sales'!$A$6:$CA$50,MATCH(B12,'Summary sales'!$A$6:$A$50,0),MATCH($FD$3,'Summary sales'!$A$7:$CA$7,0))</f>
        <v>0</v>
      </c>
      <c r="FF12" s="393">
        <f t="shared" ref="FF12:FF18" si="184">FE12-FD12</f>
        <v>0</v>
      </c>
      <c r="FG12" s="581" t="e">
        <f t="shared" ref="FG12:FG18" si="185">FE12/FD12</f>
        <v>#DIV/0!</v>
      </c>
      <c r="FH12" s="393">
        <f>INDEX('SO Juli 2026 Rev 2'!$B$6:$BI$50,MATCH(B12,'SO Juli 2026 Rev 2'!$B$6:$B$50,0),MATCH($FH$3,'SO Juli 2026 Rev 2'!$B$5:$XI$5,0))</f>
        <v>0</v>
      </c>
      <c r="FI12" s="393">
        <f>INDEX('Summary sales'!$A$6:$CA$50,MATCH(B12,'Summary sales'!$A$6:$A$50,0),MATCH($FH$3,'Summary sales'!$A$7:$CA$7,0))</f>
        <v>0</v>
      </c>
      <c r="FJ12" s="393">
        <f t="shared" ref="FJ12:FJ18" si="186">FI12-FH12</f>
        <v>0</v>
      </c>
      <c r="FK12" s="581" t="e">
        <f t="shared" ref="FK12:FK18" si="187">FI12/FH12</f>
        <v>#DIV/0!</v>
      </c>
      <c r="FL12" s="393">
        <f>INDEX('SO Juli 2026 Rev 2'!$B$6:$BI$50,MATCH(B12,'SO Juli 2026 Rev 2'!$B$6:$B$50,0),MATCH($FL$3,'SO Juli 2026 Rev 2'!$B$5:$XI$5,0))</f>
        <v>700</v>
      </c>
      <c r="FM12" s="393">
        <f>INDEX('Summary sales'!$A$6:$CA$50,MATCH(B12,'Summary sales'!$A$6:$A$50,0),MATCH($FL$3,'Summary sales'!$A$7:$CA$7,0))</f>
        <v>645.67000000004191</v>
      </c>
      <c r="FN12" s="393">
        <f t="shared" ref="FN12:FN18" si="188">FM12-FL12</f>
        <v>-54.32999999995809</v>
      </c>
      <c r="FO12" s="581">
        <f t="shared" ref="FO12:FO18" si="189">FM12/FL12</f>
        <v>0.92238571428577421</v>
      </c>
      <c r="FP12" s="393">
        <f>INDEX('SO Juli 2026 Rev 2'!$B$6:$BI$50,MATCH(B12,'SO Juli 2026 Rev 2'!$B$6:$B$50,0),MATCH($FP$3,'SO Juli 2026 Rev 2'!$B$5:$XI$5,0))</f>
        <v>5600</v>
      </c>
      <c r="FQ12" s="393">
        <f>INDEX('Summary sales'!$A$6:$CA$50,MATCH(B12,'Summary sales'!$A$6:$A$50,0),MATCH($FP$3,'Summary sales'!$A$7:$CA$7,0))</f>
        <v>4843.6199999999953</v>
      </c>
      <c r="FR12" s="393">
        <f t="shared" ref="FR12:FR18" si="190">FQ12-FP12</f>
        <v>-756.38000000000466</v>
      </c>
      <c r="FS12" s="581">
        <f t="shared" ref="FS12:FS18" si="191">FQ12/FP12</f>
        <v>0.86493214285714204</v>
      </c>
      <c r="FT12" s="393">
        <f>INDEX('SO Juli 2026 Rev 2'!$B$6:$BI$50,MATCH(B12,'SO Juli 2026 Rev 2'!$B$6:$B$50,0),MATCH($FT$3,'SO Juli 2026 Rev 2'!$B$5:$XI$5,0))</f>
        <v>3500</v>
      </c>
      <c r="FU12" s="393">
        <f>INDEX('Summary sales'!$A$6:$CA$50,MATCH(B12,'Summary sales'!$A$6:$A$50,0),MATCH($FT$3,'Summary sales'!$A$7:$CA$7,0))</f>
        <v>3927.7299999999814</v>
      </c>
      <c r="FV12" s="393">
        <f t="shared" ref="FV12:FV18" si="192">FU12-FT12</f>
        <v>427.72999999998137</v>
      </c>
      <c r="FW12" s="581">
        <f t="shared" ref="FW12:FW18" si="193">FU12/FT12</f>
        <v>1.1222085714285661</v>
      </c>
      <c r="FX12" s="393">
        <f>INDEX('SO Juli 2026 Rev 2'!$B$6:$BI$50,MATCH(B12,'SO Juli 2026 Rev 2'!$B$6:$B$50,0),MATCH($FX$3,'SO Juli 2026 Rev 2'!$B$5:$XI$5,0))</f>
        <v>2000</v>
      </c>
      <c r="FY12" s="393">
        <f>INDEX('Summary sales'!$A$6:$CA$50,MATCH(B12,'Summary sales'!$A$6:$A$50,0),MATCH($FX$3,'Summary sales'!$A$7:$CA$7,0))</f>
        <v>176.80000000004657</v>
      </c>
      <c r="FZ12" s="393">
        <f t="shared" ref="FZ12:FZ18" si="194">FY12-FX12</f>
        <v>-1823.1999999999534</v>
      </c>
      <c r="GA12" s="581">
        <f t="shared" ref="GA12:GA18" si="195">FY12/FX12</f>
        <v>8.8400000000023279E-2</v>
      </c>
      <c r="GB12" s="393">
        <f>INDEX('SO Juli 2026 Rev 2'!$B$6:$BI$50,MATCH(B12,'SO Juli 2026 Rev 2'!$B$6:$B$50,0),MATCH($GB$3,'SO Juli 2026 Rev 2'!$B$5:$XI$5,0))</f>
        <v>369.61070967741654</v>
      </c>
      <c r="GC12" s="393">
        <f>INDEX('Summary sales'!$A$6:$CA$50,MATCH(B12,'Summary sales'!$A$6:$A$50,0),MATCH($GB$3,'Summary sales'!$A$7:$CA$7,0))</f>
        <v>0</v>
      </c>
      <c r="GD12" s="393">
        <f t="shared" ref="GD12:GD18" si="196">GC12-GB12</f>
        <v>-369.61070967741654</v>
      </c>
      <c r="GE12" s="581">
        <f t="shared" ref="GE12:GE18" si="197">GC12/GB12</f>
        <v>0</v>
      </c>
      <c r="GF12" s="393">
        <f>INDEX('SO Juli 2026 Rev 2'!$B$6:$BI$50,MATCH(B12,'SO Juli 2026 Rev 2'!$B$6:$B$50,0),MATCH($GF$3,'SO Juli 2026 Rev 2'!$B$5:$XI$5,0))</f>
        <v>13500</v>
      </c>
      <c r="GG12" s="393">
        <f>INDEX('Summary sales'!$A$6:$CA$50,MATCH(B12,'Summary sales'!$A$6:$A$50,0),MATCH($GF$3,'Summary sales'!$A$7:$CA$7,0))</f>
        <v>12626.594000000001</v>
      </c>
      <c r="GH12" s="393">
        <f t="shared" ref="GH12:GH18" si="198">GG12-GF12</f>
        <v>-873.40599999999904</v>
      </c>
      <c r="GI12" s="581">
        <f t="shared" ref="GI12:GI18" si="199">GG12/GF12</f>
        <v>0.93530325925925928</v>
      </c>
      <c r="GJ12" s="393">
        <f>INDEX('SO Juli 2026 Rev 2'!$B$6:$BI$50,MATCH(B12,'SO Juli 2026 Rev 2'!$B$6:$B$50,0),MATCH($GJ$3,'SO Juli 2026 Rev 2'!$B$5:$XI$5,0))</f>
        <v>1121.900322580635</v>
      </c>
      <c r="GK12" s="393">
        <f>INDEX('Summary sales'!$A$6:$CA$50,MATCH($B12,'Summary sales'!$A$6:$A$50,0),MATCH($GJ$3,'Summary sales'!$A$7:$CA$7,0))</f>
        <v>1130.2000000001863</v>
      </c>
      <c r="GL12" s="393">
        <f t="shared" ref="GL12:GL18" si="200">GK12-GJ12</f>
        <v>8.2996774195512444</v>
      </c>
      <c r="GM12" s="581">
        <f t="shared" ref="GM12:GM18" si="201">GK12/GJ12</f>
        <v>1.0073978741716199</v>
      </c>
      <c r="GN12" s="393">
        <f>INDEX('SO Juli 2026 Rev 2'!$B$6:$BI$50,MATCH(B12,'SO Juli 2026 Rev 2'!$B$6:$B$50,0),MATCH($GN$3,'SO Juli 2026 Rev 2'!$B$5:$XI$5,0))</f>
        <v>2499.7025806451697</v>
      </c>
      <c r="GO12" s="393">
        <f>INDEX('Summary sales'!$A$6:$CA$50,MATCH(B12,'Summary sales'!$A$6:$A$50,0),MATCH($GN$3,'Summary sales'!$A$7:$CA$7,0))</f>
        <v>2683.6499999999942</v>
      </c>
      <c r="GP12" s="393">
        <f t="shared" ref="GP12:GP18" si="202">GO12-GN12</f>
        <v>183.94741935482443</v>
      </c>
      <c r="GQ12" s="581">
        <f t="shared" ref="GQ12:GQ18" si="203">GO12/GN12</f>
        <v>1.0735877223070867</v>
      </c>
      <c r="GR12" s="393">
        <f>INDEX('SO Juli 2026 Rev 2'!$B$6:$BI$50,MATCH(B12,'SO Juli 2026 Rev 2'!$B$6:$B$50,0),MATCH($GR$3,'SO Juli 2026 Rev 2'!$B$5:$XI$5,0))</f>
        <v>2499.7025806451697</v>
      </c>
      <c r="GS12" s="393">
        <f>INDEX('Summary sales'!$A$6:$CA$50,MATCH(B12,'Summary sales'!$A$6:$A$50,0),MATCH($GR$3,'Summary sales'!$A$7:$CA$7,0))</f>
        <v>2725.3100000000559</v>
      </c>
      <c r="GT12" s="393">
        <f t="shared" ref="GT12:GT18" si="204">GS12-GR12</f>
        <v>225.60741935488613</v>
      </c>
      <c r="GU12" s="581">
        <f t="shared" ref="GU12:GU18" si="205">GS12/GR12</f>
        <v>1.0902537050214418</v>
      </c>
      <c r="GV12" s="393">
        <f>INDEX('SO Juli 2026 Rev 2'!$B$6:$BI$50,MATCH(B12,'SO Juli 2026 Rev 2'!$B$6:$B$50,0),MATCH($GV$3,'SO Juli 2026 Rev 2'!$B$5:$XI$5,0))</f>
        <v>0</v>
      </c>
      <c r="GW12" s="393">
        <f>INDEX('Summary sales'!$A$6:$CA$50,MATCH(B12,'Summary sales'!$A$6:$A$50,0),MATCH($GV$3,'Summary sales'!$A$7:$CA$7,0))</f>
        <v>0</v>
      </c>
      <c r="GX12" s="393">
        <f t="shared" ref="GX12:GX18" si="206">GW12-GV12</f>
        <v>0</v>
      </c>
      <c r="GY12" s="582" t="e">
        <f t="shared" ref="GY12:GY18" si="207">GW12/GV12</f>
        <v>#DIV/0!</v>
      </c>
    </row>
    <row r="13" spans="1:222" ht="15" customHeight="1">
      <c r="A13" s="808"/>
      <c r="B13" s="391">
        <f t="shared" ref="B13:B18" si="208">B12+1</f>
        <v>46210</v>
      </c>
      <c r="C13" s="392" t="str">
        <f t="shared" si="0"/>
        <v>Tue</v>
      </c>
      <c r="D13" s="393">
        <f t="shared" si="104"/>
        <v>216250.93393548383</v>
      </c>
      <c r="E13" s="393">
        <f t="shared" ca="1" si="105"/>
        <v>222180.81699999742</v>
      </c>
      <c r="F13" s="393">
        <f t="shared" ca="1" si="106"/>
        <v>5929.8830645135895</v>
      </c>
      <c r="G13" s="581">
        <f t="shared" ca="1" si="107"/>
        <v>1.0274213061492845</v>
      </c>
      <c r="H13" s="393">
        <f>INDEX('SO Juli 2026 Rev 2'!$B$6:$BI$50,MATCH(B13,'SO Juli 2026 Rev 2'!$B$6:$B$50,0),MATCH($H$3,'SO Juli 2026 Rev 2'!$B$5:$XI$5,0))</f>
        <v>1199.5729032258068</v>
      </c>
      <c r="I13" s="393">
        <f>INDEX('Summary sales'!$A$6:$CA$50,MATCH(B13,'Summary sales'!$A$6:$A$50,0),MATCH($H$3,'Summary sales'!$A$7:$CA$7,0))</f>
        <v>886.45999999996275</v>
      </c>
      <c r="J13" s="393">
        <f t="shared" si="108"/>
        <v>-313.11290322584409</v>
      </c>
      <c r="K13" s="581">
        <f t="shared" si="109"/>
        <v>0.73897967986452262</v>
      </c>
      <c r="L13" s="393">
        <f>INDEX('SO Juli 2026 Rev 2'!$B$6:$BI$50,MATCH(B13,'SO Juli 2026 Rev 2'!$B$6:$B$50,0),MATCH($L$3,'SO Juli 2026 Rev 2'!$B$5:$XI$5,0))</f>
        <v>2000</v>
      </c>
      <c r="M13" s="393">
        <f>INDEX('Summary sales'!$A$6:$CA$50,MATCH($B13,'Summary sales'!$A$6:$A$50,0),MATCH($L$3,'Summary sales'!$A$7:$CA$7,0))</f>
        <v>1964.6999999992549</v>
      </c>
      <c r="N13" s="393">
        <f t="shared" si="110"/>
        <v>-35.300000000745058</v>
      </c>
      <c r="O13" s="581">
        <f t="shared" si="111"/>
        <v>0.98234999999962747</v>
      </c>
      <c r="P13" s="393">
        <f>INDEX('SO Juli 2026 Rev 2'!$B$6:$BI$50,MATCH(B13,'SO Juli 2026 Rev 2'!$B$6:$B$50,0),MATCH($P$3,'SO Juli 2026 Rev 2'!$B$5:$XI$5,0))</f>
        <v>1200</v>
      </c>
      <c r="Q13" s="393">
        <f>INDEX('Summary sales'!$A$6:$CA$50,MATCH($B13,'Summary sales'!$A$6:$A$50,0),MATCH($P$3,'Summary sales'!$A$7:$CA$7,0))</f>
        <v>1205.9799999999814</v>
      </c>
      <c r="R13" s="393">
        <f t="shared" si="112"/>
        <v>5.9799999999813735</v>
      </c>
      <c r="S13" s="581">
        <f t="shared" si="113"/>
        <v>1.0049833333333178</v>
      </c>
      <c r="T13" s="393">
        <f>INDEX('SO Juli 2026 Rev 2'!$B$6:$BI$50,MATCH(B13,'SO Juli 2026 Rev 2'!$B$6:$B$50,0),MATCH($T$3,'SO Juli 2026 Rev 2'!$B$5:$XI$5,0))</f>
        <v>3300</v>
      </c>
      <c r="U13" s="393">
        <f>INDEX('Summary sales'!$A$6:$CA$50,MATCH($B13,'Summary sales'!$A$6:$A$50,0),MATCH($T$3,'Summary sales'!$A$7:$CA$7,0))</f>
        <v>2742.5999999996275</v>
      </c>
      <c r="V13" s="393">
        <f t="shared" si="114"/>
        <v>-557.40000000037253</v>
      </c>
      <c r="W13" s="581">
        <f t="shared" si="115"/>
        <v>0.83109090909079619</v>
      </c>
      <c r="X13" s="393">
        <f>INDEX('SO Juli 2026 Rev 2'!$B$6:$BI$50,MATCH(B13,'SO Juli 2026 Rev 2'!$B$6:$B$50,0),MATCH($X$3,'SO Juli 2026 Rev 2'!$B$5:$XI$5,0))</f>
        <v>644.02064516129087</v>
      </c>
      <c r="Y13" s="393">
        <f>INDEX('Summary sales'!$A$6:$CA$50,MATCH($B13,'Summary sales'!$A$6:$A$50,0),MATCH($X$3,'Summary sales'!$A$7:$CA$7,0))</f>
        <v>791.60999999998603</v>
      </c>
      <c r="Z13" s="393">
        <f t="shared" si="116"/>
        <v>147.58935483869516</v>
      </c>
      <c r="AA13" s="581">
        <f t="shared" si="117"/>
        <v>1.2291686702089066</v>
      </c>
      <c r="AB13" s="393">
        <f>INDEX('SO Juli 2026 Rev 2'!$B$6:$BI$50,MATCH(B13,'SO Juli 2026 Rev 2'!$B$6:$B$50,0),MATCH($AB$3,'SO Juli 2026 Rev 2'!$B$5:$XI$5,0))</f>
        <v>150</v>
      </c>
      <c r="AC13" s="393">
        <f>INDEX('Summary sales'!$A$6:$CA$50,MATCH($B13,'Summary sales'!$A$6:$A$50,0),MATCH($AB$3,'Summary sales'!$A$7:$CA$7,0))</f>
        <v>266.96000000002095</v>
      </c>
      <c r="AD13" s="393">
        <f t="shared" si="118"/>
        <v>116.96000000002095</v>
      </c>
      <c r="AE13" s="581">
        <f t="shared" si="119"/>
        <v>1.7797333333334731</v>
      </c>
      <c r="AF13" s="393">
        <f>INDEX('SO Juli 2026 Rev 2'!$B$6:$BI$50,MATCH(B13,'SO Juli 2026 Rev 2'!$B$6:$B$50,0),MATCH($AF$3,'SO Juli 2026 Rev 2'!$B$5:$XI$5,0))</f>
        <v>603.76322580644887</v>
      </c>
      <c r="AG13" s="393">
        <f>INDEX('Summary sales'!$A$6:$CA$50,MATCH($B13,'Summary sales'!$A$6:$A$50,0),MATCH($AF$3,'Summary sales'!$A$7:$CA$7,0))</f>
        <v>1061.1700000000419</v>
      </c>
      <c r="AH13" s="393">
        <f t="shared" si="120"/>
        <v>457.40677419359304</v>
      </c>
      <c r="AI13" s="581">
        <f t="shared" si="121"/>
        <v>1.7575929679762012</v>
      </c>
      <c r="AJ13" s="393">
        <f>INDEX('SO Juli 2026 Rev 2'!$B$6:$BI$50,MATCH(B13,'SO Juli 2026 Rev 2'!$B$6:$B$50,0),MATCH($AJ$3,'SO Juli 2026 Rev 2'!$B$5:$XI$5,0))</f>
        <v>673.27548387096704</v>
      </c>
      <c r="AK13" s="393">
        <f>INDEX('Summary sales'!$A$6:$CA$50,MATCH($B13,'Summary sales'!$A$6:$A$50,0),MATCH($AJ$3,'Summary sales'!$A$7:$CA$7,0))</f>
        <v>824.10000000009313</v>
      </c>
      <c r="AL13" s="393">
        <f t="shared" si="122"/>
        <v>150.8245161291261</v>
      </c>
      <c r="AM13" s="581">
        <f t="shared" si="123"/>
        <v>1.2240160524811736</v>
      </c>
      <c r="AN13" s="393">
        <f>INDEX('SO Juli 2026 Rev 2'!$B$6:$BI$50,MATCH(B13,'SO Juli 2026 Rev 2'!$B$6:$B$50,0),MATCH($AN$3,'SO Juli 2026 Rev 2'!$B$5:$XI$5,0))</f>
        <v>5500</v>
      </c>
      <c r="AO13" s="393">
        <f>INDEX('Summary sales'!$A$6:$CA$50,MATCH($B13,'Summary sales'!$A$6:$A$50,0),MATCH($AN$3,'Summary sales'!$A$7:$CA$7,0))</f>
        <v>6559.929999999702</v>
      </c>
      <c r="AP13" s="393">
        <f t="shared" si="124"/>
        <v>1059.929999999702</v>
      </c>
      <c r="AQ13" s="581">
        <f t="shared" si="125"/>
        <v>1.1927145454544912</v>
      </c>
      <c r="AR13" s="393">
        <f>INDEX('SO Juli 2026 Rev 2'!$B$6:$BI$50,MATCH(B13,'SO Juli 2026 Rev 2'!$B$6:$B$50,0),MATCH($AR$3,'SO Juli 2026 Rev 2'!$B$5:$XI$5,0))</f>
        <v>5000</v>
      </c>
      <c r="AS13" s="393">
        <f ca="1">INDEX('Summary sales'!$A$6:$CA$50,MATCH($B13,'Summary sales'!$A$6:$A$50,0),MATCH($AR$3,'Summary sales'!$A$7:$CA$7,0))</f>
        <v>6027.3100000000559</v>
      </c>
      <c r="AT13" s="393">
        <f t="shared" ca="1" si="126"/>
        <v>1027.3100000000559</v>
      </c>
      <c r="AU13" s="581">
        <f t="shared" ca="1" si="127"/>
        <v>1.2054620000000111</v>
      </c>
      <c r="AV13" s="393">
        <f>INDEX('SO Juli 2026 Rev 2'!$B$6:$BI$50,MATCH(B13,'SO Juli 2026 Rev 2'!$B$6:$B$50,0),MATCH($AV$3,'SO Juli 2026 Rev 2'!$B$5:$XI$5,0))</f>
        <v>2500</v>
      </c>
      <c r="AW13" s="393">
        <f>INDEX('Summary sales'!$A$6:$CA$50,MATCH($B13,'Summary sales'!$A$6:$A$50,0),MATCH($AV$3,'Summary sales'!$A$7:$CA$7,0))</f>
        <v>2596.0500000000466</v>
      </c>
      <c r="AX13" s="393">
        <f t="shared" si="128"/>
        <v>96.050000000046566</v>
      </c>
      <c r="AY13" s="581">
        <f t="shared" si="129"/>
        <v>1.0384200000000186</v>
      </c>
      <c r="AZ13" s="393">
        <f>INDEX('SO Juli 2026 Rev 2'!$B$6:$BI$50,MATCH(B13,'SO Juli 2026 Rev 2'!$B$6:$B$50,0),MATCH($AZ$3,'SO Juli 2026 Rev 2'!$B$5:$XI$5,0))</f>
        <v>500</v>
      </c>
      <c r="BA13" s="393">
        <f>INDEX('Summary sales'!$A$6:$CA$50,MATCH($B13,'Summary sales'!$A$6:$A$50,0),MATCH($AZ$3,'Summary sales'!$A$7:$CA$7,0))</f>
        <v>1325.8600000000006</v>
      </c>
      <c r="BB13" s="393">
        <f t="shared" si="130"/>
        <v>825.86000000000058</v>
      </c>
      <c r="BC13" s="581">
        <f t="shared" si="131"/>
        <v>2.651720000000001</v>
      </c>
      <c r="BD13" s="393">
        <f>INDEX('SO Juli 2026 Rev 2'!$B$6:$BI$50,MATCH(B13,'SO Juli 2026 Rev 2'!$B$6:$B$50,0),MATCH($BD$3,'SO Juli 2026 Rev 2'!$B$5:$XI$5,0))</f>
        <v>10300</v>
      </c>
      <c r="BE13" s="393">
        <f>INDEX('Summary sales'!$A$6:$CA$50,MATCH($B13,'Summary sales'!$A$6:$A$50,0),MATCH($BD$3,'Summary sales'!$A$7:$CA$7,0))</f>
        <v>11085.450000000186</v>
      </c>
      <c r="BF13" s="393">
        <f t="shared" si="132"/>
        <v>785.45000000018626</v>
      </c>
      <c r="BG13" s="581">
        <f t="shared" si="133"/>
        <v>1.0762572815534162</v>
      </c>
      <c r="BH13" s="393">
        <f>INDEX('SO Juli 2026 Rev 2'!$B$6:$BI$50,MATCH(B13,'SO Juli 2026 Rev 2'!$B$6:$B$50,0),MATCH($BH$3,'SO Juli 2026 Rev 2'!$B$5:$XI$5,0))</f>
        <v>9000.0570967741915</v>
      </c>
      <c r="BI13" s="393">
        <f>INDEX('Summary sales'!$A$6:$CA$50,MATCH($B13,'Summary sales'!$A$6:$A$50,0),MATCH($BH$3,'Summary sales'!$A$7:$CA$7,0))</f>
        <v>9383.3500000000931</v>
      </c>
      <c r="BJ13" s="393">
        <f t="shared" si="134"/>
        <v>383.29290322590168</v>
      </c>
      <c r="BK13" s="581">
        <f t="shared" si="135"/>
        <v>1.0425878301775755</v>
      </c>
      <c r="BL13" s="393">
        <f>INDEX('SO Juli 2026 Rev 2'!$B$6:$BI$50,MATCH(B13,'SO Juli 2026 Rev 2'!$B$6:$B$50,0),MATCH($BL$3,'SO Juli 2026 Rev 2'!$B$5:$XI$5,0))</f>
        <v>1000</v>
      </c>
      <c r="BM13" s="393">
        <f>INDEX('Summary sales'!$A$6:$CA$50,MATCH($B13,'Summary sales'!$A$6:$A$50,0),MATCH($BL$3,'Summary sales'!$A$7:$CA$7,0))</f>
        <v>755.90299999993294</v>
      </c>
      <c r="BN13" s="393">
        <f t="shared" si="136"/>
        <v>-244.09700000006706</v>
      </c>
      <c r="BO13" s="581">
        <f t="shared" si="137"/>
        <v>0.75590299999993293</v>
      </c>
      <c r="BP13" s="393">
        <f>INDEX('SO Juli 2026 Rev 2'!$B$6:$BI$50,MATCH(B13,'SO Juli 2026 Rev 2'!$B$6:$B$50,0),MATCH($BP$3,'SO Juli 2026 Rev 2'!$B$5:$XI$5,0))</f>
        <v>5500</v>
      </c>
      <c r="BQ13" s="393">
        <f ca="1">INDEX('Summary sales'!$A$6:$CA$50,MATCH($B13,'Summary sales'!$A$6:$A$50,0),MATCH($BP$3,'Summary sales'!$A$7:$CA$7,0))</f>
        <v>2855.03</v>
      </c>
      <c r="BR13" s="393">
        <f t="shared" ca="1" si="138"/>
        <v>-2644.97</v>
      </c>
      <c r="BS13" s="581">
        <f t="shared" ca="1" si="139"/>
        <v>0.51909636363636369</v>
      </c>
      <c r="BT13" s="393">
        <f>INDEX('SO Juli 2026 Rev 2'!$B$6:$BI$50,MATCH(B13,'SO Juli 2026 Rev 2'!$B$6:$B$50,0),MATCH($BT$3,'SO Juli 2026 Rev 2'!$B$5:$XI$5,0))</f>
        <v>0</v>
      </c>
      <c r="BU13" s="393">
        <f>INDEX('Summary sales'!$A$6:$CA$50,MATCH($B13,'Summary sales'!$A$6:$A$50,0),MATCH($BT$3,'Summary sales'!$A$7:$CA$7,0))</f>
        <v>0</v>
      </c>
      <c r="BV13" s="393">
        <f t="shared" si="140"/>
        <v>0</v>
      </c>
      <c r="BW13" s="581" t="e">
        <f t="shared" si="141"/>
        <v>#DIV/0!</v>
      </c>
      <c r="BX13" s="393">
        <f>INDEX('SO Juli 2026 Rev 2'!$B$6:$BI$50,MATCH(B13,'SO Juli 2026 Rev 2'!$B$6:$B$50,0),MATCH($BX$3,'SO Juli 2026 Rev 2'!$B$5:$XI$5,0))</f>
        <v>89.451612903225808</v>
      </c>
      <c r="BY13" s="393">
        <f>INDEX('Summary sales'!$A$6:$CA$50,MATCH($B13,'Summary sales'!$A$6:$A$50,0),MATCH($BX$3,'Summary sales'!$A$7:$CA$7,0))</f>
        <v>61.114999999990687</v>
      </c>
      <c r="BZ13" s="393">
        <f t="shared" si="142"/>
        <v>-28.336612903235121</v>
      </c>
      <c r="CA13" s="581">
        <f t="shared" si="143"/>
        <v>0.68321853588161241</v>
      </c>
      <c r="CB13" s="393">
        <f>INDEX('SO Juli 2026 Rev 2'!$B$6:$BI$50,MATCH(B13,'SO Juli 2026 Rev 2'!$B$6:$B$50,0),MATCH($CB$3,'SO Juli 2026 Rev 2'!$B$5:$XI$5,0))</f>
        <v>3500</v>
      </c>
      <c r="CC13" s="393">
        <f>INDEX('Summary sales'!$A$6:$CA$50,MATCH($B13,'Summary sales'!$A$6:$A$50,0),MATCH($CB$3,'Summary sales'!$A$7:$CA$7,0))</f>
        <v>2682</v>
      </c>
      <c r="CD13" s="393">
        <f t="shared" si="144"/>
        <v>-818</v>
      </c>
      <c r="CE13" s="581">
        <f t="shared" si="145"/>
        <v>0.76628571428571424</v>
      </c>
      <c r="CF13" s="393">
        <f>INDEX('SO Juli 2026 Rev 2'!$B$6:$BI$50,MATCH(B13,'SO Juli 2026 Rev 2'!$B$6:$B$50,0),MATCH($CF$3,'SO Juli 2026 Rev 2'!$B$5:$XI$5,0))</f>
        <v>1300</v>
      </c>
      <c r="CG13" s="393">
        <f>INDEX('Summary sales'!$A$6:$CA$50,MATCH($B13,'Summary sales'!$A$6:$A$50,0),MATCH($CF$3,'Summary sales'!$A$7:$CA$7,0))</f>
        <v>1641.8499999999767</v>
      </c>
      <c r="CH13" s="393">
        <f t="shared" si="146"/>
        <v>341.84999999997672</v>
      </c>
      <c r="CI13" s="581">
        <f t="shared" si="147"/>
        <v>1.2629615384615205</v>
      </c>
      <c r="CJ13" s="393">
        <f>INDEX('SO Juli 2026 Rev 2'!$B$6:$BI$50,MATCH(B13,'SO Juli 2026 Rev 2'!$B$6:$B$50,0),MATCH($CJ$3,'SO Juli 2026 Rev 2'!$B$5:$XI$5,0))</f>
        <v>3000</v>
      </c>
      <c r="CK13" s="393">
        <f>INDEX('Summary sales'!$A$6:$CA$50,MATCH($B13,'Summary sales'!$A$6:$A$50,0),MATCH($CJ$3,'Summary sales'!$A$7:$CA$7,0))</f>
        <v>5122.2000000001863</v>
      </c>
      <c r="CL13" s="393">
        <f t="shared" si="148"/>
        <v>2122.2000000001863</v>
      </c>
      <c r="CM13" s="581">
        <f t="shared" si="149"/>
        <v>1.707400000000062</v>
      </c>
      <c r="CN13" s="393">
        <f>INDEX('SO Juli 2026 Rev 2'!$B$6:$BI$50,MATCH(B13,'SO Juli 2026 Rev 2'!$B$6:$B$50,0),MATCH($CN$3,'SO Juli 2026 Rev 2'!$B$5:$XI$5,0))</f>
        <v>6500</v>
      </c>
      <c r="CO13" s="393">
        <f>INDEX('Summary sales'!$A$6:$CA$50,MATCH($B13,'Summary sales'!$A$6:$A$50,0),MATCH($CN$3,'Summary sales'!$A$7:$CA$7,0))</f>
        <v>7428.5399999999208</v>
      </c>
      <c r="CP13" s="393">
        <f t="shared" si="150"/>
        <v>928.53999999992084</v>
      </c>
      <c r="CQ13" s="581">
        <f t="shared" si="151"/>
        <v>1.1428523076922956</v>
      </c>
      <c r="CR13" s="393">
        <f>INDEX('SO Juli 2026 Rev 2'!$B$6:$BI$50,MATCH(B13,'SO Juli 2026 Rev 2'!$B$6:$B$50,0),MATCH($CR$3,'SO Juli 2026 Rev 2'!$B$5:$XI$5,0))</f>
        <v>10000</v>
      </c>
      <c r="CS13" s="393">
        <f>INDEX('Summary sales'!$A$6:$CA$50,MATCH($B13,'Summary sales'!$A$6:$A$50,0),MATCH($CR$3,'Summary sales'!$A$7:$CA$7,0))</f>
        <v>7239.4000000001397</v>
      </c>
      <c r="CT13" s="393">
        <f t="shared" si="152"/>
        <v>-2760.5999999998603</v>
      </c>
      <c r="CU13" s="581">
        <f t="shared" si="153"/>
        <v>0.72394000000001402</v>
      </c>
      <c r="CV13" s="393">
        <f>INDEX('SO Juli 2026 Rev 2'!$B$6:$BI$50,MATCH(B13,'SO Juli 2026 Rev 2'!$B$6:$B$50,0),MATCH($CV$3,'SO Juli 2026 Rev 2'!$B$5:$XI$5,0))</f>
        <v>16000</v>
      </c>
      <c r="CW13" s="393">
        <f>INDEX('Summary sales'!$A$6:$CA$50,MATCH($B13,'Summary sales'!$A$6:$A$50,0),MATCH($CV$3,'Summary sales'!$A$7:$CA$7,0))</f>
        <v>17656.442999996245</v>
      </c>
      <c r="CX13" s="393">
        <f t="shared" si="154"/>
        <v>1656.4429999962449</v>
      </c>
      <c r="CY13" s="581">
        <f t="shared" si="155"/>
        <v>1.1035276874997653</v>
      </c>
      <c r="CZ13" s="393">
        <f>INDEX('SO Juli 2026 Rev 2'!$B$6:$BI$50,MATCH(B13,'SO Juli 2026 Rev 2'!$B$6:$B$50,0),MATCH($CZ$3,'SO Juli 2026 Rev 2'!$B$5:$XI$5,0))</f>
        <v>2000</v>
      </c>
      <c r="DA13" s="393">
        <f>INDEX('Summary sales'!$A$6:$CA$50,MATCH($B13,'Summary sales'!$A$6:$A$50,0),MATCH($CZ$3,'Summary sales'!$A$7:$CA$7,0))</f>
        <v>1983.4000000003725</v>
      </c>
      <c r="DB13" s="393">
        <f t="shared" si="156"/>
        <v>-16.599999999627471</v>
      </c>
      <c r="DC13" s="581">
        <f t="shared" si="157"/>
        <v>0.99170000000018621</v>
      </c>
      <c r="DD13" s="393">
        <f>INDEX('SO Juli 2026 Rev 2'!$B$6:$BI$50,MATCH(B13,'SO Juli 2026 Rev 2'!$B$6:$B$50,0),MATCH($DD$3,'SO Juli 2026 Rev 2'!$B$5:$XI$5,0))</f>
        <v>800</v>
      </c>
      <c r="DE13" s="393">
        <f>INDEX('Summary sales'!$A$6:$CA$50,MATCH($B13,'Summary sales'!$A$6:$A$50,0),MATCH($DD$3,'Summary sales'!$A$7:$CA$7,0))</f>
        <v>675.82000000006519</v>
      </c>
      <c r="DF13" s="393">
        <f t="shared" si="158"/>
        <v>-124.17999999993481</v>
      </c>
      <c r="DG13" s="581">
        <f t="shared" si="159"/>
        <v>0.84477500000008154</v>
      </c>
      <c r="DH13" s="393">
        <f>INDEX('SO Juli 2026 Rev 2'!$B$6:$BI$50,MATCH(B13,'SO Juli 2026 Rev 2'!$B$6:$B$50,0),MATCH($DH$3,'SO Juli 2026 Rev 2'!$B$5:$XI$5,0))</f>
        <v>7200</v>
      </c>
      <c r="DI13" s="393">
        <f>INDEX('Summary sales'!$A$6:$CA$50,MATCH($B13,'Summary sales'!$A$6:$A$50,0),MATCH($DH$3,'Summary sales'!$A$7:$CA$7,0))</f>
        <v>9698.0800000000745</v>
      </c>
      <c r="DJ13" s="393">
        <f t="shared" si="160"/>
        <v>2498.0800000000745</v>
      </c>
      <c r="DK13" s="581">
        <f t="shared" si="161"/>
        <v>1.3469555555555659</v>
      </c>
      <c r="DL13" s="393">
        <f>INDEX('SO Juli 2026 Rev 2'!$B$6:$BI$50,MATCH(B13,'SO Juli 2026 Rev 2'!$B$6:$B$50,0),MATCH($DL$3,'SO Juli 2026 Rev 2'!$B$5:$XI$5,0))</f>
        <v>3499.876774193548</v>
      </c>
      <c r="DM13" s="393">
        <f>INDEX('Summary sales'!$A$6:$CA$50,MATCH($B13,'Summary sales'!$A$6:$A$50,0),MATCH($DL$3,'Summary sales'!$A$7:$CA$7,0))</f>
        <v>2503.1700000000419</v>
      </c>
      <c r="DN13" s="393">
        <f t="shared" si="162"/>
        <v>-996.70677419350613</v>
      </c>
      <c r="DO13" s="581">
        <f t="shared" si="163"/>
        <v>0.71521660946958043</v>
      </c>
      <c r="DP13" s="393">
        <f>INDEX('SO Juli 2026 Rev 2'!$B$6:$BI$50,MATCH(B13,'SO Juli 2026 Rev 2'!$B$6:$B$50,0),MATCH($DP$3,'SO Juli 2026 Rev 2'!$B$5:$XI$5,0))</f>
        <v>2000</v>
      </c>
      <c r="DQ13" s="393">
        <f>INDEX('Summary sales'!$A$6:$CA$50,MATCH($B13,'Summary sales'!$A$6:$A$50,0),MATCH($DP$3,'Summary sales'!$A$7:$CA$7,0))</f>
        <v>1743.5</v>
      </c>
      <c r="DR13" s="393">
        <f t="shared" si="164"/>
        <v>-256.5</v>
      </c>
      <c r="DS13" s="581">
        <f t="shared" si="165"/>
        <v>0.87175000000000002</v>
      </c>
      <c r="DT13" s="393">
        <f>INDEX('SO Juli 2026 Rev 2'!$B$6:$BI$50,MATCH(B13,'SO Juli 2026 Rev 2'!$B$6:$B$50,0),MATCH($DT$3,'SO Juli 2026 Rev 2'!$B$5:$XI$5,0))</f>
        <v>1000</v>
      </c>
      <c r="DU13" s="393">
        <f>INDEX('Summary sales'!$A$6:$CA$50,MATCH($B13,'Summary sales'!$A$6:$A$50,0),MATCH($DT$3,'Summary sales'!$A$7:$CA$7,0))</f>
        <v>498.92000000004191</v>
      </c>
      <c r="DV13" s="393">
        <f t="shared" si="166"/>
        <v>-501.07999999995809</v>
      </c>
      <c r="DW13" s="581">
        <f t="shared" si="167"/>
        <v>0.49892000000004189</v>
      </c>
      <c r="DX13" s="393">
        <f>INDEX('SO Juli 2026 Rev 2'!$B$6:$BI$50,MATCH(B13,'SO Juli 2026 Rev 2'!$B$6:$B$50,0),MATCH($DX$3,'SO Juli 2026 Rev 2'!$B$5:$XI$5,0))</f>
        <v>11000</v>
      </c>
      <c r="DY13" s="393">
        <f>INDEX('Summary sales'!$A$6:$CA$50,MATCH($B13,'Summary sales'!$A$6:$A$50,0),MATCH($DX$3,'Summary sales'!$A$7:$CA$7,0))</f>
        <v>11683.399999999441</v>
      </c>
      <c r="DZ13" s="393">
        <f t="shared" si="168"/>
        <v>683.39999999944121</v>
      </c>
      <c r="EA13" s="581">
        <f t="shared" si="169"/>
        <v>1.062127272727222</v>
      </c>
      <c r="EB13" s="393">
        <f>INDEX('SO Juli 2026 Rev 2'!$B$6:$BI$50,MATCH(B13,'SO Juli 2026 Rev 2'!$B$6:$B$50,0),MATCH($EB$3,'SO Juli 2026 Rev 2'!$B$5:$XI$5,0))</f>
        <v>2000</v>
      </c>
      <c r="EC13" s="393">
        <f>INDEX('Summary sales'!$A$6:$CA$50,MATCH($B13,'Summary sales'!$A$6:$A$50,0),MATCH($EB$3,'Summary sales'!$A$7:$CA$7,0))</f>
        <v>2994.4199999999255</v>
      </c>
      <c r="ED13" s="393">
        <f t="shared" si="170"/>
        <v>994.41999999992549</v>
      </c>
      <c r="EE13" s="581">
        <f t="shared" si="171"/>
        <v>1.4972099999999628</v>
      </c>
      <c r="EF13" s="393">
        <f>INDEX('SO Juli 2026 Rev 2'!$B$6:$BI$50,MATCH(B13,'SO Juli 2026 Rev 2'!$B$6:$B$50,0),MATCH($EF$3,'SO Juli 2026 Rev 2'!$B$5:$XI$5,0))</f>
        <v>7000</v>
      </c>
      <c r="EG13" s="393">
        <f>INDEX('Summary sales'!$A$6:$CA$50,MATCH($B13,'Summary sales'!$A$6:$A$50,0),MATCH($EF$3,'Summary sales'!$A$7:$CA$7,0))</f>
        <v>4217.2599999997765</v>
      </c>
      <c r="EH13" s="393">
        <f t="shared" si="172"/>
        <v>-2782.7400000002235</v>
      </c>
      <c r="EI13" s="581">
        <f t="shared" si="173"/>
        <v>0.60246571428568241</v>
      </c>
      <c r="EJ13" s="393">
        <f>INDEX('SO Juli 2026 Rev 2'!$B$6:$BI$50,MATCH(B13,'SO Juli 2026 Rev 2'!$B$6:$B$50,0),MATCH($EJ$3,'SO Juli 2026 Rev 2'!$B$5:$XI$5,0))</f>
        <v>7000</v>
      </c>
      <c r="EK13" s="393">
        <f>INDEX('Summary sales'!$A$6:$CA$50,MATCH(B13,'Summary sales'!$A$6:$A$50,0),MATCH($EJ$3,'Summary sales'!$A$7:$CA$7,0))</f>
        <v>7994.660000000149</v>
      </c>
      <c r="EL13" s="393">
        <f t="shared" si="174"/>
        <v>994.66000000014901</v>
      </c>
      <c r="EM13" s="581">
        <f t="shared" si="175"/>
        <v>1.142094285714307</v>
      </c>
      <c r="EN13" s="393">
        <f>INDEX('SO Juli 2026 Rev 2'!$B$6:$BI$50,MATCH(B13,'SO Juli 2026 Rev 2'!$B$6:$B$50,0),MATCH($EN$3,'SO Juli 2026 Rev 2'!$B$5:$XI$5,0))</f>
        <v>5000</v>
      </c>
      <c r="EO13" s="393">
        <f>INDEX('Summary sales'!$A$6:$CA$50,MATCH($B13,'Summary sales'!$A$6:$A$50,0),MATCH($EN$3,'Summary sales'!$A$7:$CA$7,0))</f>
        <v>6171.7700000000186</v>
      </c>
      <c r="EP13" s="393">
        <f t="shared" si="176"/>
        <v>1171.7700000000186</v>
      </c>
      <c r="EQ13" s="581">
        <f t="shared" si="177"/>
        <v>1.2343540000000037</v>
      </c>
      <c r="ER13" s="393">
        <f>INDEX('SO Juli 2026 Rev 2'!$B$6:$BI$50,MATCH(B13,'SO Juli 2026 Rev 2'!$B$6:$B$50,0),MATCH($ER$3,'SO Juli 2026 Rev 2'!$B$5:$XI$5,0))</f>
        <v>35000</v>
      </c>
      <c r="ES13" s="393">
        <f>INDEX('Summary sales'!$A$6:$CA$50,MATCH($B13,'Summary sales'!$A$6:$A$50,0),MATCH($ER$3,'Summary sales'!$A$7:$CA$7,0))</f>
        <v>36129.470000000671</v>
      </c>
      <c r="ET13" s="393">
        <f t="shared" si="178"/>
        <v>1129.4700000006706</v>
      </c>
      <c r="EU13" s="581">
        <f t="shared" si="179"/>
        <v>1.0322705714285907</v>
      </c>
      <c r="EV13" s="393">
        <f>INDEX('SO Juli 2026 Rev 2'!$B$6:$BI$50,MATCH(B13,'SO Juli 2026 Rev 2'!$B$6:$B$50,0),MATCH($EV$3,'SO Juli 2026 Rev 2'!$B$5:$XI$5,0))</f>
        <v>8000</v>
      </c>
      <c r="EW13" s="393">
        <f>INDEX('Summary sales'!$A$6:$CA$50,MATCH(B13,'Summary sales'!$A$6:$A$50,0),MATCH($EV$3,'Summary sales'!$A$7:$CA$7,0))</f>
        <v>6687.9600000004284</v>
      </c>
      <c r="EX13" s="393">
        <f t="shared" si="180"/>
        <v>-1312.0399999995716</v>
      </c>
      <c r="EY13" s="581">
        <f t="shared" si="181"/>
        <v>0.83599500000005356</v>
      </c>
      <c r="EZ13" s="393">
        <f>INDEX('SO Juli 2026 Rev 2'!$B$6:$BI$50,MATCH(B13,'SO Juli 2026 Rev 2'!$B$6:$B$50,0),MATCH($EZ$3,'SO Juli 2026 Rev 2'!$B$5:$XI$5,0))</f>
        <v>3500</v>
      </c>
      <c r="FA13" s="393">
        <f>INDEX('Summary sales'!$A$6:$CA$50,MATCH(B13,'Summary sales'!$A$6:$A$50,0),MATCH($EZ$3,'Summary sales'!$A$7:$CA$7,0))</f>
        <v>3849.4000000003725</v>
      </c>
      <c r="FB13" s="393">
        <f t="shared" si="182"/>
        <v>349.40000000037253</v>
      </c>
      <c r="FC13" s="581">
        <f t="shared" si="183"/>
        <v>1.099828571428678</v>
      </c>
      <c r="FD13" s="393">
        <f>INDEX('SO Juli 2026 Rev 2'!$B$6:$BI$50,MATCH(B13,'SO Juli 2026 Rev 2'!$B$6:$B$50,0),MATCH($FD$3,'SO Juli 2026 Rev 2'!$B$5:$XI$5,0))</f>
        <v>0</v>
      </c>
      <c r="FE13" s="393">
        <f>INDEX('Summary sales'!$A$6:$CA$50,MATCH(B13,'Summary sales'!$A$6:$A$50,0),MATCH($FD$3,'Summary sales'!$A$7:$CA$7,0))</f>
        <v>0</v>
      </c>
      <c r="FF13" s="393">
        <f t="shared" si="184"/>
        <v>0</v>
      </c>
      <c r="FG13" s="581" t="e">
        <f t="shared" si="185"/>
        <v>#DIV/0!</v>
      </c>
      <c r="FH13" s="393">
        <f>INDEX('SO Juli 2026 Rev 2'!$B$6:$BI$50,MATCH(B13,'SO Juli 2026 Rev 2'!$B$6:$B$50,0),MATCH($FH$3,'SO Juli 2026 Rev 2'!$B$5:$XI$5,0))</f>
        <v>0</v>
      </c>
      <c r="FI13" s="393">
        <f>INDEX('Summary sales'!$A$6:$CA$50,MATCH(B13,'Summary sales'!$A$6:$A$50,0),MATCH($FH$3,'Summary sales'!$A$7:$CA$7,0))</f>
        <v>0</v>
      </c>
      <c r="FJ13" s="393">
        <f t="shared" si="186"/>
        <v>0</v>
      </c>
      <c r="FK13" s="581" t="e">
        <f t="shared" si="187"/>
        <v>#DIV/0!</v>
      </c>
      <c r="FL13" s="393">
        <f>INDEX('SO Juli 2026 Rev 2'!$B$6:$BI$50,MATCH(B13,'SO Juli 2026 Rev 2'!$B$6:$B$50,0),MATCH($FL$3,'SO Juli 2026 Rev 2'!$B$5:$XI$5,0))</f>
        <v>700</v>
      </c>
      <c r="FM13" s="393">
        <f>INDEX('Summary sales'!$A$6:$CA$50,MATCH(B13,'Summary sales'!$A$6:$A$50,0),MATCH($FL$3,'Summary sales'!$A$7:$CA$7,0))</f>
        <v>595.88000000000466</v>
      </c>
      <c r="FN13" s="393">
        <f t="shared" si="188"/>
        <v>-104.11999999999534</v>
      </c>
      <c r="FO13" s="581">
        <f t="shared" si="189"/>
        <v>0.85125714285714948</v>
      </c>
      <c r="FP13" s="393">
        <f>INDEX('SO Juli 2026 Rev 2'!$B$6:$BI$50,MATCH(B13,'SO Juli 2026 Rev 2'!$B$6:$B$50,0),MATCH($FP$3,'SO Juli 2026 Rev 2'!$B$5:$XI$5,0))</f>
        <v>5600</v>
      </c>
      <c r="FQ13" s="393">
        <f>INDEX('Summary sales'!$A$6:$CA$50,MATCH(B13,'Summary sales'!$A$6:$A$50,0),MATCH($FP$3,'Summary sales'!$A$7:$CA$7,0))</f>
        <v>6279.3699999999953</v>
      </c>
      <c r="FR13" s="393">
        <f t="shared" si="190"/>
        <v>679.36999999999534</v>
      </c>
      <c r="FS13" s="581">
        <f t="shared" si="191"/>
        <v>1.1213160714285706</v>
      </c>
      <c r="FT13" s="393">
        <f>INDEX('SO Juli 2026 Rev 2'!$B$6:$BI$50,MATCH(B13,'SO Juli 2026 Rev 2'!$B$6:$B$50,0),MATCH($FT$3,'SO Juli 2026 Rev 2'!$B$5:$XI$5,0))</f>
        <v>3500</v>
      </c>
      <c r="FU13" s="393">
        <f>INDEX('Summary sales'!$A$6:$CA$50,MATCH(B13,'Summary sales'!$A$6:$A$50,0),MATCH($FT$3,'Summary sales'!$A$7:$CA$7,0))</f>
        <v>3886.6400000001304</v>
      </c>
      <c r="FV13" s="393">
        <f t="shared" si="192"/>
        <v>386.64000000013039</v>
      </c>
      <c r="FW13" s="581">
        <f t="shared" si="193"/>
        <v>1.1104685714286087</v>
      </c>
      <c r="FX13" s="393">
        <f>INDEX('SO Juli 2026 Rev 2'!$B$6:$BI$50,MATCH(B13,'SO Juli 2026 Rev 2'!$B$6:$B$50,0),MATCH($FX$3,'SO Juli 2026 Rev 2'!$B$5:$XI$5,0))</f>
        <v>2000</v>
      </c>
      <c r="FY13" s="393">
        <f>INDEX('Summary sales'!$A$6:$CA$50,MATCH(B13,'Summary sales'!$A$6:$A$50,0),MATCH($FX$3,'Summary sales'!$A$7:$CA$7,0))</f>
        <v>5598.6999999999534</v>
      </c>
      <c r="FZ13" s="393">
        <f t="shared" si="194"/>
        <v>3598.6999999999534</v>
      </c>
      <c r="GA13" s="581">
        <f t="shared" si="195"/>
        <v>2.7993499999999769</v>
      </c>
      <c r="GB13" s="393">
        <f>INDEX('SO Juli 2026 Rev 2'!$B$6:$BI$50,MATCH(B13,'SO Juli 2026 Rev 2'!$B$6:$B$50,0),MATCH($GB$3,'SO Juli 2026 Rev 2'!$B$5:$XI$5,0))</f>
        <v>369.61070967741654</v>
      </c>
      <c r="GC13" s="393">
        <f>INDEX('Summary sales'!$A$6:$CA$50,MATCH(B13,'Summary sales'!$A$6:$A$50,0),MATCH($GB$3,'Summary sales'!$A$7:$CA$7,0))</f>
        <v>0</v>
      </c>
      <c r="GD13" s="393">
        <f t="shared" si="196"/>
        <v>-369.61070967741654</v>
      </c>
      <c r="GE13" s="581">
        <f t="shared" si="197"/>
        <v>0</v>
      </c>
      <c r="GF13" s="393">
        <f>INDEX('SO Juli 2026 Rev 2'!$B$6:$BI$50,MATCH(B13,'SO Juli 2026 Rev 2'!$B$6:$B$50,0),MATCH($GF$3,'SO Juli 2026 Rev 2'!$B$5:$XI$5,0))</f>
        <v>13500</v>
      </c>
      <c r="GG13" s="393">
        <f>INDEX('Summary sales'!$A$6:$CA$50,MATCH(B13,'Summary sales'!$A$6:$A$50,0),MATCH($GF$3,'Summary sales'!$A$7:$CA$7,0))</f>
        <v>12054.655999999999</v>
      </c>
      <c r="GH13" s="393">
        <f t="shared" si="198"/>
        <v>-1445.344000000001</v>
      </c>
      <c r="GI13" s="581">
        <f t="shared" si="199"/>
        <v>0.89293748148148144</v>
      </c>
      <c r="GJ13" s="393">
        <f>INDEX('SO Juli 2026 Rev 2'!$B$6:$BI$50,MATCH(B13,'SO Juli 2026 Rev 2'!$B$6:$B$50,0),MATCH($GJ$3,'SO Juli 2026 Rev 2'!$B$5:$XI$5,0))</f>
        <v>1121.900322580635</v>
      </c>
      <c r="GK13" s="393">
        <f>INDEX('Summary sales'!$A$6:$CA$50,MATCH($B13,'Summary sales'!$A$6:$A$50,0),MATCH($GJ$3,'Summary sales'!$A$7:$CA$7,0))</f>
        <v>1073.4500000001863</v>
      </c>
      <c r="GL13" s="393">
        <f t="shared" si="200"/>
        <v>-48.450322580448756</v>
      </c>
      <c r="GM13" s="581">
        <f t="shared" si="201"/>
        <v>0.95681405771503691</v>
      </c>
      <c r="GN13" s="393">
        <f>INDEX('SO Juli 2026 Rev 2'!$B$6:$BI$50,MATCH(B13,'SO Juli 2026 Rev 2'!$B$6:$B$50,0),MATCH($GN$3,'SO Juli 2026 Rev 2'!$B$5:$XI$5,0))</f>
        <v>2499.7025806451697</v>
      </c>
      <c r="GO13" s="393">
        <f>INDEX('Summary sales'!$A$6:$CA$50,MATCH(B13,'Summary sales'!$A$6:$A$50,0),MATCH($GN$3,'Summary sales'!$A$7:$CA$7,0))</f>
        <v>2849.3100000000122</v>
      </c>
      <c r="GP13" s="393">
        <f t="shared" si="202"/>
        <v>349.60741935484248</v>
      </c>
      <c r="GQ13" s="581">
        <f t="shared" si="203"/>
        <v>1.1398596065235127</v>
      </c>
      <c r="GR13" s="393">
        <f>INDEX('SO Juli 2026 Rev 2'!$B$6:$BI$50,MATCH(B13,'SO Juli 2026 Rev 2'!$B$6:$B$50,0),MATCH($GR$3,'SO Juli 2026 Rev 2'!$B$5:$XI$5,0))</f>
        <v>2499.7025806451697</v>
      </c>
      <c r="GS13" s="393">
        <f>INDEX('Summary sales'!$A$6:$CA$50,MATCH(B13,'Summary sales'!$A$6:$A$50,0),MATCH($GR$3,'Summary sales'!$A$7:$CA$7,0))</f>
        <v>847.57000000029802</v>
      </c>
      <c r="GT13" s="393">
        <f t="shared" si="204"/>
        <v>-1652.1325806448717</v>
      </c>
      <c r="GU13" s="581">
        <f t="shared" si="205"/>
        <v>0.33906833819467491</v>
      </c>
      <c r="GV13" s="393">
        <f>INDEX('SO Juli 2026 Rev 2'!$B$6:$BI$50,MATCH(B13,'SO Juli 2026 Rev 2'!$B$6:$B$50,0),MATCH($GV$3,'SO Juli 2026 Rev 2'!$B$5:$XI$5,0))</f>
        <v>0</v>
      </c>
      <c r="GW13" s="393">
        <f>INDEX('Summary sales'!$A$6:$CA$50,MATCH(B13,'Summary sales'!$A$6:$A$50,0),MATCH($GV$3,'Summary sales'!$A$7:$CA$7,0))</f>
        <v>0</v>
      </c>
      <c r="GX13" s="393">
        <f t="shared" si="206"/>
        <v>0</v>
      </c>
      <c r="GY13" s="582" t="e">
        <f t="shared" si="207"/>
        <v>#DIV/0!</v>
      </c>
    </row>
    <row r="14" spans="1:222" ht="15" customHeight="1">
      <c r="A14" s="808"/>
      <c r="B14" s="391">
        <f t="shared" si="208"/>
        <v>46211</v>
      </c>
      <c r="C14" s="392" t="str">
        <f t="shared" si="0"/>
        <v>Wed</v>
      </c>
      <c r="D14" s="393">
        <f t="shared" si="104"/>
        <v>216250.93393548383</v>
      </c>
      <c r="E14" s="393">
        <f t="shared" ca="1" si="105"/>
        <v>208144.1050000012</v>
      </c>
      <c r="F14" s="393">
        <f t="shared" ca="1" si="106"/>
        <v>-8106.8289354826265</v>
      </c>
      <c r="G14" s="581">
        <f t="shared" ca="1" si="107"/>
        <v>0.96251193561133375</v>
      </c>
      <c r="H14" s="393">
        <f>INDEX('SO Juli 2026 Rev 2'!$B$6:$BI$50,MATCH(B14,'SO Juli 2026 Rev 2'!$B$6:$B$50,0),MATCH($H$3,'SO Juli 2026 Rev 2'!$B$5:$XI$5,0))</f>
        <v>1199.5729032258068</v>
      </c>
      <c r="I14" s="393">
        <f>INDEX('Summary sales'!$A$6:$CA$50,MATCH(B14,'Summary sales'!$A$6:$A$50,0),MATCH($H$3,'Summary sales'!$A$7:$CA$7,0))</f>
        <v>815.72999999998137</v>
      </c>
      <c r="J14" s="393">
        <f t="shared" si="108"/>
        <v>-383.84290322582547</v>
      </c>
      <c r="K14" s="581">
        <f t="shared" si="109"/>
        <v>0.68001702756570925</v>
      </c>
      <c r="L14" s="393">
        <f>INDEX('SO Juli 2026 Rev 2'!$B$6:$BI$50,MATCH(B14,'SO Juli 2026 Rev 2'!$B$6:$B$50,0),MATCH($L$3,'SO Juli 2026 Rev 2'!$B$5:$XI$5,0))</f>
        <v>2000</v>
      </c>
      <c r="M14" s="393">
        <f>INDEX('Summary sales'!$A$6:$CA$50,MATCH($B14,'Summary sales'!$A$6:$A$50,0),MATCH($L$3,'Summary sales'!$A$7:$CA$7,0))</f>
        <v>2140.5399999991059</v>
      </c>
      <c r="N14" s="393">
        <f t="shared" si="110"/>
        <v>140.53999999910593</v>
      </c>
      <c r="O14" s="581">
        <f t="shared" si="111"/>
        <v>1.0702699999995529</v>
      </c>
      <c r="P14" s="393">
        <f>INDEX('SO Juli 2026 Rev 2'!$B$6:$BI$50,MATCH(B14,'SO Juli 2026 Rev 2'!$B$6:$B$50,0),MATCH($P$3,'SO Juli 2026 Rev 2'!$B$5:$XI$5,0))</f>
        <v>1200</v>
      </c>
      <c r="Q14" s="393">
        <f>INDEX('Summary sales'!$A$6:$CA$50,MATCH($B14,'Summary sales'!$A$6:$A$50,0),MATCH($P$3,'Summary sales'!$A$7:$CA$7,0))</f>
        <v>1356.5800000000745</v>
      </c>
      <c r="R14" s="393">
        <f t="shared" si="112"/>
        <v>156.58000000007451</v>
      </c>
      <c r="S14" s="581">
        <f t="shared" si="113"/>
        <v>1.1304833333333955</v>
      </c>
      <c r="T14" s="393">
        <f>INDEX('SO Juli 2026 Rev 2'!$B$6:$BI$50,MATCH(B14,'SO Juli 2026 Rev 2'!$B$6:$B$50,0),MATCH($T$3,'SO Juli 2026 Rev 2'!$B$5:$XI$5,0))</f>
        <v>3300</v>
      </c>
      <c r="U14" s="393">
        <f>INDEX('Summary sales'!$A$6:$CA$50,MATCH($B14,'Summary sales'!$A$6:$A$50,0),MATCH($T$3,'Summary sales'!$A$7:$CA$7,0))</f>
        <v>3513.6000000000931</v>
      </c>
      <c r="V14" s="393">
        <f t="shared" si="114"/>
        <v>213.60000000009313</v>
      </c>
      <c r="W14" s="581">
        <f t="shared" si="115"/>
        <v>1.0647272727273009</v>
      </c>
      <c r="X14" s="393">
        <f>INDEX('SO Juli 2026 Rev 2'!$B$6:$BI$50,MATCH(B14,'SO Juli 2026 Rev 2'!$B$6:$B$50,0),MATCH($X$3,'SO Juli 2026 Rev 2'!$B$5:$XI$5,0))</f>
        <v>644.02064516129087</v>
      </c>
      <c r="Y14" s="393">
        <f>INDEX('Summary sales'!$A$6:$CA$50,MATCH($B14,'Summary sales'!$A$6:$A$50,0),MATCH($X$3,'Summary sales'!$A$7:$CA$7,0))</f>
        <v>820.22000000008848</v>
      </c>
      <c r="Z14" s="393">
        <f t="shared" si="116"/>
        <v>176.1993548387976</v>
      </c>
      <c r="AA14" s="581">
        <f t="shared" si="117"/>
        <v>1.2735927119148014</v>
      </c>
      <c r="AB14" s="393">
        <f>INDEX('SO Juli 2026 Rev 2'!$B$6:$BI$50,MATCH(B14,'SO Juli 2026 Rev 2'!$B$6:$B$50,0),MATCH($AB$3,'SO Juli 2026 Rev 2'!$B$5:$XI$5,0))</f>
        <v>150</v>
      </c>
      <c r="AC14" s="393">
        <f>INDEX('Summary sales'!$A$6:$CA$50,MATCH($B14,'Summary sales'!$A$6:$A$50,0),MATCH($AB$3,'Summary sales'!$A$7:$CA$7,0))</f>
        <v>52.899999999994179</v>
      </c>
      <c r="AD14" s="393">
        <f t="shared" si="118"/>
        <v>-97.100000000005821</v>
      </c>
      <c r="AE14" s="581">
        <f t="shared" si="119"/>
        <v>0.35266666666662788</v>
      </c>
      <c r="AF14" s="393">
        <f>INDEX('SO Juli 2026 Rev 2'!$B$6:$BI$50,MATCH(B14,'SO Juli 2026 Rev 2'!$B$6:$B$50,0),MATCH($AF$3,'SO Juli 2026 Rev 2'!$B$5:$XI$5,0))</f>
        <v>603.76322580644887</v>
      </c>
      <c r="AG14" s="393">
        <f>INDEX('Summary sales'!$A$6:$CA$50,MATCH($B14,'Summary sales'!$A$6:$A$50,0),MATCH($AF$3,'Summary sales'!$A$7:$CA$7,0))</f>
        <v>1004.1999999999534</v>
      </c>
      <c r="AH14" s="393">
        <f t="shared" si="120"/>
        <v>400.43677419350456</v>
      </c>
      <c r="AI14" s="581">
        <f t="shared" si="121"/>
        <v>1.6632347865483852</v>
      </c>
      <c r="AJ14" s="393">
        <f>INDEX('SO Juli 2026 Rev 2'!$B$6:$BI$50,MATCH(B14,'SO Juli 2026 Rev 2'!$B$6:$B$50,0),MATCH($AJ$3,'SO Juli 2026 Rev 2'!$B$5:$XI$5,0))</f>
        <v>673.27548387096704</v>
      </c>
      <c r="AK14" s="393">
        <f>INDEX('Summary sales'!$A$6:$CA$50,MATCH($B14,'Summary sales'!$A$6:$A$50,0),MATCH($AJ$3,'Summary sales'!$A$7:$CA$7,0))</f>
        <v>804.75</v>
      </c>
      <c r="AL14" s="393">
        <f t="shared" si="122"/>
        <v>131.47451612903296</v>
      </c>
      <c r="AM14" s="581">
        <f t="shared" si="123"/>
        <v>1.1952759595123323</v>
      </c>
      <c r="AN14" s="393">
        <f>INDEX('SO Juli 2026 Rev 2'!$B$6:$BI$50,MATCH(B14,'SO Juli 2026 Rev 2'!$B$6:$B$50,0),MATCH($AN$3,'SO Juli 2026 Rev 2'!$B$5:$XI$5,0))</f>
        <v>5500</v>
      </c>
      <c r="AO14" s="393">
        <f>INDEX('Summary sales'!$A$6:$CA$50,MATCH($B14,'Summary sales'!$A$6:$A$50,0),MATCH($AN$3,'Summary sales'!$A$7:$CA$7,0))</f>
        <v>5330.0600000005215</v>
      </c>
      <c r="AP14" s="393">
        <f t="shared" si="124"/>
        <v>-169.93999999947846</v>
      </c>
      <c r="AQ14" s="581">
        <f t="shared" si="125"/>
        <v>0.96910181818191299</v>
      </c>
      <c r="AR14" s="393">
        <f>INDEX('SO Juli 2026 Rev 2'!$B$6:$BI$50,MATCH(B14,'SO Juli 2026 Rev 2'!$B$6:$B$50,0),MATCH($AR$3,'SO Juli 2026 Rev 2'!$B$5:$XI$5,0))</f>
        <v>5000</v>
      </c>
      <c r="AS14" s="393">
        <f ca="1">INDEX('Summary sales'!$A$6:$CA$50,MATCH($B14,'Summary sales'!$A$6:$A$50,0),MATCH($AR$3,'Summary sales'!$A$7:$CA$7,0))</f>
        <v>6079.5299999997951</v>
      </c>
      <c r="AT14" s="393">
        <f t="shared" ca="1" si="126"/>
        <v>1079.5299999997951</v>
      </c>
      <c r="AU14" s="581">
        <f t="shared" ca="1" si="127"/>
        <v>1.2159059999999591</v>
      </c>
      <c r="AV14" s="393">
        <f>INDEX('SO Juli 2026 Rev 2'!$B$6:$BI$50,MATCH(B14,'SO Juli 2026 Rev 2'!$B$6:$B$50,0),MATCH($AV$3,'SO Juli 2026 Rev 2'!$B$5:$XI$5,0))</f>
        <v>2500</v>
      </c>
      <c r="AW14" s="393">
        <f>INDEX('Summary sales'!$A$6:$CA$50,MATCH($B14,'Summary sales'!$A$6:$A$50,0),MATCH($AV$3,'Summary sales'!$A$7:$CA$7,0))</f>
        <v>3137.75</v>
      </c>
      <c r="AX14" s="393">
        <f t="shared" si="128"/>
        <v>637.75</v>
      </c>
      <c r="AY14" s="581">
        <f t="shared" si="129"/>
        <v>1.2551000000000001</v>
      </c>
      <c r="AZ14" s="393">
        <f>INDEX('SO Juli 2026 Rev 2'!$B$6:$BI$50,MATCH(B14,'SO Juli 2026 Rev 2'!$B$6:$B$50,0),MATCH($AZ$3,'SO Juli 2026 Rev 2'!$B$5:$XI$5,0))</f>
        <v>500</v>
      </c>
      <c r="BA14" s="393">
        <f>INDEX('Summary sales'!$A$6:$CA$50,MATCH($B14,'Summary sales'!$A$6:$A$50,0),MATCH($AZ$3,'Summary sales'!$A$7:$CA$7,0))</f>
        <v>1459.9199999999983</v>
      </c>
      <c r="BB14" s="393">
        <f t="shared" si="130"/>
        <v>959.91999999999825</v>
      </c>
      <c r="BC14" s="581">
        <f t="shared" si="131"/>
        <v>2.9198399999999967</v>
      </c>
      <c r="BD14" s="393">
        <f>INDEX('SO Juli 2026 Rev 2'!$B$6:$BI$50,MATCH(B14,'SO Juli 2026 Rev 2'!$B$6:$B$50,0),MATCH($BD$3,'SO Juli 2026 Rev 2'!$B$5:$XI$5,0))</f>
        <v>10300</v>
      </c>
      <c r="BE14" s="393">
        <f>INDEX('Summary sales'!$A$6:$CA$50,MATCH($B14,'Summary sales'!$A$6:$A$50,0),MATCH($BD$3,'Summary sales'!$A$7:$CA$7,0))</f>
        <v>10976.760000000009</v>
      </c>
      <c r="BF14" s="393">
        <f t="shared" si="132"/>
        <v>676.76000000000931</v>
      </c>
      <c r="BG14" s="581">
        <f t="shared" si="133"/>
        <v>1.0657048543689329</v>
      </c>
      <c r="BH14" s="393">
        <f>INDEX('SO Juli 2026 Rev 2'!$B$6:$BI$50,MATCH(B14,'SO Juli 2026 Rev 2'!$B$6:$B$50,0),MATCH($BH$3,'SO Juli 2026 Rev 2'!$B$5:$XI$5,0))</f>
        <v>9000.0570967741915</v>
      </c>
      <c r="BI14" s="393">
        <f>INDEX('Summary sales'!$A$6:$CA$50,MATCH($B14,'Summary sales'!$A$6:$A$50,0),MATCH($BH$3,'Summary sales'!$A$7:$CA$7,0))</f>
        <v>9126.1999999997206</v>
      </c>
      <c r="BJ14" s="393">
        <f t="shared" si="134"/>
        <v>126.14290322552915</v>
      </c>
      <c r="BK14" s="581">
        <f t="shared" si="135"/>
        <v>1.0140157892187975</v>
      </c>
      <c r="BL14" s="393">
        <f>INDEX('SO Juli 2026 Rev 2'!$B$6:$BI$50,MATCH(B14,'SO Juli 2026 Rev 2'!$B$6:$B$50,0),MATCH($BL$3,'SO Juli 2026 Rev 2'!$B$5:$XI$5,0))</f>
        <v>1000</v>
      </c>
      <c r="BM14" s="393">
        <f>INDEX('Summary sales'!$A$6:$CA$50,MATCH($B14,'Summary sales'!$A$6:$A$50,0),MATCH($BL$3,'Summary sales'!$A$7:$CA$7,0))</f>
        <v>1477.5709999999963</v>
      </c>
      <c r="BN14" s="393">
        <f t="shared" si="136"/>
        <v>477.57099999999627</v>
      </c>
      <c r="BO14" s="581">
        <f t="shared" si="137"/>
        <v>1.4775709999999962</v>
      </c>
      <c r="BP14" s="393">
        <f>INDEX('SO Juli 2026 Rev 2'!$B$6:$BI$50,MATCH(B14,'SO Juli 2026 Rev 2'!$B$6:$B$50,0),MATCH($BP$3,'SO Juli 2026 Rev 2'!$B$5:$XI$5,0))</f>
        <v>5500</v>
      </c>
      <c r="BQ14" s="393">
        <f ca="1">INDEX('Summary sales'!$A$6:$CA$50,MATCH($B14,'Summary sales'!$A$6:$A$50,0),MATCH($BP$3,'Summary sales'!$A$7:$CA$7,0))</f>
        <v>5516.67</v>
      </c>
      <c r="BR14" s="393">
        <f t="shared" ca="1" si="138"/>
        <v>16.670000000000073</v>
      </c>
      <c r="BS14" s="581">
        <f t="shared" ca="1" si="139"/>
        <v>1.0030309090909091</v>
      </c>
      <c r="BT14" s="393">
        <f>INDEX('SO Juli 2026 Rev 2'!$B$6:$BI$50,MATCH(B14,'SO Juli 2026 Rev 2'!$B$6:$B$50,0),MATCH($BT$3,'SO Juli 2026 Rev 2'!$B$5:$XI$5,0))</f>
        <v>0</v>
      </c>
      <c r="BU14" s="393">
        <f>INDEX('Summary sales'!$A$6:$CA$50,MATCH($B14,'Summary sales'!$A$6:$A$50,0),MATCH($BT$3,'Summary sales'!$A$7:$CA$7,0))</f>
        <v>0</v>
      </c>
      <c r="BV14" s="393">
        <f t="shared" si="140"/>
        <v>0</v>
      </c>
      <c r="BW14" s="581" t="e">
        <f t="shared" si="141"/>
        <v>#DIV/0!</v>
      </c>
      <c r="BX14" s="393">
        <f>INDEX('SO Juli 2026 Rev 2'!$B$6:$BI$50,MATCH(B14,'SO Juli 2026 Rev 2'!$B$6:$B$50,0),MATCH($BX$3,'SO Juli 2026 Rev 2'!$B$5:$XI$5,0))</f>
        <v>89.451612903225808</v>
      </c>
      <c r="BY14" s="393">
        <f>INDEX('Summary sales'!$A$6:$CA$50,MATCH($B14,'Summary sales'!$A$6:$A$50,0),MATCH($BX$3,'Summary sales'!$A$7:$CA$7,0))</f>
        <v>64.422000000005937</v>
      </c>
      <c r="BZ14" s="393">
        <f t="shared" si="142"/>
        <v>-25.029612903219871</v>
      </c>
      <c r="CA14" s="581">
        <f t="shared" si="143"/>
        <v>0.72018824377936674</v>
      </c>
      <c r="CB14" s="393">
        <f>INDEX('SO Juli 2026 Rev 2'!$B$6:$BI$50,MATCH(B14,'SO Juli 2026 Rev 2'!$B$6:$B$50,0),MATCH($CB$3,'SO Juli 2026 Rev 2'!$B$5:$XI$5,0))</f>
        <v>3500</v>
      </c>
      <c r="CC14" s="393">
        <f>INDEX('Summary sales'!$A$6:$CA$50,MATCH($B14,'Summary sales'!$A$6:$A$50,0),MATCH($CB$3,'Summary sales'!$A$7:$CA$7,0))</f>
        <v>3595.6999999997206</v>
      </c>
      <c r="CD14" s="393">
        <f t="shared" si="144"/>
        <v>95.699999999720603</v>
      </c>
      <c r="CE14" s="581">
        <f t="shared" si="145"/>
        <v>1.0273428571427774</v>
      </c>
      <c r="CF14" s="393">
        <f>INDEX('SO Juli 2026 Rev 2'!$B$6:$BI$50,MATCH(B14,'SO Juli 2026 Rev 2'!$B$6:$B$50,0),MATCH($CF$3,'SO Juli 2026 Rev 2'!$B$5:$XI$5,0))</f>
        <v>1300</v>
      </c>
      <c r="CG14" s="393">
        <f>INDEX('Summary sales'!$A$6:$CA$50,MATCH($B14,'Summary sales'!$A$6:$A$50,0),MATCH($CF$3,'Summary sales'!$A$7:$CA$7,0))</f>
        <v>1456.5800000000745</v>
      </c>
      <c r="CH14" s="393">
        <f t="shared" si="146"/>
        <v>156.58000000007451</v>
      </c>
      <c r="CI14" s="581">
        <f t="shared" si="147"/>
        <v>1.1204461538462112</v>
      </c>
      <c r="CJ14" s="393">
        <f>INDEX('SO Juli 2026 Rev 2'!$B$6:$BI$50,MATCH(B14,'SO Juli 2026 Rev 2'!$B$6:$B$50,0),MATCH($CJ$3,'SO Juli 2026 Rev 2'!$B$5:$XI$5,0))</f>
        <v>3000</v>
      </c>
      <c r="CK14" s="393">
        <f>INDEX('Summary sales'!$A$6:$CA$50,MATCH($B14,'Summary sales'!$A$6:$A$50,0),MATCH($CJ$3,'Summary sales'!$A$7:$CA$7,0))</f>
        <v>4438.3999999994412</v>
      </c>
      <c r="CL14" s="393">
        <f t="shared" si="148"/>
        <v>1438.3999999994412</v>
      </c>
      <c r="CM14" s="581">
        <f t="shared" si="149"/>
        <v>1.4794666666664804</v>
      </c>
      <c r="CN14" s="393">
        <f>INDEX('SO Juli 2026 Rev 2'!$B$6:$BI$50,MATCH(B14,'SO Juli 2026 Rev 2'!$B$6:$B$50,0),MATCH($CN$3,'SO Juli 2026 Rev 2'!$B$5:$XI$5,0))</f>
        <v>6500</v>
      </c>
      <c r="CO14" s="393">
        <f>INDEX('Summary sales'!$A$6:$CA$50,MATCH($B14,'Summary sales'!$A$6:$A$50,0),MATCH($CN$3,'Summary sales'!$A$7:$CA$7,0))</f>
        <v>4740.2299999999814</v>
      </c>
      <c r="CP14" s="393">
        <f t="shared" si="150"/>
        <v>-1759.7700000000186</v>
      </c>
      <c r="CQ14" s="581">
        <f t="shared" si="151"/>
        <v>0.72926615384615101</v>
      </c>
      <c r="CR14" s="393">
        <f>INDEX('SO Juli 2026 Rev 2'!$B$6:$BI$50,MATCH(B14,'SO Juli 2026 Rev 2'!$B$6:$B$50,0),MATCH($CR$3,'SO Juli 2026 Rev 2'!$B$5:$XI$5,0))</f>
        <v>10000</v>
      </c>
      <c r="CS14" s="393">
        <f>INDEX('Summary sales'!$A$6:$CA$50,MATCH($B14,'Summary sales'!$A$6:$A$50,0),MATCH($CR$3,'Summary sales'!$A$7:$CA$7,0))</f>
        <v>9663.8000000000466</v>
      </c>
      <c r="CT14" s="393">
        <f t="shared" si="152"/>
        <v>-336.19999999995343</v>
      </c>
      <c r="CU14" s="581">
        <f t="shared" si="153"/>
        <v>0.96638000000000468</v>
      </c>
      <c r="CV14" s="393">
        <f>INDEX('SO Juli 2026 Rev 2'!$B$6:$BI$50,MATCH(B14,'SO Juli 2026 Rev 2'!$B$6:$B$50,0),MATCH($CV$3,'SO Juli 2026 Rev 2'!$B$5:$XI$5,0))</f>
        <v>16000</v>
      </c>
      <c r="CW14" s="393">
        <f>INDEX('Summary sales'!$A$6:$CA$50,MATCH($B14,'Summary sales'!$A$6:$A$50,0),MATCH($CV$3,'Summary sales'!$A$7:$CA$7,0))</f>
        <v>12708.347000002861</v>
      </c>
      <c r="CX14" s="393">
        <f t="shared" si="154"/>
        <v>-3291.652999997139</v>
      </c>
      <c r="CY14" s="581">
        <f t="shared" si="155"/>
        <v>0.79427168750017885</v>
      </c>
      <c r="CZ14" s="393">
        <f>INDEX('SO Juli 2026 Rev 2'!$B$6:$BI$50,MATCH(B14,'SO Juli 2026 Rev 2'!$B$6:$B$50,0),MATCH($CZ$3,'SO Juli 2026 Rev 2'!$B$5:$XI$5,0))</f>
        <v>2000</v>
      </c>
      <c r="DA14" s="393">
        <f>INDEX('Summary sales'!$A$6:$CA$50,MATCH($B14,'Summary sales'!$A$6:$A$50,0),MATCH($CZ$3,'Summary sales'!$A$7:$CA$7,0))</f>
        <v>1527.8299999991432</v>
      </c>
      <c r="DB14" s="393">
        <f t="shared" si="156"/>
        <v>-472.17000000085682</v>
      </c>
      <c r="DC14" s="581">
        <f t="shared" si="157"/>
        <v>0.76391499999957158</v>
      </c>
      <c r="DD14" s="393">
        <f>INDEX('SO Juli 2026 Rev 2'!$B$6:$BI$50,MATCH(B14,'SO Juli 2026 Rev 2'!$B$6:$B$50,0),MATCH($DD$3,'SO Juli 2026 Rev 2'!$B$5:$XI$5,0))</f>
        <v>800</v>
      </c>
      <c r="DE14" s="393">
        <f>INDEX('Summary sales'!$A$6:$CA$50,MATCH($B14,'Summary sales'!$A$6:$A$50,0),MATCH($DD$3,'Summary sales'!$A$7:$CA$7,0))</f>
        <v>0</v>
      </c>
      <c r="DF14" s="393">
        <f t="shared" si="158"/>
        <v>-800</v>
      </c>
      <c r="DG14" s="581">
        <f t="shared" si="159"/>
        <v>0</v>
      </c>
      <c r="DH14" s="393">
        <f>INDEX('SO Juli 2026 Rev 2'!$B$6:$BI$50,MATCH(B14,'SO Juli 2026 Rev 2'!$B$6:$B$50,0),MATCH($DH$3,'SO Juli 2026 Rev 2'!$B$5:$XI$5,0))</f>
        <v>7200</v>
      </c>
      <c r="DI14" s="393">
        <f>INDEX('Summary sales'!$A$6:$CA$50,MATCH($B14,'Summary sales'!$A$6:$A$50,0),MATCH($DH$3,'Summary sales'!$A$7:$CA$7,0))</f>
        <v>10053.540000000037</v>
      </c>
      <c r="DJ14" s="393">
        <f t="shared" si="160"/>
        <v>2853.5400000000373</v>
      </c>
      <c r="DK14" s="581">
        <f t="shared" si="161"/>
        <v>1.3963250000000051</v>
      </c>
      <c r="DL14" s="393">
        <f>INDEX('SO Juli 2026 Rev 2'!$B$6:$BI$50,MATCH(B14,'SO Juli 2026 Rev 2'!$B$6:$B$50,0),MATCH($DL$3,'SO Juli 2026 Rev 2'!$B$5:$XI$5,0))</f>
        <v>3499.876774193548</v>
      </c>
      <c r="DM14" s="393">
        <f>INDEX('Summary sales'!$A$6:$CA$50,MATCH($B14,'Summary sales'!$A$6:$A$50,0),MATCH($DL$3,'Summary sales'!$A$7:$CA$7,0))</f>
        <v>3199.070000000007</v>
      </c>
      <c r="DN14" s="393">
        <f t="shared" si="162"/>
        <v>-300.80677419354106</v>
      </c>
      <c r="DO14" s="581">
        <f t="shared" si="163"/>
        <v>0.91405218137634181</v>
      </c>
      <c r="DP14" s="393">
        <f>INDEX('SO Juli 2026 Rev 2'!$B$6:$BI$50,MATCH(B14,'SO Juli 2026 Rev 2'!$B$6:$B$50,0),MATCH($DP$3,'SO Juli 2026 Rev 2'!$B$5:$XI$5,0))</f>
        <v>2000</v>
      </c>
      <c r="DQ14" s="393">
        <f>INDEX('Summary sales'!$A$6:$CA$50,MATCH($B14,'Summary sales'!$A$6:$A$50,0),MATCH($DP$3,'Summary sales'!$A$7:$CA$7,0))</f>
        <v>1782.7199999999721</v>
      </c>
      <c r="DR14" s="393">
        <f t="shared" si="164"/>
        <v>-217.28000000002794</v>
      </c>
      <c r="DS14" s="581">
        <f t="shared" si="165"/>
        <v>0.89135999999998605</v>
      </c>
      <c r="DT14" s="393">
        <f>INDEX('SO Juli 2026 Rev 2'!$B$6:$BI$50,MATCH(B14,'SO Juli 2026 Rev 2'!$B$6:$B$50,0),MATCH($DT$3,'SO Juli 2026 Rev 2'!$B$5:$XI$5,0))</f>
        <v>1000</v>
      </c>
      <c r="DU14" s="393">
        <f>INDEX('Summary sales'!$A$6:$CA$50,MATCH($B14,'Summary sales'!$A$6:$A$50,0),MATCH($DT$3,'Summary sales'!$A$7:$CA$7,0))</f>
        <v>505.89000000001397</v>
      </c>
      <c r="DV14" s="393">
        <f t="shared" si="166"/>
        <v>-494.10999999998603</v>
      </c>
      <c r="DW14" s="581">
        <f t="shared" si="167"/>
        <v>0.50589000000001394</v>
      </c>
      <c r="DX14" s="393">
        <f>INDEX('SO Juli 2026 Rev 2'!$B$6:$BI$50,MATCH(B14,'SO Juli 2026 Rev 2'!$B$6:$B$50,0),MATCH($DX$3,'SO Juli 2026 Rev 2'!$B$5:$XI$5,0))</f>
        <v>11000</v>
      </c>
      <c r="DY14" s="393">
        <f>INDEX('Summary sales'!$A$6:$CA$50,MATCH($B14,'Summary sales'!$A$6:$A$50,0),MATCH($DX$3,'Summary sales'!$A$7:$CA$7,0))</f>
        <v>13818.44000000041</v>
      </c>
      <c r="DZ14" s="393">
        <f t="shared" si="168"/>
        <v>2818.4400000004098</v>
      </c>
      <c r="EA14" s="581">
        <f t="shared" si="169"/>
        <v>1.2562218181818554</v>
      </c>
      <c r="EB14" s="393">
        <f>INDEX('SO Juli 2026 Rev 2'!$B$6:$BI$50,MATCH(B14,'SO Juli 2026 Rev 2'!$B$6:$B$50,0),MATCH($EB$3,'SO Juli 2026 Rev 2'!$B$5:$XI$5,0))</f>
        <v>2000</v>
      </c>
      <c r="EC14" s="393">
        <f>INDEX('Summary sales'!$A$6:$CA$50,MATCH($B14,'Summary sales'!$A$6:$A$50,0),MATCH($EB$3,'Summary sales'!$A$7:$CA$7,0))</f>
        <v>3417.4899999999907</v>
      </c>
      <c r="ED14" s="393">
        <f t="shared" si="170"/>
        <v>1417.4899999999907</v>
      </c>
      <c r="EE14" s="581">
        <f t="shared" si="171"/>
        <v>1.7087449999999953</v>
      </c>
      <c r="EF14" s="393">
        <f>INDEX('SO Juli 2026 Rev 2'!$B$6:$BI$50,MATCH(B14,'SO Juli 2026 Rev 2'!$B$6:$B$50,0),MATCH($EF$3,'SO Juli 2026 Rev 2'!$B$5:$XI$5,0))</f>
        <v>7000</v>
      </c>
      <c r="EG14" s="393">
        <f>INDEX('Summary sales'!$A$6:$CA$50,MATCH($B14,'Summary sales'!$A$6:$A$50,0),MATCH($EF$3,'Summary sales'!$A$7:$CA$7,0))</f>
        <v>4937.9199999999255</v>
      </c>
      <c r="EH14" s="393">
        <f t="shared" si="172"/>
        <v>-2062.0800000000745</v>
      </c>
      <c r="EI14" s="581">
        <f t="shared" si="173"/>
        <v>0.7054171428571322</v>
      </c>
      <c r="EJ14" s="393">
        <f>INDEX('SO Juli 2026 Rev 2'!$B$6:$BI$50,MATCH(B14,'SO Juli 2026 Rev 2'!$B$6:$B$50,0),MATCH($EJ$3,'SO Juli 2026 Rev 2'!$B$5:$XI$5,0))</f>
        <v>7000</v>
      </c>
      <c r="EK14" s="393">
        <f>INDEX('Summary sales'!$A$6:$CA$50,MATCH(B14,'Summary sales'!$A$6:$A$50,0),MATCH($EJ$3,'Summary sales'!$A$7:$CA$7,0))</f>
        <v>7859.4499999999534</v>
      </c>
      <c r="EL14" s="393">
        <f t="shared" si="174"/>
        <v>859.44999999995343</v>
      </c>
      <c r="EM14" s="581">
        <f t="shared" si="175"/>
        <v>1.1227785714285647</v>
      </c>
      <c r="EN14" s="393">
        <f>INDEX('SO Juli 2026 Rev 2'!$B$6:$BI$50,MATCH(B14,'SO Juli 2026 Rev 2'!$B$6:$B$50,0),MATCH($EN$3,'SO Juli 2026 Rev 2'!$B$5:$XI$5,0))</f>
        <v>5000</v>
      </c>
      <c r="EO14" s="393">
        <f>INDEX('Summary sales'!$A$6:$CA$50,MATCH($B14,'Summary sales'!$A$6:$A$50,0),MATCH($EN$3,'Summary sales'!$A$7:$CA$7,0))</f>
        <v>7288.7600000002421</v>
      </c>
      <c r="EP14" s="393">
        <f t="shared" si="176"/>
        <v>2288.7600000002421</v>
      </c>
      <c r="EQ14" s="581">
        <f t="shared" si="177"/>
        <v>1.4577520000000483</v>
      </c>
      <c r="ER14" s="393">
        <f>INDEX('SO Juli 2026 Rev 2'!$B$6:$BI$50,MATCH(B14,'SO Juli 2026 Rev 2'!$B$6:$B$50,0),MATCH($ER$3,'SO Juli 2026 Rev 2'!$B$5:$XI$5,0))</f>
        <v>35000</v>
      </c>
      <c r="ES14" s="393">
        <f>INDEX('Summary sales'!$A$6:$CA$50,MATCH($B14,'Summary sales'!$A$6:$A$50,0),MATCH($ER$3,'Summary sales'!$A$7:$CA$7,0))</f>
        <v>23702.13000000082</v>
      </c>
      <c r="ET14" s="393">
        <f t="shared" si="178"/>
        <v>-11297.86999999918</v>
      </c>
      <c r="EU14" s="581">
        <f t="shared" si="179"/>
        <v>0.67720371428573767</v>
      </c>
      <c r="EV14" s="393">
        <f>INDEX('SO Juli 2026 Rev 2'!$B$6:$BI$50,MATCH(B14,'SO Juli 2026 Rev 2'!$B$6:$B$50,0),MATCH($EV$3,'SO Juli 2026 Rev 2'!$B$5:$XI$5,0))</f>
        <v>8000</v>
      </c>
      <c r="EW14" s="393">
        <f>INDEX('Summary sales'!$A$6:$CA$50,MATCH(B14,'Summary sales'!$A$6:$A$50,0),MATCH($EV$3,'Summary sales'!$A$7:$CA$7,0))</f>
        <v>5741.2199999997392</v>
      </c>
      <c r="EX14" s="393">
        <f t="shared" si="180"/>
        <v>-2258.7800000002608</v>
      </c>
      <c r="EY14" s="581">
        <f t="shared" si="181"/>
        <v>0.71765249999996739</v>
      </c>
      <c r="EZ14" s="393">
        <f>INDEX('SO Juli 2026 Rev 2'!$B$6:$BI$50,MATCH(B14,'SO Juli 2026 Rev 2'!$B$6:$B$50,0),MATCH($EZ$3,'SO Juli 2026 Rev 2'!$B$5:$XI$5,0))</f>
        <v>3500</v>
      </c>
      <c r="FA14" s="393">
        <f>INDEX('Summary sales'!$A$6:$CA$50,MATCH(B14,'Summary sales'!$A$6:$A$50,0),MATCH($EZ$3,'Summary sales'!$A$7:$CA$7,0))</f>
        <v>3535.7999999998137</v>
      </c>
      <c r="FB14" s="393">
        <f t="shared" si="182"/>
        <v>35.799999999813735</v>
      </c>
      <c r="FC14" s="581">
        <f t="shared" si="183"/>
        <v>1.0102285714285182</v>
      </c>
      <c r="FD14" s="393">
        <f>INDEX('SO Juli 2026 Rev 2'!$B$6:$BI$50,MATCH(B14,'SO Juli 2026 Rev 2'!$B$6:$B$50,0),MATCH($FD$3,'SO Juli 2026 Rev 2'!$B$5:$XI$5,0))</f>
        <v>0</v>
      </c>
      <c r="FE14" s="393">
        <f>INDEX('Summary sales'!$A$6:$CA$50,MATCH(B14,'Summary sales'!$A$6:$A$50,0),MATCH($FD$3,'Summary sales'!$A$7:$CA$7,0))</f>
        <v>0</v>
      </c>
      <c r="FF14" s="393">
        <f t="shared" si="184"/>
        <v>0</v>
      </c>
      <c r="FG14" s="581" t="e">
        <f t="shared" si="185"/>
        <v>#DIV/0!</v>
      </c>
      <c r="FH14" s="393">
        <f>INDEX('SO Juli 2026 Rev 2'!$B$6:$BI$50,MATCH(B14,'SO Juli 2026 Rev 2'!$B$6:$B$50,0),MATCH($FH$3,'SO Juli 2026 Rev 2'!$B$5:$XI$5,0))</f>
        <v>0</v>
      </c>
      <c r="FI14" s="393">
        <f>INDEX('Summary sales'!$A$6:$CA$50,MATCH(B14,'Summary sales'!$A$6:$A$50,0),MATCH($FH$3,'Summary sales'!$A$7:$CA$7,0))</f>
        <v>0</v>
      </c>
      <c r="FJ14" s="393">
        <f t="shared" si="186"/>
        <v>0</v>
      </c>
      <c r="FK14" s="581" t="e">
        <f t="shared" si="187"/>
        <v>#DIV/0!</v>
      </c>
      <c r="FL14" s="393">
        <f>INDEX('SO Juli 2026 Rev 2'!$B$6:$BI$50,MATCH(B14,'SO Juli 2026 Rev 2'!$B$6:$B$50,0),MATCH($FL$3,'SO Juli 2026 Rev 2'!$B$5:$XI$5,0))</f>
        <v>700</v>
      </c>
      <c r="FM14" s="393">
        <f>INDEX('Summary sales'!$A$6:$CA$50,MATCH(B14,'Summary sales'!$A$6:$A$50,0),MATCH($FL$3,'Summary sales'!$A$7:$CA$7,0))</f>
        <v>630.01000000000931</v>
      </c>
      <c r="FN14" s="393">
        <f t="shared" si="188"/>
        <v>-69.989999999990687</v>
      </c>
      <c r="FO14" s="581">
        <f t="shared" si="189"/>
        <v>0.90001428571429898</v>
      </c>
      <c r="FP14" s="393">
        <f>INDEX('SO Juli 2026 Rev 2'!$B$6:$BI$50,MATCH(B14,'SO Juli 2026 Rev 2'!$B$6:$B$50,0),MATCH($FP$3,'SO Juli 2026 Rev 2'!$B$5:$XI$5,0))</f>
        <v>5600</v>
      </c>
      <c r="FQ14" s="393">
        <f>INDEX('Summary sales'!$A$6:$CA$50,MATCH(B14,'Summary sales'!$A$6:$A$50,0),MATCH($FP$3,'Summary sales'!$A$7:$CA$7,0))</f>
        <v>7746.2000000000116</v>
      </c>
      <c r="FR14" s="393">
        <f t="shared" si="190"/>
        <v>2146.2000000000116</v>
      </c>
      <c r="FS14" s="581">
        <f t="shared" si="191"/>
        <v>1.3832500000000021</v>
      </c>
      <c r="FT14" s="393">
        <f>INDEX('SO Juli 2026 Rev 2'!$B$6:$BI$50,MATCH(B14,'SO Juli 2026 Rev 2'!$B$6:$B$50,0),MATCH($FT$3,'SO Juli 2026 Rev 2'!$B$5:$XI$5,0))</f>
        <v>3500</v>
      </c>
      <c r="FU14" s="393">
        <f>INDEX('Summary sales'!$A$6:$CA$50,MATCH(B14,'Summary sales'!$A$6:$A$50,0),MATCH($FT$3,'Summary sales'!$A$7:$CA$7,0))</f>
        <v>3823.9099999996834</v>
      </c>
      <c r="FV14" s="393">
        <f t="shared" si="192"/>
        <v>323.90999999968335</v>
      </c>
      <c r="FW14" s="581">
        <f t="shared" si="193"/>
        <v>1.0925457142856239</v>
      </c>
      <c r="FX14" s="393">
        <f>INDEX('SO Juli 2026 Rev 2'!$B$6:$BI$50,MATCH(B14,'SO Juli 2026 Rev 2'!$B$6:$B$50,0),MATCH($FX$3,'SO Juli 2026 Rev 2'!$B$5:$XI$5,0))</f>
        <v>2000</v>
      </c>
      <c r="FY14" s="393">
        <f>INDEX('Summary sales'!$A$6:$CA$50,MATCH(B14,'Summary sales'!$A$6:$A$50,0),MATCH($FX$3,'Summary sales'!$A$7:$CA$7,0))</f>
        <v>1084.8600000001024</v>
      </c>
      <c r="FZ14" s="393">
        <f t="shared" si="194"/>
        <v>-915.13999999989755</v>
      </c>
      <c r="GA14" s="581">
        <f t="shared" si="195"/>
        <v>0.54243000000005126</v>
      </c>
      <c r="GB14" s="393">
        <f>INDEX('SO Juli 2026 Rev 2'!$B$6:$BI$50,MATCH(B14,'SO Juli 2026 Rev 2'!$B$6:$B$50,0),MATCH($GB$3,'SO Juli 2026 Rev 2'!$B$5:$XI$5,0))</f>
        <v>369.61070967741654</v>
      </c>
      <c r="GC14" s="393">
        <f>INDEX('Summary sales'!$A$6:$CA$50,MATCH(B14,'Summary sales'!$A$6:$A$50,0),MATCH($GB$3,'Summary sales'!$A$7:$CA$7,0))</f>
        <v>0</v>
      </c>
      <c r="GD14" s="393">
        <f t="shared" si="196"/>
        <v>-369.61070967741654</v>
      </c>
      <c r="GE14" s="581">
        <f t="shared" si="197"/>
        <v>0</v>
      </c>
      <c r="GF14" s="393">
        <f>INDEX('SO Juli 2026 Rev 2'!$B$6:$BI$50,MATCH(B14,'SO Juli 2026 Rev 2'!$B$6:$B$50,0),MATCH($GF$3,'SO Juli 2026 Rev 2'!$B$5:$XI$5,0))</f>
        <v>13500</v>
      </c>
      <c r="GG14" s="393">
        <f>INDEX('Summary sales'!$A$6:$CA$50,MATCH(B14,'Summary sales'!$A$6:$A$50,0),MATCH($GF$3,'Summary sales'!$A$7:$CA$7,0))</f>
        <v>12496.525</v>
      </c>
      <c r="GH14" s="393">
        <f t="shared" si="198"/>
        <v>-1003.4750000000004</v>
      </c>
      <c r="GI14" s="581">
        <f t="shared" si="199"/>
        <v>0.9256685185185185</v>
      </c>
      <c r="GJ14" s="393">
        <f>INDEX('SO Juli 2026 Rev 2'!$B$6:$BI$50,MATCH(B14,'SO Juli 2026 Rev 2'!$B$6:$B$50,0),MATCH($GJ$3,'SO Juli 2026 Rev 2'!$B$5:$XI$5,0))</f>
        <v>1121.900322580635</v>
      </c>
      <c r="GK14" s="393">
        <f>INDEX('Summary sales'!$A$6:$CA$50,MATCH($B14,'Summary sales'!$A$6:$A$50,0),MATCH($GJ$3,'Summary sales'!$A$7:$CA$7,0))</f>
        <v>1257.6099999998696</v>
      </c>
      <c r="GL14" s="393">
        <f t="shared" si="200"/>
        <v>135.70967741923459</v>
      </c>
      <c r="GM14" s="581">
        <f t="shared" si="201"/>
        <v>1.1209641130212624</v>
      </c>
      <c r="GN14" s="393">
        <f>INDEX('SO Juli 2026 Rev 2'!$B$6:$BI$50,MATCH(B14,'SO Juli 2026 Rev 2'!$B$6:$B$50,0),MATCH($GN$3,'SO Juli 2026 Rev 2'!$B$5:$XI$5,0))</f>
        <v>2499.7025806451697</v>
      </c>
      <c r="GO14" s="393">
        <f>INDEX('Summary sales'!$A$6:$CA$50,MATCH(B14,'Summary sales'!$A$6:$A$50,0),MATCH($GN$3,'Summary sales'!$A$7:$CA$7,0))</f>
        <v>2761.5399999999936</v>
      </c>
      <c r="GP14" s="393">
        <f t="shared" si="202"/>
        <v>261.83741935482385</v>
      </c>
      <c r="GQ14" s="581">
        <f t="shared" si="203"/>
        <v>1.1047474293070674</v>
      </c>
      <c r="GR14" s="393">
        <f>INDEX('SO Juli 2026 Rev 2'!$B$6:$BI$50,MATCH(B14,'SO Juli 2026 Rev 2'!$B$6:$B$50,0),MATCH($GR$3,'SO Juli 2026 Rev 2'!$B$5:$XI$5,0))</f>
        <v>2499.7025806451697</v>
      </c>
      <c r="GS14" s="393">
        <f>INDEX('Summary sales'!$A$6:$CA$50,MATCH(B14,'Summary sales'!$A$6:$A$50,0),MATCH($GR$3,'Summary sales'!$A$7:$CA$7,0))</f>
        <v>692.72999999998137</v>
      </c>
      <c r="GT14" s="393">
        <f t="shared" si="204"/>
        <v>-1806.9725806451884</v>
      </c>
      <c r="GU14" s="581">
        <f t="shared" si="205"/>
        <v>0.27712496893177935</v>
      </c>
      <c r="GV14" s="393">
        <f>INDEX('SO Juli 2026 Rev 2'!$B$6:$BI$50,MATCH(B14,'SO Juli 2026 Rev 2'!$B$6:$B$50,0),MATCH($GV$3,'SO Juli 2026 Rev 2'!$B$5:$XI$5,0))</f>
        <v>0</v>
      </c>
      <c r="GW14" s="393">
        <f>INDEX('Summary sales'!$A$6:$CA$50,MATCH(B14,'Summary sales'!$A$6:$A$50,0),MATCH($GV$3,'Summary sales'!$A$7:$CA$7,0))</f>
        <v>0</v>
      </c>
      <c r="GX14" s="393">
        <f t="shared" si="206"/>
        <v>0</v>
      </c>
      <c r="GY14" s="582" t="e">
        <f t="shared" si="207"/>
        <v>#DIV/0!</v>
      </c>
    </row>
    <row r="15" spans="1:222" ht="15" customHeight="1">
      <c r="A15" s="808"/>
      <c r="B15" s="391">
        <f t="shared" si="208"/>
        <v>46212</v>
      </c>
      <c r="C15" s="392" t="str">
        <f t="shared" si="0"/>
        <v>Thu</v>
      </c>
      <c r="D15" s="393">
        <f t="shared" si="104"/>
        <v>216250.93393548383</v>
      </c>
      <c r="E15" s="393">
        <f t="shared" ca="1" si="105"/>
        <v>214509.27399999625</v>
      </c>
      <c r="F15" s="393">
        <f t="shared" ca="1" si="106"/>
        <v>-1741.6599354875798</v>
      </c>
      <c r="G15" s="581">
        <f t="shared" ca="1" si="107"/>
        <v>0.99194611600610616</v>
      </c>
      <c r="H15" s="393">
        <f>INDEX('SO Juli 2026 Rev 2'!$B$6:$BI$50,MATCH(B15,'SO Juli 2026 Rev 2'!$B$6:$B$50,0),MATCH($H$3,'SO Juli 2026 Rev 2'!$B$5:$XI$5,0))</f>
        <v>1199.5729032258068</v>
      </c>
      <c r="I15" s="393">
        <f>INDEX('Summary sales'!$A$6:$CA$50,MATCH(B15,'Summary sales'!$A$6:$A$50,0),MATCH($H$3,'Summary sales'!$A$7:$CA$7,0))</f>
        <v>967.39000000013039</v>
      </c>
      <c r="J15" s="393">
        <f t="shared" si="108"/>
        <v>-232.18290322567645</v>
      </c>
      <c r="K15" s="581">
        <f t="shared" si="109"/>
        <v>0.80644535850942733</v>
      </c>
      <c r="L15" s="393">
        <f>INDEX('SO Juli 2026 Rev 2'!$B$6:$BI$50,MATCH(B15,'SO Juli 2026 Rev 2'!$B$6:$B$50,0),MATCH($L$3,'SO Juli 2026 Rev 2'!$B$5:$XI$5,0))</f>
        <v>2000</v>
      </c>
      <c r="M15" s="393">
        <f>INDEX('Summary sales'!$A$6:$CA$50,MATCH($B15,'Summary sales'!$A$6:$A$50,0),MATCH($L$3,'Summary sales'!$A$7:$CA$7,0))</f>
        <v>2066.1500000003725</v>
      </c>
      <c r="N15" s="393">
        <f t="shared" si="110"/>
        <v>66.150000000372529</v>
      </c>
      <c r="O15" s="581">
        <f t="shared" si="111"/>
        <v>1.0330750000001863</v>
      </c>
      <c r="P15" s="393">
        <f>INDEX('SO Juli 2026 Rev 2'!$B$6:$BI$50,MATCH(B15,'SO Juli 2026 Rev 2'!$B$6:$B$50,0),MATCH($P$3,'SO Juli 2026 Rev 2'!$B$5:$XI$5,0))</f>
        <v>1200</v>
      </c>
      <c r="Q15" s="393">
        <f>INDEX('Summary sales'!$A$6:$CA$50,MATCH($B15,'Summary sales'!$A$6:$A$50,0),MATCH($P$3,'Summary sales'!$A$7:$CA$7,0))</f>
        <v>1277.5</v>
      </c>
      <c r="R15" s="393">
        <f t="shared" si="112"/>
        <v>77.5</v>
      </c>
      <c r="S15" s="581">
        <f t="shared" si="113"/>
        <v>1.0645833333333334</v>
      </c>
      <c r="T15" s="393">
        <f>INDEX('SO Juli 2026 Rev 2'!$B$6:$BI$50,MATCH(B15,'SO Juli 2026 Rev 2'!$B$6:$B$50,0),MATCH($T$3,'SO Juli 2026 Rev 2'!$B$5:$XI$5,0))</f>
        <v>3300</v>
      </c>
      <c r="U15" s="393">
        <f>INDEX('Summary sales'!$A$6:$CA$50,MATCH($B15,'Summary sales'!$A$6:$A$50,0),MATCH($T$3,'Summary sales'!$A$7:$CA$7,0))</f>
        <v>3429.3999999999069</v>
      </c>
      <c r="V15" s="393">
        <f t="shared" si="114"/>
        <v>129.39999999990687</v>
      </c>
      <c r="W15" s="581">
        <f t="shared" si="115"/>
        <v>1.0392121212120931</v>
      </c>
      <c r="X15" s="393">
        <f>INDEX('SO Juli 2026 Rev 2'!$B$6:$BI$50,MATCH(B15,'SO Juli 2026 Rev 2'!$B$6:$B$50,0),MATCH($X$3,'SO Juli 2026 Rev 2'!$B$5:$XI$5,0))</f>
        <v>644.02064516129087</v>
      </c>
      <c r="Y15" s="393">
        <f>INDEX('Summary sales'!$A$6:$CA$50,MATCH($B15,'Summary sales'!$A$6:$A$50,0),MATCH($X$3,'Summary sales'!$A$7:$CA$7,0))</f>
        <v>741.46999999997206</v>
      </c>
      <c r="Z15" s="393">
        <f t="shared" si="116"/>
        <v>97.449354838681188</v>
      </c>
      <c r="AA15" s="581">
        <f t="shared" si="117"/>
        <v>1.1513140231929608</v>
      </c>
      <c r="AB15" s="393">
        <f>INDEX('SO Juli 2026 Rev 2'!$B$6:$BI$50,MATCH(B15,'SO Juli 2026 Rev 2'!$B$6:$B$50,0),MATCH($AB$3,'SO Juli 2026 Rev 2'!$B$5:$XI$5,0))</f>
        <v>150</v>
      </c>
      <c r="AC15" s="393">
        <f>INDEX('Summary sales'!$A$6:$CA$50,MATCH($B15,'Summary sales'!$A$6:$A$50,0),MATCH($AB$3,'Summary sales'!$A$7:$CA$7,0))</f>
        <v>11.299999999988358</v>
      </c>
      <c r="AD15" s="393">
        <f t="shared" si="118"/>
        <v>-138.70000000001164</v>
      </c>
      <c r="AE15" s="581">
        <f t="shared" si="119"/>
        <v>7.5333333333255717E-2</v>
      </c>
      <c r="AF15" s="393">
        <f>INDEX('SO Juli 2026 Rev 2'!$B$6:$BI$50,MATCH(B15,'SO Juli 2026 Rev 2'!$B$6:$B$50,0),MATCH($AF$3,'SO Juli 2026 Rev 2'!$B$5:$XI$5,0))</f>
        <v>603.76322580644887</v>
      </c>
      <c r="AG15" s="393">
        <f>INDEX('Summary sales'!$A$6:$CA$50,MATCH($B15,'Summary sales'!$A$6:$A$50,0),MATCH($AF$3,'Summary sales'!$A$7:$CA$7,0))</f>
        <v>1008.5</v>
      </c>
      <c r="AH15" s="393">
        <f t="shared" si="120"/>
        <v>404.73677419355113</v>
      </c>
      <c r="AI15" s="581">
        <f t="shared" si="121"/>
        <v>1.670356783742406</v>
      </c>
      <c r="AJ15" s="393">
        <f>INDEX('SO Juli 2026 Rev 2'!$B$6:$BI$50,MATCH(B15,'SO Juli 2026 Rev 2'!$B$6:$B$50,0),MATCH($AJ$3,'SO Juli 2026 Rev 2'!$B$5:$XI$5,0))</f>
        <v>673.27548387096704</v>
      </c>
      <c r="AK15" s="393">
        <f>INDEX('Summary sales'!$A$6:$CA$50,MATCH($B15,'Summary sales'!$A$6:$A$50,0),MATCH($AJ$3,'Summary sales'!$A$7:$CA$7,0))</f>
        <v>743.76999999990221</v>
      </c>
      <c r="AL15" s="393">
        <f t="shared" si="122"/>
        <v>70.494516128935174</v>
      </c>
      <c r="AM15" s="581">
        <f t="shared" si="123"/>
        <v>1.1047038215674068</v>
      </c>
      <c r="AN15" s="393">
        <f>INDEX('SO Juli 2026 Rev 2'!$B$6:$BI$50,MATCH(B15,'SO Juli 2026 Rev 2'!$B$6:$B$50,0),MATCH($AN$3,'SO Juli 2026 Rev 2'!$B$5:$XI$5,0))</f>
        <v>5500</v>
      </c>
      <c r="AO15" s="393">
        <f>INDEX('Summary sales'!$A$6:$CA$50,MATCH($B15,'Summary sales'!$A$6:$A$50,0),MATCH($AN$3,'Summary sales'!$A$7:$CA$7,0))</f>
        <v>5906.179999999702</v>
      </c>
      <c r="AP15" s="393">
        <f t="shared" si="124"/>
        <v>406.17999999970198</v>
      </c>
      <c r="AQ15" s="581">
        <f t="shared" si="125"/>
        <v>1.073850909090855</v>
      </c>
      <c r="AR15" s="393">
        <f>INDEX('SO Juli 2026 Rev 2'!$B$6:$BI$50,MATCH(B15,'SO Juli 2026 Rev 2'!$B$6:$B$50,0),MATCH($AR$3,'SO Juli 2026 Rev 2'!$B$5:$XI$5,0))</f>
        <v>5000</v>
      </c>
      <c r="AS15" s="393">
        <f ca="1">INDEX('Summary sales'!$A$6:$CA$50,MATCH($B15,'Summary sales'!$A$6:$A$50,0),MATCH($AR$3,'Summary sales'!$A$7:$CA$7,0))</f>
        <v>6301.1400000001304</v>
      </c>
      <c r="AT15" s="393">
        <f t="shared" ca="1" si="126"/>
        <v>1301.1400000001304</v>
      </c>
      <c r="AU15" s="581">
        <f t="shared" ca="1" si="127"/>
        <v>1.2602280000000261</v>
      </c>
      <c r="AV15" s="393">
        <f>INDEX('SO Juli 2026 Rev 2'!$B$6:$BI$50,MATCH(B15,'SO Juli 2026 Rev 2'!$B$6:$B$50,0),MATCH($AV$3,'SO Juli 2026 Rev 2'!$B$5:$XI$5,0))</f>
        <v>2500</v>
      </c>
      <c r="AW15" s="393">
        <f>INDEX('Summary sales'!$A$6:$CA$50,MATCH($B15,'Summary sales'!$A$6:$A$50,0),MATCH($AV$3,'Summary sales'!$A$7:$CA$7,0))</f>
        <v>2964.7700000000186</v>
      </c>
      <c r="AX15" s="393">
        <f t="shared" si="128"/>
        <v>464.77000000001863</v>
      </c>
      <c r="AY15" s="581">
        <f t="shared" si="129"/>
        <v>1.1859080000000075</v>
      </c>
      <c r="AZ15" s="393">
        <f>INDEX('SO Juli 2026 Rev 2'!$B$6:$BI$50,MATCH(B15,'SO Juli 2026 Rev 2'!$B$6:$B$50,0),MATCH($AZ$3,'SO Juli 2026 Rev 2'!$B$5:$XI$5,0))</f>
        <v>500</v>
      </c>
      <c r="BA15" s="393">
        <f>INDEX('Summary sales'!$A$6:$CA$50,MATCH($B15,'Summary sales'!$A$6:$A$50,0),MATCH($AZ$3,'Summary sales'!$A$7:$CA$7,0))</f>
        <v>1246.6899999999951</v>
      </c>
      <c r="BB15" s="393">
        <f t="shared" si="130"/>
        <v>746.68999999999505</v>
      </c>
      <c r="BC15" s="581">
        <f t="shared" si="131"/>
        <v>2.4933799999999899</v>
      </c>
      <c r="BD15" s="393">
        <f>INDEX('SO Juli 2026 Rev 2'!$B$6:$BI$50,MATCH(B15,'SO Juli 2026 Rev 2'!$B$6:$B$50,0),MATCH($BD$3,'SO Juli 2026 Rev 2'!$B$5:$XI$5,0))</f>
        <v>10300</v>
      </c>
      <c r="BE15" s="393">
        <f>INDEX('Summary sales'!$A$6:$CA$50,MATCH($B15,'Summary sales'!$A$6:$A$50,0),MATCH($BD$3,'Summary sales'!$A$7:$CA$7,0))</f>
        <v>10846.889999999898</v>
      </c>
      <c r="BF15" s="393">
        <f t="shared" si="132"/>
        <v>546.88999999989755</v>
      </c>
      <c r="BG15" s="581">
        <f t="shared" si="133"/>
        <v>1.0530961165048445</v>
      </c>
      <c r="BH15" s="393">
        <f>INDEX('SO Juli 2026 Rev 2'!$B$6:$BI$50,MATCH(B15,'SO Juli 2026 Rev 2'!$B$6:$B$50,0),MATCH($BH$3,'SO Juli 2026 Rev 2'!$B$5:$XI$5,0))</f>
        <v>9000.0570967741915</v>
      </c>
      <c r="BI15" s="393">
        <f>INDEX('Summary sales'!$A$6:$CA$50,MATCH($B15,'Summary sales'!$A$6:$A$50,0),MATCH($BH$3,'Summary sales'!$A$7:$CA$7,0))</f>
        <v>9669.1500000003725</v>
      </c>
      <c r="BJ15" s="393">
        <f t="shared" si="134"/>
        <v>669.09290322618108</v>
      </c>
      <c r="BK15" s="581">
        <f t="shared" si="135"/>
        <v>1.074343184274464</v>
      </c>
      <c r="BL15" s="393">
        <f>INDEX('SO Juli 2026 Rev 2'!$B$6:$BI$50,MATCH(B15,'SO Juli 2026 Rev 2'!$B$6:$B$50,0),MATCH($BL$3,'SO Juli 2026 Rev 2'!$B$5:$XI$5,0))</f>
        <v>1000</v>
      </c>
      <c r="BM15" s="393">
        <f>INDEX('Summary sales'!$A$6:$CA$50,MATCH($B15,'Summary sales'!$A$6:$A$50,0),MATCH($BL$3,'Summary sales'!$A$7:$CA$7,0))</f>
        <v>855.32200000004377</v>
      </c>
      <c r="BN15" s="393">
        <f t="shared" si="136"/>
        <v>-144.67799999995623</v>
      </c>
      <c r="BO15" s="581">
        <f t="shared" si="137"/>
        <v>0.85532200000004377</v>
      </c>
      <c r="BP15" s="393">
        <f>INDEX('SO Juli 2026 Rev 2'!$B$6:$BI$50,MATCH(B15,'SO Juli 2026 Rev 2'!$B$6:$B$50,0),MATCH($BP$3,'SO Juli 2026 Rev 2'!$B$5:$XI$5,0))</f>
        <v>5500</v>
      </c>
      <c r="BQ15" s="393">
        <f ca="1">INDEX('Summary sales'!$A$6:$CA$50,MATCH($B15,'Summary sales'!$A$6:$A$50,0),MATCH($BP$3,'Summary sales'!$A$7:$CA$7,0))</f>
        <v>5186.46</v>
      </c>
      <c r="BR15" s="393">
        <f t="shared" ca="1" si="138"/>
        <v>-313.53999999999996</v>
      </c>
      <c r="BS15" s="581">
        <f t="shared" ca="1" si="139"/>
        <v>0.94299272727272732</v>
      </c>
      <c r="BT15" s="393">
        <f>INDEX('SO Juli 2026 Rev 2'!$B$6:$BI$50,MATCH(B15,'SO Juli 2026 Rev 2'!$B$6:$B$50,0),MATCH($BT$3,'SO Juli 2026 Rev 2'!$B$5:$XI$5,0))</f>
        <v>0</v>
      </c>
      <c r="BU15" s="393">
        <f>INDEX('Summary sales'!$A$6:$CA$50,MATCH($B15,'Summary sales'!$A$6:$A$50,0),MATCH($BT$3,'Summary sales'!$A$7:$CA$7,0))</f>
        <v>0</v>
      </c>
      <c r="BV15" s="393">
        <f t="shared" si="140"/>
        <v>0</v>
      </c>
      <c r="BW15" s="581" t="e">
        <f t="shared" si="141"/>
        <v>#DIV/0!</v>
      </c>
      <c r="BX15" s="393">
        <f>INDEX('SO Juli 2026 Rev 2'!$B$6:$BI$50,MATCH(B15,'SO Juli 2026 Rev 2'!$B$6:$B$50,0),MATCH($BX$3,'SO Juli 2026 Rev 2'!$B$5:$XI$5,0))</f>
        <v>89.451612903225808</v>
      </c>
      <c r="BY15" s="393">
        <f>INDEX('Summary sales'!$A$6:$CA$50,MATCH($B15,'Summary sales'!$A$6:$A$50,0),MATCH($BX$3,'Summary sales'!$A$7:$CA$7,0))</f>
        <v>57.44999999999709</v>
      </c>
      <c r="BZ15" s="393">
        <f t="shared" si="142"/>
        <v>-32.001612903228718</v>
      </c>
      <c r="CA15" s="581">
        <f t="shared" si="143"/>
        <v>0.64224666426249899</v>
      </c>
      <c r="CB15" s="393">
        <f>INDEX('SO Juli 2026 Rev 2'!$B$6:$BI$50,MATCH(B15,'SO Juli 2026 Rev 2'!$B$6:$B$50,0),MATCH($CB$3,'SO Juli 2026 Rev 2'!$B$5:$XI$5,0))</f>
        <v>3500</v>
      </c>
      <c r="CC15" s="393">
        <f>INDEX('Summary sales'!$A$6:$CA$50,MATCH($B15,'Summary sales'!$A$6:$A$50,0),MATCH($CB$3,'Summary sales'!$A$7:$CA$7,0))</f>
        <v>3569.8999999999069</v>
      </c>
      <c r="CD15" s="393">
        <f t="shared" si="144"/>
        <v>69.899999999906868</v>
      </c>
      <c r="CE15" s="581">
        <f t="shared" si="145"/>
        <v>1.0199714285714019</v>
      </c>
      <c r="CF15" s="393">
        <f>INDEX('SO Juli 2026 Rev 2'!$B$6:$BI$50,MATCH(B15,'SO Juli 2026 Rev 2'!$B$6:$B$50,0),MATCH($CF$3,'SO Juli 2026 Rev 2'!$B$5:$XI$5,0))</f>
        <v>1300</v>
      </c>
      <c r="CG15" s="393">
        <f>INDEX('Summary sales'!$A$6:$CA$50,MATCH($B15,'Summary sales'!$A$6:$A$50,0),MATCH($CF$3,'Summary sales'!$A$7:$CA$7,0))</f>
        <v>946.01000000000931</v>
      </c>
      <c r="CH15" s="393">
        <f t="shared" si="146"/>
        <v>-353.98999999999069</v>
      </c>
      <c r="CI15" s="581">
        <f t="shared" si="147"/>
        <v>0.72770000000000712</v>
      </c>
      <c r="CJ15" s="393">
        <f>INDEX('SO Juli 2026 Rev 2'!$B$6:$BI$50,MATCH(B15,'SO Juli 2026 Rev 2'!$B$6:$B$50,0),MATCH($CJ$3,'SO Juli 2026 Rev 2'!$B$5:$XI$5,0))</f>
        <v>3000</v>
      </c>
      <c r="CK15" s="393">
        <f>INDEX('Summary sales'!$A$6:$CA$50,MATCH($B15,'Summary sales'!$A$6:$A$50,0),MATCH($CJ$3,'Summary sales'!$A$7:$CA$7,0))</f>
        <v>4876.6000000005588</v>
      </c>
      <c r="CL15" s="393">
        <f t="shared" si="148"/>
        <v>1876.6000000005588</v>
      </c>
      <c r="CM15" s="581">
        <f t="shared" si="149"/>
        <v>1.6255333333335196</v>
      </c>
      <c r="CN15" s="393">
        <f>INDEX('SO Juli 2026 Rev 2'!$B$6:$BI$50,MATCH(B15,'SO Juli 2026 Rev 2'!$B$6:$B$50,0),MATCH($CN$3,'SO Juli 2026 Rev 2'!$B$5:$XI$5,0))</f>
        <v>6500</v>
      </c>
      <c r="CO15" s="393">
        <f>INDEX('Summary sales'!$A$6:$CA$50,MATCH($B15,'Summary sales'!$A$6:$A$50,0),MATCH($CN$3,'Summary sales'!$A$7:$CA$7,0))</f>
        <v>5335.6300000000047</v>
      </c>
      <c r="CP15" s="393">
        <f t="shared" si="150"/>
        <v>-1164.3699999999953</v>
      </c>
      <c r="CQ15" s="581">
        <f t="shared" si="151"/>
        <v>0.82086615384615458</v>
      </c>
      <c r="CR15" s="393">
        <f>INDEX('SO Juli 2026 Rev 2'!$B$6:$BI$50,MATCH(B15,'SO Juli 2026 Rev 2'!$B$6:$B$50,0),MATCH($CR$3,'SO Juli 2026 Rev 2'!$B$5:$XI$5,0))</f>
        <v>10000</v>
      </c>
      <c r="CS15" s="393">
        <f>INDEX('Summary sales'!$A$6:$CA$50,MATCH($B15,'Summary sales'!$A$6:$A$50,0),MATCH($CR$3,'Summary sales'!$A$7:$CA$7,0))</f>
        <v>8887.2999999998137</v>
      </c>
      <c r="CT15" s="393">
        <f t="shared" si="152"/>
        <v>-1112.7000000001863</v>
      </c>
      <c r="CU15" s="581">
        <f t="shared" si="153"/>
        <v>0.88872999999998137</v>
      </c>
      <c r="CV15" s="393">
        <f>INDEX('SO Juli 2026 Rev 2'!$B$6:$BI$50,MATCH(B15,'SO Juli 2026 Rev 2'!$B$6:$B$50,0),MATCH($CV$3,'SO Juli 2026 Rev 2'!$B$5:$XI$5,0))</f>
        <v>16000</v>
      </c>
      <c r="CW15" s="393">
        <f>INDEX('Summary sales'!$A$6:$CA$50,MATCH($B15,'Summary sales'!$A$6:$A$50,0),MATCH($CV$3,'Summary sales'!$A$7:$CA$7,0))</f>
        <v>21241.898999996483</v>
      </c>
      <c r="CX15" s="393">
        <f t="shared" si="154"/>
        <v>5241.8989999964833</v>
      </c>
      <c r="CY15" s="581">
        <f t="shared" si="155"/>
        <v>1.3276186874997802</v>
      </c>
      <c r="CZ15" s="393">
        <f>INDEX('SO Juli 2026 Rev 2'!$B$6:$BI$50,MATCH(B15,'SO Juli 2026 Rev 2'!$B$6:$B$50,0),MATCH($CZ$3,'SO Juli 2026 Rev 2'!$B$5:$XI$5,0))</f>
        <v>2000</v>
      </c>
      <c r="DA15" s="393">
        <f>INDEX('Summary sales'!$A$6:$CA$50,MATCH($B15,'Summary sales'!$A$6:$A$50,0),MATCH($CZ$3,'Summary sales'!$A$7:$CA$7,0))</f>
        <v>1596.5400000000373</v>
      </c>
      <c r="DB15" s="393">
        <f t="shared" si="156"/>
        <v>-403.45999999996275</v>
      </c>
      <c r="DC15" s="581">
        <f t="shared" si="157"/>
        <v>0.79827000000001858</v>
      </c>
      <c r="DD15" s="393">
        <f>INDEX('SO Juli 2026 Rev 2'!$B$6:$BI$50,MATCH(B15,'SO Juli 2026 Rev 2'!$B$6:$B$50,0),MATCH($DD$3,'SO Juli 2026 Rev 2'!$B$5:$XI$5,0))</f>
        <v>800</v>
      </c>
      <c r="DE15" s="393">
        <f>INDEX('Summary sales'!$A$6:$CA$50,MATCH($B15,'Summary sales'!$A$6:$A$50,0),MATCH($DD$3,'Summary sales'!$A$7:$CA$7,0))</f>
        <v>38.82999999995809</v>
      </c>
      <c r="DF15" s="393">
        <f t="shared" si="158"/>
        <v>-761.17000000004191</v>
      </c>
      <c r="DG15" s="581">
        <f t="shared" si="159"/>
        <v>4.8537499999947616E-2</v>
      </c>
      <c r="DH15" s="393">
        <f>INDEX('SO Juli 2026 Rev 2'!$B$6:$BI$50,MATCH(B15,'SO Juli 2026 Rev 2'!$B$6:$B$50,0),MATCH($DH$3,'SO Juli 2026 Rev 2'!$B$5:$XI$5,0))</f>
        <v>7200</v>
      </c>
      <c r="DI15" s="393">
        <f>INDEX('Summary sales'!$A$6:$CA$50,MATCH($B15,'Summary sales'!$A$6:$A$50,0),MATCH($DH$3,'Summary sales'!$A$7:$CA$7,0))</f>
        <v>7947.5</v>
      </c>
      <c r="DJ15" s="393">
        <f t="shared" si="160"/>
        <v>747.5</v>
      </c>
      <c r="DK15" s="581">
        <f t="shared" si="161"/>
        <v>1.1038194444444445</v>
      </c>
      <c r="DL15" s="393">
        <f>INDEX('SO Juli 2026 Rev 2'!$B$6:$BI$50,MATCH(B15,'SO Juli 2026 Rev 2'!$B$6:$B$50,0),MATCH($DL$3,'SO Juli 2026 Rev 2'!$B$5:$XI$5,0))</f>
        <v>3499.876774193548</v>
      </c>
      <c r="DM15" s="393">
        <f>INDEX('Summary sales'!$A$6:$CA$50,MATCH($B15,'Summary sales'!$A$6:$A$50,0),MATCH($DL$3,'Summary sales'!$A$7:$CA$7,0))</f>
        <v>2951.7599999999511</v>
      </c>
      <c r="DN15" s="393">
        <f t="shared" si="162"/>
        <v>-548.11677419359694</v>
      </c>
      <c r="DO15" s="581">
        <f t="shared" si="163"/>
        <v>0.84338969353574011</v>
      </c>
      <c r="DP15" s="393">
        <f>INDEX('SO Juli 2026 Rev 2'!$B$6:$BI$50,MATCH(B15,'SO Juli 2026 Rev 2'!$B$6:$B$50,0),MATCH($DP$3,'SO Juli 2026 Rev 2'!$B$5:$XI$5,0))</f>
        <v>2000</v>
      </c>
      <c r="DQ15" s="393">
        <f>INDEX('Summary sales'!$A$6:$CA$50,MATCH($B15,'Summary sales'!$A$6:$A$50,0),MATCH($DP$3,'Summary sales'!$A$7:$CA$7,0))</f>
        <v>1819.6299999998882</v>
      </c>
      <c r="DR15" s="393">
        <f t="shared" si="164"/>
        <v>-180.37000000011176</v>
      </c>
      <c r="DS15" s="581">
        <f t="shared" si="165"/>
        <v>0.90981499999994409</v>
      </c>
      <c r="DT15" s="393">
        <f>INDEX('SO Juli 2026 Rev 2'!$B$6:$BI$50,MATCH(B15,'SO Juli 2026 Rev 2'!$B$6:$B$50,0),MATCH($DT$3,'SO Juli 2026 Rev 2'!$B$5:$XI$5,0))</f>
        <v>1000</v>
      </c>
      <c r="DU15" s="393">
        <f>INDEX('Summary sales'!$A$6:$CA$50,MATCH($B15,'Summary sales'!$A$6:$A$50,0),MATCH($DT$3,'Summary sales'!$A$7:$CA$7,0))</f>
        <v>494.47999999998137</v>
      </c>
      <c r="DV15" s="393">
        <f t="shared" si="166"/>
        <v>-505.52000000001863</v>
      </c>
      <c r="DW15" s="581">
        <f t="shared" si="167"/>
        <v>0.49447999999998138</v>
      </c>
      <c r="DX15" s="393">
        <f>INDEX('SO Juli 2026 Rev 2'!$B$6:$BI$50,MATCH(B15,'SO Juli 2026 Rev 2'!$B$6:$B$50,0),MATCH($DX$3,'SO Juli 2026 Rev 2'!$B$5:$XI$5,0))</f>
        <v>11000</v>
      </c>
      <c r="DY15" s="393">
        <f>INDEX('Summary sales'!$A$6:$CA$50,MATCH($B15,'Summary sales'!$A$6:$A$50,0),MATCH($DX$3,'Summary sales'!$A$7:$CA$7,0))</f>
        <v>12512.919999999925</v>
      </c>
      <c r="DZ15" s="393">
        <f t="shared" si="168"/>
        <v>1512.9199999999255</v>
      </c>
      <c r="EA15" s="581">
        <f t="shared" si="169"/>
        <v>1.1375381818181751</v>
      </c>
      <c r="EB15" s="393">
        <f>INDEX('SO Juli 2026 Rev 2'!$B$6:$BI$50,MATCH(B15,'SO Juli 2026 Rev 2'!$B$6:$B$50,0),MATCH($EB$3,'SO Juli 2026 Rev 2'!$B$5:$XI$5,0))</f>
        <v>2000</v>
      </c>
      <c r="EC15" s="393">
        <f>INDEX('Summary sales'!$A$6:$CA$50,MATCH($B15,'Summary sales'!$A$6:$A$50,0),MATCH($EB$3,'Summary sales'!$A$7:$CA$7,0))</f>
        <v>2454.1100000001024</v>
      </c>
      <c r="ED15" s="393">
        <f t="shared" si="170"/>
        <v>454.11000000010245</v>
      </c>
      <c r="EE15" s="581">
        <f t="shared" si="171"/>
        <v>1.2270550000000513</v>
      </c>
      <c r="EF15" s="393">
        <f>INDEX('SO Juli 2026 Rev 2'!$B$6:$BI$50,MATCH(B15,'SO Juli 2026 Rev 2'!$B$6:$B$50,0),MATCH($EF$3,'SO Juli 2026 Rev 2'!$B$5:$XI$5,0))</f>
        <v>7000</v>
      </c>
      <c r="EG15" s="393">
        <f>INDEX('Summary sales'!$A$6:$CA$50,MATCH($B15,'Summary sales'!$A$6:$A$50,0),MATCH($EF$3,'Summary sales'!$A$7:$CA$7,0))</f>
        <v>4805.339999999851</v>
      </c>
      <c r="EH15" s="393">
        <f t="shared" si="172"/>
        <v>-2194.660000000149</v>
      </c>
      <c r="EI15" s="581">
        <f t="shared" si="173"/>
        <v>0.68647714285712158</v>
      </c>
      <c r="EJ15" s="393">
        <f>INDEX('SO Juli 2026 Rev 2'!$B$6:$BI$50,MATCH(B15,'SO Juli 2026 Rev 2'!$B$6:$B$50,0),MATCH($EJ$3,'SO Juli 2026 Rev 2'!$B$5:$XI$5,0))</f>
        <v>7000</v>
      </c>
      <c r="EK15" s="393">
        <f>INDEX('Summary sales'!$A$6:$CA$50,MATCH(B15,'Summary sales'!$A$6:$A$50,0),MATCH($EJ$3,'Summary sales'!$A$7:$CA$7,0))</f>
        <v>5717.5100000000093</v>
      </c>
      <c r="EL15" s="393">
        <f t="shared" si="174"/>
        <v>-1282.4899999999907</v>
      </c>
      <c r="EM15" s="581">
        <f t="shared" si="175"/>
        <v>0.81678714285714415</v>
      </c>
      <c r="EN15" s="393">
        <f>INDEX('SO Juli 2026 Rev 2'!$B$6:$BI$50,MATCH(B15,'SO Juli 2026 Rev 2'!$B$6:$B$50,0),MATCH($EN$3,'SO Juli 2026 Rev 2'!$B$5:$XI$5,0))</f>
        <v>5000</v>
      </c>
      <c r="EO15" s="393">
        <f>INDEX('Summary sales'!$A$6:$CA$50,MATCH($B15,'Summary sales'!$A$6:$A$50,0),MATCH($EN$3,'Summary sales'!$A$7:$CA$7,0))</f>
        <v>7324.8199999998324</v>
      </c>
      <c r="EP15" s="393">
        <f t="shared" si="176"/>
        <v>2324.8199999998324</v>
      </c>
      <c r="EQ15" s="581">
        <f t="shared" si="177"/>
        <v>1.4649639999999664</v>
      </c>
      <c r="ER15" s="393">
        <f>INDEX('SO Juli 2026 Rev 2'!$B$6:$BI$50,MATCH(B15,'SO Juli 2026 Rev 2'!$B$6:$B$50,0),MATCH($ER$3,'SO Juli 2026 Rev 2'!$B$5:$XI$5,0))</f>
        <v>35000</v>
      </c>
      <c r="ES15" s="393">
        <f>INDEX('Summary sales'!$A$6:$CA$50,MATCH($B15,'Summary sales'!$A$6:$A$50,0),MATCH($ER$3,'Summary sales'!$A$7:$CA$7,0))</f>
        <v>29198.759999999776</v>
      </c>
      <c r="ET15" s="393">
        <f t="shared" si="178"/>
        <v>-5801.2400000002235</v>
      </c>
      <c r="EU15" s="581">
        <f t="shared" si="179"/>
        <v>0.83425028571427928</v>
      </c>
      <c r="EV15" s="393">
        <f>INDEX('SO Juli 2026 Rev 2'!$B$6:$BI$50,MATCH(B15,'SO Juli 2026 Rev 2'!$B$6:$B$50,0),MATCH($EV$3,'SO Juli 2026 Rev 2'!$B$5:$XI$5,0))</f>
        <v>8000</v>
      </c>
      <c r="EW15" s="393">
        <f>INDEX('Summary sales'!$A$6:$CA$50,MATCH(B15,'Summary sales'!$A$6:$A$50,0),MATCH($EV$3,'Summary sales'!$A$7:$CA$7,0))</f>
        <v>6637.1200000001118</v>
      </c>
      <c r="EX15" s="393">
        <f t="shared" si="180"/>
        <v>-1362.8799999998882</v>
      </c>
      <c r="EY15" s="581">
        <f t="shared" si="181"/>
        <v>0.82964000000001392</v>
      </c>
      <c r="EZ15" s="393">
        <f>INDEX('SO Juli 2026 Rev 2'!$B$6:$BI$50,MATCH(B15,'SO Juli 2026 Rev 2'!$B$6:$B$50,0),MATCH($EZ$3,'SO Juli 2026 Rev 2'!$B$5:$XI$5,0))</f>
        <v>3500</v>
      </c>
      <c r="FA15" s="393">
        <f>INDEX('Summary sales'!$A$6:$CA$50,MATCH(B15,'Summary sales'!$A$6:$A$50,0),MATCH($EZ$3,'Summary sales'!$A$7:$CA$7,0))</f>
        <v>2362.5999999996275</v>
      </c>
      <c r="FB15" s="393">
        <f t="shared" si="182"/>
        <v>-1137.4000000003725</v>
      </c>
      <c r="FC15" s="581">
        <f t="shared" si="183"/>
        <v>0.67502857142846495</v>
      </c>
      <c r="FD15" s="393">
        <f>INDEX('SO Juli 2026 Rev 2'!$B$6:$BI$50,MATCH(B15,'SO Juli 2026 Rev 2'!$B$6:$B$50,0),MATCH($FD$3,'SO Juli 2026 Rev 2'!$B$5:$XI$5,0))</f>
        <v>0</v>
      </c>
      <c r="FE15" s="393">
        <f>INDEX('Summary sales'!$A$6:$CA$50,MATCH(B15,'Summary sales'!$A$6:$A$50,0),MATCH($FD$3,'Summary sales'!$A$7:$CA$7,0))</f>
        <v>0</v>
      </c>
      <c r="FF15" s="393">
        <f t="shared" si="184"/>
        <v>0</v>
      </c>
      <c r="FG15" s="581" t="e">
        <f t="shared" si="185"/>
        <v>#DIV/0!</v>
      </c>
      <c r="FH15" s="393">
        <f>INDEX('SO Juli 2026 Rev 2'!$B$6:$BI$50,MATCH(B15,'SO Juli 2026 Rev 2'!$B$6:$B$50,0),MATCH($FH$3,'SO Juli 2026 Rev 2'!$B$5:$XI$5,0))</f>
        <v>0</v>
      </c>
      <c r="FI15" s="393">
        <f>INDEX('Summary sales'!$A$6:$CA$50,MATCH(B15,'Summary sales'!$A$6:$A$50,0),MATCH($FH$3,'Summary sales'!$A$7:$CA$7,0))</f>
        <v>0</v>
      </c>
      <c r="FJ15" s="393">
        <f t="shared" si="186"/>
        <v>0</v>
      </c>
      <c r="FK15" s="581" t="e">
        <f t="shared" si="187"/>
        <v>#DIV/0!</v>
      </c>
      <c r="FL15" s="393">
        <f>INDEX('SO Juli 2026 Rev 2'!$B$6:$BI$50,MATCH(B15,'SO Juli 2026 Rev 2'!$B$6:$B$50,0),MATCH($FL$3,'SO Juli 2026 Rev 2'!$B$5:$XI$5,0))</f>
        <v>700</v>
      </c>
      <c r="FM15" s="393">
        <f>INDEX('Summary sales'!$A$6:$CA$50,MATCH(B15,'Summary sales'!$A$6:$A$50,0),MATCH($FL$3,'Summary sales'!$A$7:$CA$7,0))</f>
        <v>460.25</v>
      </c>
      <c r="FN15" s="393">
        <f t="shared" si="188"/>
        <v>-239.75</v>
      </c>
      <c r="FO15" s="581">
        <f t="shared" si="189"/>
        <v>0.65749999999999997</v>
      </c>
      <c r="FP15" s="393">
        <f>INDEX('SO Juli 2026 Rev 2'!$B$6:$BI$50,MATCH(B15,'SO Juli 2026 Rev 2'!$B$6:$B$50,0),MATCH($FP$3,'SO Juli 2026 Rev 2'!$B$5:$XI$5,0))</f>
        <v>5600</v>
      </c>
      <c r="FQ15" s="393">
        <f>INDEX('Summary sales'!$A$6:$CA$50,MATCH(B15,'Summary sales'!$A$6:$A$50,0),MATCH($FP$3,'Summary sales'!$A$7:$CA$7,0))</f>
        <v>5110.9100000000035</v>
      </c>
      <c r="FR15" s="393">
        <f t="shared" si="190"/>
        <v>-489.08999999999651</v>
      </c>
      <c r="FS15" s="581">
        <f t="shared" si="191"/>
        <v>0.9126625000000006</v>
      </c>
      <c r="FT15" s="393">
        <f>INDEX('SO Juli 2026 Rev 2'!$B$6:$BI$50,MATCH(B15,'SO Juli 2026 Rev 2'!$B$6:$B$50,0),MATCH($FT$3,'SO Juli 2026 Rev 2'!$B$5:$XI$5,0))</f>
        <v>3500</v>
      </c>
      <c r="FU15" s="393">
        <f>INDEX('Summary sales'!$A$6:$CA$50,MATCH(B15,'Summary sales'!$A$6:$A$50,0),MATCH($FT$3,'Summary sales'!$A$7:$CA$7,0))</f>
        <v>3814.1400000001304</v>
      </c>
      <c r="FV15" s="393">
        <f t="shared" si="192"/>
        <v>314.14000000013039</v>
      </c>
      <c r="FW15" s="581">
        <f t="shared" si="193"/>
        <v>1.089754285714323</v>
      </c>
      <c r="FX15" s="393">
        <f>INDEX('SO Juli 2026 Rev 2'!$B$6:$BI$50,MATCH(B15,'SO Juli 2026 Rev 2'!$B$6:$B$50,0),MATCH($FX$3,'SO Juli 2026 Rev 2'!$B$5:$XI$5,0))</f>
        <v>2000</v>
      </c>
      <c r="FY15" s="393">
        <f>INDEX('Summary sales'!$A$6:$CA$50,MATCH(B15,'Summary sales'!$A$6:$A$50,0),MATCH($FX$3,'Summary sales'!$A$7:$CA$7,0))</f>
        <v>3950.059999999823</v>
      </c>
      <c r="FZ15" s="393">
        <f t="shared" si="194"/>
        <v>1950.059999999823</v>
      </c>
      <c r="GA15" s="581">
        <f t="shared" si="195"/>
        <v>1.9750299999999115</v>
      </c>
      <c r="GB15" s="393">
        <f>INDEX('SO Juli 2026 Rev 2'!$B$6:$BI$50,MATCH(B15,'SO Juli 2026 Rev 2'!$B$6:$B$50,0),MATCH($GB$3,'SO Juli 2026 Rev 2'!$B$5:$XI$5,0))</f>
        <v>369.61070967741654</v>
      </c>
      <c r="GC15" s="393">
        <f>INDEX('Summary sales'!$A$6:$CA$50,MATCH(B15,'Summary sales'!$A$6:$A$50,0),MATCH($GB$3,'Summary sales'!$A$7:$CA$7,0))</f>
        <v>0</v>
      </c>
      <c r="GD15" s="393">
        <f t="shared" si="196"/>
        <v>-369.61070967741654</v>
      </c>
      <c r="GE15" s="581">
        <f t="shared" si="197"/>
        <v>0</v>
      </c>
      <c r="GF15" s="393">
        <f>INDEX('SO Juli 2026 Rev 2'!$B$6:$BI$50,MATCH(B15,'SO Juli 2026 Rev 2'!$B$6:$B$50,0),MATCH($GF$3,'SO Juli 2026 Rev 2'!$B$5:$XI$5,0))</f>
        <v>13500</v>
      </c>
      <c r="GG15" s="393">
        <f>INDEX('Summary sales'!$A$6:$CA$50,MATCH(B15,'Summary sales'!$A$6:$A$50,0),MATCH($GF$3,'Summary sales'!$A$7:$CA$7,0))</f>
        <v>11959.333000000001</v>
      </c>
      <c r="GH15" s="393">
        <f t="shared" si="198"/>
        <v>-1540.6669999999995</v>
      </c>
      <c r="GI15" s="581">
        <f t="shared" si="199"/>
        <v>0.88587651851851856</v>
      </c>
      <c r="GJ15" s="393">
        <f>INDEX('SO Juli 2026 Rev 2'!$B$6:$BI$50,MATCH(B15,'SO Juli 2026 Rev 2'!$B$6:$B$50,0),MATCH($GJ$3,'SO Juli 2026 Rev 2'!$B$5:$XI$5,0))</f>
        <v>1121.900322580635</v>
      </c>
      <c r="GK15" s="393">
        <f>INDEX('Summary sales'!$A$6:$CA$50,MATCH($B15,'Summary sales'!$A$6:$A$50,0),MATCH($GJ$3,'Summary sales'!$A$7:$CA$7,0))</f>
        <v>687.25</v>
      </c>
      <c r="GL15" s="393">
        <f t="shared" si="200"/>
        <v>-434.65032258063502</v>
      </c>
      <c r="GM15" s="581">
        <f t="shared" si="201"/>
        <v>0.61257670237509432</v>
      </c>
      <c r="GN15" s="393">
        <f>INDEX('SO Juli 2026 Rev 2'!$B$6:$BI$50,MATCH(B15,'SO Juli 2026 Rev 2'!$B$6:$B$50,0),MATCH($GN$3,'SO Juli 2026 Rev 2'!$B$5:$XI$5,0))</f>
        <v>2499.7025806451697</v>
      </c>
      <c r="GO15" s="393">
        <f>INDEX('Summary sales'!$A$6:$CA$50,MATCH(B15,'Summary sales'!$A$6:$A$50,0),MATCH($GN$3,'Summary sales'!$A$7:$CA$7,0))</f>
        <v>2848.0200000000041</v>
      </c>
      <c r="GP15" s="393">
        <f t="shared" si="202"/>
        <v>348.31741935483433</v>
      </c>
      <c r="GQ15" s="581">
        <f t="shared" si="203"/>
        <v>1.1393435451288505</v>
      </c>
      <c r="GR15" s="393">
        <f>INDEX('SO Juli 2026 Rev 2'!$B$6:$BI$50,MATCH(B15,'SO Juli 2026 Rev 2'!$B$6:$B$50,0),MATCH($GR$3,'SO Juli 2026 Rev 2'!$B$5:$XI$5,0))</f>
        <v>2499.7025806451697</v>
      </c>
      <c r="GS15" s="393">
        <f>INDEX('Summary sales'!$A$6:$CA$50,MATCH(B15,'Summary sales'!$A$6:$A$50,0),MATCH($GR$3,'Summary sales'!$A$7:$CA$7,0))</f>
        <v>1680.5200000000186</v>
      </c>
      <c r="GT15" s="393">
        <f t="shared" si="204"/>
        <v>-819.18258064515112</v>
      </c>
      <c r="GU15" s="581">
        <f t="shared" si="205"/>
        <v>0.67228798058298556</v>
      </c>
      <c r="GV15" s="393">
        <f>INDEX('SO Juli 2026 Rev 2'!$B$6:$BI$50,MATCH(B15,'SO Juli 2026 Rev 2'!$B$6:$B$50,0),MATCH($GV$3,'SO Juli 2026 Rev 2'!$B$5:$XI$5,0))</f>
        <v>0</v>
      </c>
      <c r="GW15" s="393">
        <f>INDEX('Summary sales'!$A$6:$CA$50,MATCH(B15,'Summary sales'!$A$6:$A$50,0),MATCH($GV$3,'Summary sales'!$A$7:$CA$7,0))</f>
        <v>0</v>
      </c>
      <c r="GX15" s="393">
        <f t="shared" si="206"/>
        <v>0</v>
      </c>
      <c r="GY15" s="582" t="e">
        <f t="shared" si="207"/>
        <v>#DIV/0!</v>
      </c>
    </row>
    <row r="16" spans="1:222" s="412" customFormat="1" ht="15" customHeight="1">
      <c r="A16" s="808"/>
      <c r="B16" s="391">
        <f t="shared" si="208"/>
        <v>46213</v>
      </c>
      <c r="C16" s="392" t="str">
        <f t="shared" si="0"/>
        <v>Fri</v>
      </c>
      <c r="D16" s="393">
        <f t="shared" si="104"/>
        <v>216250.93393548383</v>
      </c>
      <c r="E16" s="393">
        <f t="shared" ca="1" si="105"/>
        <v>199372.5805112838</v>
      </c>
      <c r="F16" s="393">
        <f t="shared" ca="1" si="106"/>
        <v>-16878.353424200031</v>
      </c>
      <c r="G16" s="581">
        <f t="shared" ca="1" si="107"/>
        <v>0.92195014783503548</v>
      </c>
      <c r="H16" s="393">
        <f>INDEX('SO Juli 2026 Rev 2'!$B$6:$BI$50,MATCH(B16,'SO Juli 2026 Rev 2'!$B$6:$B$50,0),MATCH($H$3,'SO Juli 2026 Rev 2'!$B$5:$XI$5,0))</f>
        <v>1199.5729032258068</v>
      </c>
      <c r="I16" s="393">
        <f>INDEX('Summary sales'!$A$6:$CA$50,MATCH(B16,'Summary sales'!$A$6:$A$50,0),MATCH($H$3,'Summary sales'!$A$7:$CA$7,0))</f>
        <v>392.52000000001863</v>
      </c>
      <c r="J16" s="393">
        <f t="shared" si="108"/>
        <v>-807.05290322578821</v>
      </c>
      <c r="K16" s="581">
        <f t="shared" si="109"/>
        <v>0.32721646091244772</v>
      </c>
      <c r="L16" s="393">
        <f>INDEX('SO Juli 2026 Rev 2'!$B$6:$BI$50,MATCH(B16,'SO Juli 2026 Rev 2'!$B$6:$B$50,0),MATCH($L$3,'SO Juli 2026 Rev 2'!$B$5:$XI$5,0))</f>
        <v>2000</v>
      </c>
      <c r="M16" s="393">
        <f>INDEX('Summary sales'!$A$6:$CA$50,MATCH($B16,'Summary sales'!$A$6:$A$50,0),MATCH($L$3,'Summary sales'!$A$7:$CA$7,0))</f>
        <v>1640.6699999999255</v>
      </c>
      <c r="N16" s="393">
        <f t="shared" si="110"/>
        <v>-359.33000000007451</v>
      </c>
      <c r="O16" s="581">
        <f t="shared" si="111"/>
        <v>0.82033499999996273</v>
      </c>
      <c r="P16" s="393">
        <f>INDEX('SO Juli 2026 Rev 2'!$B$6:$BI$50,MATCH(B16,'SO Juli 2026 Rev 2'!$B$6:$B$50,0),MATCH($P$3,'SO Juli 2026 Rev 2'!$B$5:$XI$5,0))</f>
        <v>1200</v>
      </c>
      <c r="Q16" s="393">
        <f>INDEX('Summary sales'!$A$6:$CA$50,MATCH($B16,'Summary sales'!$A$6:$A$50,0),MATCH($P$3,'Summary sales'!$A$7:$CA$7,0))</f>
        <v>977.68000000016764</v>
      </c>
      <c r="R16" s="393">
        <f t="shared" si="112"/>
        <v>-222.31999999983236</v>
      </c>
      <c r="S16" s="581">
        <f t="shared" si="113"/>
        <v>0.81473333333347309</v>
      </c>
      <c r="T16" s="393">
        <f>INDEX('SO Juli 2026 Rev 2'!$B$6:$BI$50,MATCH(B16,'SO Juli 2026 Rev 2'!$B$6:$B$50,0),MATCH($T$3,'SO Juli 2026 Rev 2'!$B$5:$XI$5,0))</f>
        <v>3300</v>
      </c>
      <c r="U16" s="393">
        <f>INDEX('Summary sales'!$A$6:$CA$50,MATCH($B16,'Summary sales'!$A$6:$A$50,0),MATCH($T$3,'Summary sales'!$A$7:$CA$7,0))</f>
        <v>3193.6000000000931</v>
      </c>
      <c r="V16" s="393">
        <f t="shared" si="114"/>
        <v>-106.39999999990687</v>
      </c>
      <c r="W16" s="581">
        <f t="shared" si="115"/>
        <v>0.96775757575760402</v>
      </c>
      <c r="X16" s="393">
        <f>INDEX('SO Juli 2026 Rev 2'!$B$6:$BI$50,MATCH(B16,'SO Juli 2026 Rev 2'!$B$6:$B$50,0),MATCH($X$3,'SO Juli 2026 Rev 2'!$B$5:$XI$5,0))</f>
        <v>644.02064516129087</v>
      </c>
      <c r="Y16" s="393">
        <f>INDEX('Summary sales'!$A$6:$CA$50,MATCH($B16,'Summary sales'!$A$6:$A$50,0),MATCH($X$3,'Summary sales'!$A$7:$CA$7,0))</f>
        <v>730.73999999999069</v>
      </c>
      <c r="Z16" s="393">
        <f t="shared" si="116"/>
        <v>86.719354838699815</v>
      </c>
      <c r="AA16" s="581">
        <f t="shared" si="117"/>
        <v>1.1346530666217718</v>
      </c>
      <c r="AB16" s="393">
        <f>INDEX('SO Juli 2026 Rev 2'!$B$6:$BI$50,MATCH(B16,'SO Juli 2026 Rev 2'!$B$6:$B$50,0),MATCH($AB$3,'SO Juli 2026 Rev 2'!$B$5:$XI$5,0))</f>
        <v>150</v>
      </c>
      <c r="AC16" s="393">
        <f>INDEX('Summary sales'!$A$6:$CA$50,MATCH($B16,'Summary sales'!$A$6:$A$50,0),MATCH($AB$3,'Summary sales'!$A$7:$CA$7,0))</f>
        <v>40.080000000016298</v>
      </c>
      <c r="AD16" s="393">
        <f t="shared" si="118"/>
        <v>-109.9199999999837</v>
      </c>
      <c r="AE16" s="581">
        <f t="shared" si="119"/>
        <v>0.26720000000010863</v>
      </c>
      <c r="AF16" s="393">
        <f>INDEX('SO Juli 2026 Rev 2'!$B$6:$BI$50,MATCH(B16,'SO Juli 2026 Rev 2'!$B$6:$B$50,0),MATCH($AF$3,'SO Juli 2026 Rev 2'!$B$5:$XI$5,0))</f>
        <v>603.76322580644887</v>
      </c>
      <c r="AG16" s="393">
        <f>INDEX('Summary sales'!$A$6:$CA$50,MATCH($B16,'Summary sales'!$A$6:$A$50,0),MATCH($AF$3,'Summary sales'!$A$7:$CA$7,0))</f>
        <v>1069.6700000000419</v>
      </c>
      <c r="AH16" s="393">
        <f t="shared" si="120"/>
        <v>465.90677419359304</v>
      </c>
      <c r="AI16" s="581">
        <f t="shared" si="121"/>
        <v>1.7716713345223694</v>
      </c>
      <c r="AJ16" s="393">
        <f>INDEX('SO Juli 2026 Rev 2'!$B$6:$BI$50,MATCH(B16,'SO Juli 2026 Rev 2'!$B$6:$B$50,0),MATCH($AJ$3,'SO Juli 2026 Rev 2'!$B$5:$XI$5,0))</f>
        <v>673.27548387096704</v>
      </c>
      <c r="AK16" s="393">
        <f>INDEX('Summary sales'!$A$6:$CA$50,MATCH($B16,'Summary sales'!$A$6:$A$50,0),MATCH($AJ$3,'Summary sales'!$A$7:$CA$7,0))</f>
        <v>856.38000000000466</v>
      </c>
      <c r="AL16" s="393">
        <f t="shared" si="122"/>
        <v>183.10451612903762</v>
      </c>
      <c r="AM16" s="581">
        <f t="shared" si="123"/>
        <v>1.2719607657125527</v>
      </c>
      <c r="AN16" s="393">
        <f>INDEX('SO Juli 2026 Rev 2'!$B$6:$BI$50,MATCH(B16,'SO Juli 2026 Rev 2'!$B$6:$B$50,0),MATCH($AN$3,'SO Juli 2026 Rev 2'!$B$5:$XI$5,0))</f>
        <v>5500</v>
      </c>
      <c r="AO16" s="393">
        <f>INDEX('Summary sales'!$A$6:$CA$50,MATCH($B16,'Summary sales'!$A$6:$A$50,0),MATCH($AN$3,'Summary sales'!$A$7:$CA$7,0))</f>
        <v>6283.2400000002235</v>
      </c>
      <c r="AP16" s="393">
        <f t="shared" si="124"/>
        <v>783.24000000022352</v>
      </c>
      <c r="AQ16" s="581">
        <f t="shared" si="125"/>
        <v>1.1424072727273133</v>
      </c>
      <c r="AR16" s="393">
        <f>INDEX('SO Juli 2026 Rev 2'!$B$6:$BI$50,MATCH(B16,'SO Juli 2026 Rev 2'!$B$6:$B$50,0),MATCH($AR$3,'SO Juli 2026 Rev 2'!$B$5:$XI$5,0))</f>
        <v>5000</v>
      </c>
      <c r="AS16" s="393">
        <f ca="1">INDEX('Summary sales'!$A$6:$CA$50,MATCH($B16,'Summary sales'!$A$6:$A$50,0),MATCH($AR$3,'Summary sales'!$A$7:$CA$7,0))</f>
        <v>5279.9700000002049</v>
      </c>
      <c r="AT16" s="393">
        <f t="shared" ca="1" si="126"/>
        <v>279.97000000020489</v>
      </c>
      <c r="AU16" s="581">
        <f t="shared" ca="1" si="127"/>
        <v>1.055994000000041</v>
      </c>
      <c r="AV16" s="393">
        <f>INDEX('SO Juli 2026 Rev 2'!$B$6:$BI$50,MATCH(B16,'SO Juli 2026 Rev 2'!$B$6:$B$50,0),MATCH($AV$3,'SO Juli 2026 Rev 2'!$B$5:$XI$5,0))</f>
        <v>2500</v>
      </c>
      <c r="AW16" s="393">
        <f>INDEX('Summary sales'!$A$6:$CA$50,MATCH($B16,'Summary sales'!$A$6:$A$50,0),MATCH($AV$3,'Summary sales'!$A$7:$CA$7,0))</f>
        <v>2959.7099999999627</v>
      </c>
      <c r="AX16" s="393">
        <f t="shared" si="128"/>
        <v>459.70999999996275</v>
      </c>
      <c r="AY16" s="581">
        <f t="shared" si="129"/>
        <v>1.1838839999999851</v>
      </c>
      <c r="AZ16" s="393">
        <f>INDEX('SO Juli 2026 Rev 2'!$B$6:$BI$50,MATCH(B16,'SO Juli 2026 Rev 2'!$B$6:$B$50,0),MATCH($AZ$3,'SO Juli 2026 Rev 2'!$B$5:$XI$5,0))</f>
        <v>500</v>
      </c>
      <c r="BA16" s="393">
        <f>INDEX('Summary sales'!$A$6:$CA$50,MATCH($B16,'Summary sales'!$A$6:$A$50,0),MATCH($AZ$3,'Summary sales'!$A$7:$CA$7,0))</f>
        <v>1371.1100000000006</v>
      </c>
      <c r="BB16" s="393">
        <f t="shared" si="130"/>
        <v>871.11000000000058</v>
      </c>
      <c r="BC16" s="581">
        <f t="shared" si="131"/>
        <v>2.742220000000001</v>
      </c>
      <c r="BD16" s="393">
        <f>INDEX('SO Juli 2026 Rev 2'!$B$6:$BI$50,MATCH(B16,'SO Juli 2026 Rev 2'!$B$6:$B$50,0),MATCH($BD$3,'SO Juli 2026 Rev 2'!$B$5:$XI$5,0))</f>
        <v>10300</v>
      </c>
      <c r="BE16" s="393">
        <f>INDEX('Summary sales'!$A$6:$CA$50,MATCH($B16,'Summary sales'!$A$6:$A$50,0),MATCH($BD$3,'Summary sales'!$A$7:$CA$7,0))</f>
        <v>11119.610000000102</v>
      </c>
      <c r="BF16" s="393">
        <f t="shared" si="132"/>
        <v>819.61000000010245</v>
      </c>
      <c r="BG16" s="581">
        <f t="shared" si="133"/>
        <v>1.079573786407777</v>
      </c>
      <c r="BH16" s="393">
        <f>INDEX('SO Juli 2026 Rev 2'!$B$6:$BI$50,MATCH(B16,'SO Juli 2026 Rev 2'!$B$6:$B$50,0),MATCH($BH$3,'SO Juli 2026 Rev 2'!$B$5:$XI$5,0))</f>
        <v>9000.0570967741915</v>
      </c>
      <c r="BI16" s="393">
        <f>INDEX('Summary sales'!$A$6:$CA$50,MATCH($B16,'Summary sales'!$A$6:$A$50,0),MATCH($BH$3,'Summary sales'!$A$7:$CA$7,0))</f>
        <v>8899.4399999999441</v>
      </c>
      <c r="BJ16" s="393">
        <f t="shared" si="134"/>
        <v>-100.61709677424733</v>
      </c>
      <c r="BK16" s="581">
        <f t="shared" si="135"/>
        <v>0.98882039350502449</v>
      </c>
      <c r="BL16" s="393">
        <f>INDEX('SO Juli 2026 Rev 2'!$B$6:$BI$50,MATCH(B16,'SO Juli 2026 Rev 2'!$B$6:$B$50,0),MATCH($BL$3,'SO Juli 2026 Rev 2'!$B$5:$XI$5,0))</f>
        <v>1000</v>
      </c>
      <c r="BM16" s="393">
        <f>INDEX('Summary sales'!$A$6:$CA$50,MATCH($B16,'Summary sales'!$A$6:$A$50,0),MATCH($BL$3,'Summary sales'!$A$7:$CA$7,0))</f>
        <v>1606.2580000000307</v>
      </c>
      <c r="BN16" s="393">
        <f t="shared" si="136"/>
        <v>606.25800000003073</v>
      </c>
      <c r="BO16" s="581">
        <f t="shared" si="137"/>
        <v>1.6062580000000308</v>
      </c>
      <c r="BP16" s="393">
        <f>INDEX('SO Juli 2026 Rev 2'!$B$6:$BI$50,MATCH(B16,'SO Juli 2026 Rev 2'!$B$6:$B$50,0),MATCH($BP$3,'SO Juli 2026 Rev 2'!$B$5:$XI$5,0))</f>
        <v>5500</v>
      </c>
      <c r="BQ16" s="393">
        <f ca="1">INDEX('Summary sales'!$A$6:$CA$50,MATCH($B16,'Summary sales'!$A$6:$A$50,0),MATCH($BP$3,'Summary sales'!$A$7:$CA$7,0))</f>
        <v>3518.7145112781955</v>
      </c>
      <c r="BR16" s="393">
        <f t="shared" ca="1" si="138"/>
        <v>-1981.2854887218045</v>
      </c>
      <c r="BS16" s="581">
        <f t="shared" ca="1" si="139"/>
        <v>0.63976627477785375</v>
      </c>
      <c r="BT16" s="393">
        <f>INDEX('SO Juli 2026 Rev 2'!$B$6:$BI$50,MATCH(B16,'SO Juli 2026 Rev 2'!$B$6:$B$50,0),MATCH($BT$3,'SO Juli 2026 Rev 2'!$B$5:$XI$5,0))</f>
        <v>0</v>
      </c>
      <c r="BU16" s="393">
        <f>INDEX('Summary sales'!$A$6:$CA$50,MATCH($B16,'Summary sales'!$A$6:$A$50,0),MATCH($BT$3,'Summary sales'!$A$7:$CA$7,0))</f>
        <v>0</v>
      </c>
      <c r="BV16" s="393">
        <f t="shared" si="140"/>
        <v>0</v>
      </c>
      <c r="BW16" s="581" t="e">
        <f t="shared" si="141"/>
        <v>#DIV/0!</v>
      </c>
      <c r="BX16" s="393">
        <f>INDEX('SO Juli 2026 Rev 2'!$B$6:$BI$50,MATCH(B16,'SO Juli 2026 Rev 2'!$B$6:$B$50,0),MATCH($BX$3,'SO Juli 2026 Rev 2'!$B$5:$XI$5,0))</f>
        <v>89.451612903225808</v>
      </c>
      <c r="BY16" s="393">
        <f>INDEX('Summary sales'!$A$6:$CA$50,MATCH($B16,'Summary sales'!$A$6:$A$50,0),MATCH($BX$3,'Summary sales'!$A$7:$CA$7,0))</f>
        <v>69.830000000001746</v>
      </c>
      <c r="BZ16" s="393">
        <f t="shared" si="142"/>
        <v>-19.621612903224062</v>
      </c>
      <c r="CA16" s="581">
        <f t="shared" si="143"/>
        <v>0.78064551027769713</v>
      </c>
      <c r="CB16" s="393">
        <f>INDEX('SO Juli 2026 Rev 2'!$B$6:$BI$50,MATCH(B16,'SO Juli 2026 Rev 2'!$B$6:$B$50,0),MATCH($CB$3,'SO Juli 2026 Rev 2'!$B$5:$XI$5,0))</f>
        <v>3500</v>
      </c>
      <c r="CC16" s="393">
        <f>INDEX('Summary sales'!$A$6:$CA$50,MATCH($B16,'Summary sales'!$A$6:$A$50,0),MATCH($CB$3,'Summary sales'!$A$7:$CA$7,0))</f>
        <v>98.600000000093132</v>
      </c>
      <c r="CD16" s="393">
        <f t="shared" si="144"/>
        <v>-3401.3999999999069</v>
      </c>
      <c r="CE16" s="581">
        <f t="shared" si="145"/>
        <v>2.817142857145518E-2</v>
      </c>
      <c r="CF16" s="393">
        <f>INDEX('SO Juli 2026 Rev 2'!$B$6:$BI$50,MATCH(B16,'SO Juli 2026 Rev 2'!$B$6:$B$50,0),MATCH($CF$3,'SO Juli 2026 Rev 2'!$B$5:$XI$5,0))</f>
        <v>1300</v>
      </c>
      <c r="CG16" s="393">
        <f>INDEX('Summary sales'!$A$6:$CA$50,MATCH($B16,'Summary sales'!$A$6:$A$50,0),MATCH($CF$3,'Summary sales'!$A$7:$CA$7,0))</f>
        <v>2307.1099999998696</v>
      </c>
      <c r="CH16" s="393">
        <f t="shared" si="146"/>
        <v>1007.1099999998696</v>
      </c>
      <c r="CI16" s="581">
        <f t="shared" si="147"/>
        <v>1.7746999999998998</v>
      </c>
      <c r="CJ16" s="393">
        <f>INDEX('SO Juli 2026 Rev 2'!$B$6:$BI$50,MATCH(B16,'SO Juli 2026 Rev 2'!$B$6:$B$50,0),MATCH($CJ$3,'SO Juli 2026 Rev 2'!$B$5:$XI$5,0))</f>
        <v>3000</v>
      </c>
      <c r="CK16" s="393">
        <f>INDEX('Summary sales'!$A$6:$CA$50,MATCH($B16,'Summary sales'!$A$6:$A$50,0),MATCH($CJ$3,'Summary sales'!$A$7:$CA$7,0))</f>
        <v>4662.3999999994412</v>
      </c>
      <c r="CL16" s="393">
        <f t="shared" si="148"/>
        <v>1662.3999999994412</v>
      </c>
      <c r="CM16" s="581">
        <f t="shared" si="149"/>
        <v>1.5541333333331471</v>
      </c>
      <c r="CN16" s="393">
        <f>INDEX('SO Juli 2026 Rev 2'!$B$6:$BI$50,MATCH(B16,'SO Juli 2026 Rev 2'!$B$6:$B$50,0),MATCH($CN$3,'SO Juli 2026 Rev 2'!$B$5:$XI$5,0))</f>
        <v>6500</v>
      </c>
      <c r="CO16" s="393">
        <f>INDEX('Summary sales'!$A$6:$CA$50,MATCH($B16,'Summary sales'!$A$6:$A$50,0),MATCH($CN$3,'Summary sales'!$A$7:$CA$7,0))</f>
        <v>6212.8500000000931</v>
      </c>
      <c r="CP16" s="393">
        <f t="shared" si="150"/>
        <v>-287.14999999990687</v>
      </c>
      <c r="CQ16" s="581">
        <f t="shared" si="151"/>
        <v>0.95582307692309121</v>
      </c>
      <c r="CR16" s="393">
        <f>INDEX('SO Juli 2026 Rev 2'!$B$6:$BI$50,MATCH(B16,'SO Juli 2026 Rev 2'!$B$6:$B$50,0),MATCH($CR$3,'SO Juli 2026 Rev 2'!$B$5:$XI$5,0))</f>
        <v>10000</v>
      </c>
      <c r="CS16" s="393">
        <f>INDEX('Summary sales'!$A$6:$CA$50,MATCH($B16,'Summary sales'!$A$6:$A$50,0),MATCH($CR$3,'Summary sales'!$A$7:$CA$7,0))</f>
        <v>6394.5</v>
      </c>
      <c r="CT16" s="393">
        <f t="shared" si="152"/>
        <v>-3605.5</v>
      </c>
      <c r="CU16" s="581">
        <f t="shared" si="153"/>
        <v>0.63944999999999996</v>
      </c>
      <c r="CV16" s="393">
        <f>INDEX('SO Juli 2026 Rev 2'!$B$6:$BI$50,MATCH(B16,'SO Juli 2026 Rev 2'!$B$6:$B$50,0),MATCH($CV$3,'SO Juli 2026 Rev 2'!$B$5:$XI$5,0))</f>
        <v>16000</v>
      </c>
      <c r="CW16" s="393">
        <f>INDEX('Summary sales'!$A$6:$CA$50,MATCH($B16,'Summary sales'!$A$6:$A$50,0),MATCH($CV$3,'Summary sales'!$A$7:$CA$7,0))</f>
        <v>16832.292000003159</v>
      </c>
      <c r="CX16" s="393">
        <f t="shared" si="154"/>
        <v>832.29200000315905</v>
      </c>
      <c r="CY16" s="581">
        <f t="shared" si="155"/>
        <v>1.0520182500001973</v>
      </c>
      <c r="CZ16" s="393">
        <f>INDEX('SO Juli 2026 Rev 2'!$B$6:$BI$50,MATCH(B16,'SO Juli 2026 Rev 2'!$B$6:$B$50,0),MATCH($CZ$3,'SO Juli 2026 Rev 2'!$B$5:$XI$5,0))</f>
        <v>2000</v>
      </c>
      <c r="DA16" s="393">
        <f>INDEX('Summary sales'!$A$6:$CA$50,MATCH($B16,'Summary sales'!$A$6:$A$50,0),MATCH($CZ$3,'Summary sales'!$A$7:$CA$7,0))</f>
        <v>1562.640000000596</v>
      </c>
      <c r="DB16" s="393">
        <f t="shared" si="156"/>
        <v>-437.35999999940395</v>
      </c>
      <c r="DC16" s="581">
        <f t="shared" si="157"/>
        <v>0.781320000000298</v>
      </c>
      <c r="DD16" s="393">
        <f>INDEX('SO Juli 2026 Rev 2'!$B$6:$BI$50,MATCH(B16,'SO Juli 2026 Rev 2'!$B$6:$B$50,0),MATCH($DD$3,'SO Juli 2026 Rev 2'!$B$5:$XI$5,0))</f>
        <v>800</v>
      </c>
      <c r="DE16" s="393">
        <f>INDEX('Summary sales'!$A$6:$CA$50,MATCH($B16,'Summary sales'!$A$6:$A$50,0),MATCH($DD$3,'Summary sales'!$A$7:$CA$7,0))</f>
        <v>1058.2800000000279</v>
      </c>
      <c r="DF16" s="393">
        <f t="shared" si="158"/>
        <v>258.28000000002794</v>
      </c>
      <c r="DG16" s="581">
        <f t="shared" si="159"/>
        <v>1.3228500000000349</v>
      </c>
      <c r="DH16" s="393">
        <f>INDEX('SO Juli 2026 Rev 2'!$B$6:$BI$50,MATCH(B16,'SO Juli 2026 Rev 2'!$B$6:$B$50,0),MATCH($DH$3,'SO Juli 2026 Rev 2'!$B$5:$XI$5,0))</f>
        <v>7200</v>
      </c>
      <c r="DI16" s="393">
        <f>INDEX('Summary sales'!$A$6:$CA$50,MATCH($B16,'Summary sales'!$A$6:$A$50,0),MATCH($DH$3,'Summary sales'!$A$7:$CA$7,0))</f>
        <v>8388.2600000007078</v>
      </c>
      <c r="DJ16" s="393">
        <f t="shared" si="160"/>
        <v>1188.2600000007078</v>
      </c>
      <c r="DK16" s="581">
        <f t="shared" si="161"/>
        <v>1.1650361111112095</v>
      </c>
      <c r="DL16" s="393">
        <f>INDEX('SO Juli 2026 Rev 2'!$B$6:$BI$50,MATCH(B16,'SO Juli 2026 Rev 2'!$B$6:$B$50,0),MATCH($DL$3,'SO Juli 2026 Rev 2'!$B$5:$XI$5,0))</f>
        <v>3499.876774193548</v>
      </c>
      <c r="DM16" s="393">
        <f>INDEX('Summary sales'!$A$6:$CA$50,MATCH($B16,'Summary sales'!$A$6:$A$50,0),MATCH($DL$3,'Summary sales'!$A$7:$CA$7,0))</f>
        <v>3047.1000000000349</v>
      </c>
      <c r="DN16" s="393">
        <f t="shared" si="162"/>
        <v>-452.77677419351312</v>
      </c>
      <c r="DO16" s="581">
        <f t="shared" si="163"/>
        <v>0.8706306526183788</v>
      </c>
      <c r="DP16" s="393">
        <f>INDEX('SO Juli 2026 Rev 2'!$B$6:$BI$50,MATCH(B16,'SO Juli 2026 Rev 2'!$B$6:$B$50,0),MATCH($DP$3,'SO Juli 2026 Rev 2'!$B$5:$XI$5,0))</f>
        <v>2000</v>
      </c>
      <c r="DQ16" s="393">
        <f>INDEX('Summary sales'!$A$6:$CA$50,MATCH($B16,'Summary sales'!$A$6:$A$50,0),MATCH($DP$3,'Summary sales'!$A$7:$CA$7,0))</f>
        <v>1662.1200000001118</v>
      </c>
      <c r="DR16" s="393">
        <f t="shared" si="164"/>
        <v>-337.87999999988824</v>
      </c>
      <c r="DS16" s="581">
        <f t="shared" si="165"/>
        <v>0.83106000000005587</v>
      </c>
      <c r="DT16" s="393">
        <f>INDEX('SO Juli 2026 Rev 2'!$B$6:$BI$50,MATCH(B16,'SO Juli 2026 Rev 2'!$B$6:$B$50,0),MATCH($DT$3,'SO Juli 2026 Rev 2'!$B$5:$XI$5,0))</f>
        <v>1000</v>
      </c>
      <c r="DU16" s="393">
        <f>INDEX('Summary sales'!$A$6:$CA$50,MATCH($B16,'Summary sales'!$A$6:$A$50,0),MATCH($DT$3,'Summary sales'!$A$7:$CA$7,0))</f>
        <v>469.28000000002794</v>
      </c>
      <c r="DV16" s="393">
        <f t="shared" si="166"/>
        <v>-530.71999999997206</v>
      </c>
      <c r="DW16" s="581">
        <f t="shared" si="167"/>
        <v>0.46928000000002795</v>
      </c>
      <c r="DX16" s="393">
        <f>INDEX('SO Juli 2026 Rev 2'!$B$6:$BI$50,MATCH(B16,'SO Juli 2026 Rev 2'!$B$6:$B$50,0),MATCH($DX$3,'SO Juli 2026 Rev 2'!$B$5:$XI$5,0))</f>
        <v>11000</v>
      </c>
      <c r="DY16" s="393">
        <f>INDEX('Summary sales'!$A$6:$CA$50,MATCH($B16,'Summary sales'!$A$6:$A$50,0),MATCH($DX$3,'Summary sales'!$A$7:$CA$7,0))</f>
        <v>10968.650000000373</v>
      </c>
      <c r="DZ16" s="393">
        <f t="shared" si="168"/>
        <v>-31.349999999627471</v>
      </c>
      <c r="EA16" s="581">
        <f t="shared" si="169"/>
        <v>0.99715000000003384</v>
      </c>
      <c r="EB16" s="393">
        <f>INDEX('SO Juli 2026 Rev 2'!$B$6:$BI$50,MATCH(B16,'SO Juli 2026 Rev 2'!$B$6:$B$50,0),MATCH($EB$3,'SO Juli 2026 Rev 2'!$B$5:$XI$5,0))</f>
        <v>2000</v>
      </c>
      <c r="EC16" s="393">
        <f>INDEX('Summary sales'!$A$6:$CA$50,MATCH($B16,'Summary sales'!$A$6:$A$50,0),MATCH($EB$3,'Summary sales'!$A$7:$CA$7,0))</f>
        <v>2037.4699999999721</v>
      </c>
      <c r="ED16" s="393">
        <f t="shared" si="170"/>
        <v>37.46999999997206</v>
      </c>
      <c r="EE16" s="581">
        <f t="shared" si="171"/>
        <v>1.018734999999986</v>
      </c>
      <c r="EF16" s="393">
        <f>INDEX('SO Juli 2026 Rev 2'!$B$6:$BI$50,MATCH(B16,'SO Juli 2026 Rev 2'!$B$6:$B$50,0),MATCH($EF$3,'SO Juli 2026 Rev 2'!$B$5:$XI$5,0))</f>
        <v>7000</v>
      </c>
      <c r="EG16" s="393">
        <f>INDEX('Summary sales'!$A$6:$CA$50,MATCH($B16,'Summary sales'!$A$6:$A$50,0),MATCH($EF$3,'Summary sales'!$A$7:$CA$7,0))</f>
        <v>6090.8799999998882</v>
      </c>
      <c r="EH16" s="393">
        <f t="shared" si="172"/>
        <v>-909.12000000011176</v>
      </c>
      <c r="EI16" s="581">
        <f t="shared" si="173"/>
        <v>0.87012571428569829</v>
      </c>
      <c r="EJ16" s="393">
        <f>INDEX('SO Juli 2026 Rev 2'!$B$6:$BI$50,MATCH(B16,'SO Juli 2026 Rev 2'!$B$6:$B$50,0),MATCH($EJ$3,'SO Juli 2026 Rev 2'!$B$5:$XI$5,0))</f>
        <v>7000</v>
      </c>
      <c r="EK16" s="393">
        <f>INDEX('Summary sales'!$A$6:$CA$50,MATCH(B16,'Summary sales'!$A$6:$A$50,0),MATCH($EJ$3,'Summary sales'!$A$7:$CA$7,0))</f>
        <v>5589.8799999998882</v>
      </c>
      <c r="EL16" s="393">
        <f t="shared" si="174"/>
        <v>-1410.1200000001118</v>
      </c>
      <c r="EM16" s="581">
        <f t="shared" si="175"/>
        <v>0.79855428571426978</v>
      </c>
      <c r="EN16" s="393">
        <f>INDEX('SO Juli 2026 Rev 2'!$B$6:$BI$50,MATCH(B16,'SO Juli 2026 Rev 2'!$B$6:$B$50,0),MATCH($EN$3,'SO Juli 2026 Rev 2'!$B$5:$XI$5,0))</f>
        <v>5000</v>
      </c>
      <c r="EO16" s="393">
        <f>INDEX('Summary sales'!$A$6:$CA$50,MATCH($B16,'Summary sales'!$A$6:$A$50,0),MATCH($EN$3,'Summary sales'!$A$7:$CA$7,0))</f>
        <v>5244.1400000001304</v>
      </c>
      <c r="EP16" s="393">
        <f t="shared" si="176"/>
        <v>244.14000000013039</v>
      </c>
      <c r="EQ16" s="581">
        <f t="shared" si="177"/>
        <v>1.0488280000000261</v>
      </c>
      <c r="ER16" s="393">
        <f>INDEX('SO Juli 2026 Rev 2'!$B$6:$BI$50,MATCH(B16,'SO Juli 2026 Rev 2'!$B$6:$B$50,0),MATCH($ER$3,'SO Juli 2026 Rev 2'!$B$5:$XI$5,0))</f>
        <v>35000</v>
      </c>
      <c r="ES16" s="393">
        <f>INDEX('Summary sales'!$A$6:$CA$50,MATCH($B16,'Summary sales'!$A$6:$A$50,0),MATCH($ER$3,'Summary sales'!$A$7:$CA$7,0))</f>
        <v>23393.400000000373</v>
      </c>
      <c r="ET16" s="393">
        <f t="shared" si="178"/>
        <v>-11606.599999999627</v>
      </c>
      <c r="EU16" s="581">
        <f t="shared" si="179"/>
        <v>0.66838285714286783</v>
      </c>
      <c r="EV16" s="393">
        <f>INDEX('SO Juli 2026 Rev 2'!$B$6:$BI$50,MATCH(B16,'SO Juli 2026 Rev 2'!$B$6:$B$50,0),MATCH($EV$3,'SO Juli 2026 Rev 2'!$B$5:$XI$5,0))</f>
        <v>8000</v>
      </c>
      <c r="EW16" s="393">
        <f>INDEX('Summary sales'!$A$6:$CA$50,MATCH(B16,'Summary sales'!$A$6:$A$50,0),MATCH($EV$3,'Summary sales'!$A$7:$CA$7,0))</f>
        <v>7399.8500000000931</v>
      </c>
      <c r="EX16" s="393">
        <f t="shared" si="180"/>
        <v>-600.14999999990687</v>
      </c>
      <c r="EY16" s="581">
        <f t="shared" si="181"/>
        <v>0.92498125000001163</v>
      </c>
      <c r="EZ16" s="393">
        <f>INDEX('SO Juli 2026 Rev 2'!$B$6:$BI$50,MATCH(B16,'SO Juli 2026 Rev 2'!$B$6:$B$50,0),MATCH($EZ$3,'SO Juli 2026 Rev 2'!$B$5:$XI$5,0))</f>
        <v>3500</v>
      </c>
      <c r="FA16" s="393">
        <f>INDEX('Summary sales'!$A$6:$CA$50,MATCH(B16,'Summary sales'!$A$6:$A$50,0),MATCH($EZ$3,'Summary sales'!$A$7:$CA$7,0))</f>
        <v>2812</v>
      </c>
      <c r="FB16" s="393">
        <f t="shared" si="182"/>
        <v>-688</v>
      </c>
      <c r="FC16" s="581">
        <f t="shared" si="183"/>
        <v>0.80342857142857138</v>
      </c>
      <c r="FD16" s="393">
        <f>INDEX('SO Juli 2026 Rev 2'!$B$6:$BI$50,MATCH(B16,'SO Juli 2026 Rev 2'!$B$6:$B$50,0),MATCH($FD$3,'SO Juli 2026 Rev 2'!$B$5:$XI$5,0))</f>
        <v>0</v>
      </c>
      <c r="FE16" s="393">
        <f>INDEX('Summary sales'!$A$6:$CA$50,MATCH(B16,'Summary sales'!$A$6:$A$50,0),MATCH($FD$3,'Summary sales'!$A$7:$CA$7,0))</f>
        <v>0</v>
      </c>
      <c r="FF16" s="393">
        <f t="shared" si="184"/>
        <v>0</v>
      </c>
      <c r="FG16" s="581" t="e">
        <f t="shared" si="185"/>
        <v>#DIV/0!</v>
      </c>
      <c r="FH16" s="393">
        <f>INDEX('SO Juli 2026 Rev 2'!$B$6:$BI$50,MATCH(B16,'SO Juli 2026 Rev 2'!$B$6:$B$50,0),MATCH($FH$3,'SO Juli 2026 Rev 2'!$B$5:$XI$5,0))</f>
        <v>0</v>
      </c>
      <c r="FI16" s="393">
        <f>INDEX('Summary sales'!$A$6:$CA$50,MATCH(B16,'Summary sales'!$A$6:$A$50,0),MATCH($FH$3,'Summary sales'!$A$7:$CA$7,0))</f>
        <v>0</v>
      </c>
      <c r="FJ16" s="393">
        <f t="shared" si="186"/>
        <v>0</v>
      </c>
      <c r="FK16" s="581" t="e">
        <f t="shared" si="187"/>
        <v>#DIV/0!</v>
      </c>
      <c r="FL16" s="393">
        <f>INDEX('SO Juli 2026 Rev 2'!$B$6:$BI$50,MATCH(B16,'SO Juli 2026 Rev 2'!$B$6:$B$50,0),MATCH($FL$3,'SO Juli 2026 Rev 2'!$B$5:$XI$5,0))</f>
        <v>700</v>
      </c>
      <c r="FM16" s="393">
        <f>INDEX('Summary sales'!$A$6:$CA$50,MATCH(B16,'Summary sales'!$A$6:$A$50,0),MATCH($FL$3,'Summary sales'!$A$7:$CA$7,0))</f>
        <v>405.16999999992549</v>
      </c>
      <c r="FN16" s="393">
        <f t="shared" si="188"/>
        <v>-294.83000000007451</v>
      </c>
      <c r="FO16" s="581">
        <f t="shared" si="189"/>
        <v>0.57881428571417926</v>
      </c>
      <c r="FP16" s="393">
        <f>INDEX('SO Juli 2026 Rev 2'!$B$6:$BI$50,MATCH(B16,'SO Juli 2026 Rev 2'!$B$6:$B$50,0),MATCH($FP$3,'SO Juli 2026 Rev 2'!$B$5:$XI$5,0))</f>
        <v>5600</v>
      </c>
      <c r="FQ16" s="393">
        <f>INDEX('Summary sales'!$A$6:$CA$50,MATCH(B16,'Summary sales'!$A$6:$A$50,0),MATCH($FP$3,'Summary sales'!$A$7:$CA$7,0))</f>
        <v>5387.2099999999919</v>
      </c>
      <c r="FR16" s="393">
        <f t="shared" si="190"/>
        <v>-212.79000000000815</v>
      </c>
      <c r="FS16" s="581">
        <f t="shared" si="191"/>
        <v>0.9620017857142843</v>
      </c>
      <c r="FT16" s="393">
        <f>INDEX('SO Juli 2026 Rev 2'!$B$6:$BI$50,MATCH(B16,'SO Juli 2026 Rev 2'!$B$6:$B$50,0),MATCH($FT$3,'SO Juli 2026 Rev 2'!$B$5:$XI$5,0))</f>
        <v>3500</v>
      </c>
      <c r="FU16" s="393">
        <f>INDEX('Summary sales'!$A$6:$CA$50,MATCH(B16,'Summary sales'!$A$6:$A$50,0),MATCH($FT$3,'Summary sales'!$A$7:$CA$7,0))</f>
        <v>2600.410000000149</v>
      </c>
      <c r="FV16" s="393">
        <f t="shared" si="192"/>
        <v>-899.58999999985099</v>
      </c>
      <c r="FW16" s="581">
        <f t="shared" si="193"/>
        <v>0.74297428571432833</v>
      </c>
      <c r="FX16" s="393">
        <f>INDEX('SO Juli 2026 Rev 2'!$B$6:$BI$50,MATCH(B16,'SO Juli 2026 Rev 2'!$B$6:$B$50,0),MATCH($FX$3,'SO Juli 2026 Rev 2'!$B$5:$XI$5,0))</f>
        <v>2000</v>
      </c>
      <c r="FY16" s="393">
        <f>INDEX('Summary sales'!$A$6:$CA$50,MATCH(B16,'Summary sales'!$A$6:$A$50,0),MATCH($FX$3,'Summary sales'!$A$7:$CA$7,0))</f>
        <v>4240.4800000002142</v>
      </c>
      <c r="FZ16" s="393">
        <f t="shared" si="194"/>
        <v>2240.4800000002142</v>
      </c>
      <c r="GA16" s="581">
        <f t="shared" si="195"/>
        <v>2.1202400000001069</v>
      </c>
      <c r="GB16" s="393">
        <f>INDEX('SO Juli 2026 Rev 2'!$B$6:$BI$50,MATCH(B16,'SO Juli 2026 Rev 2'!$B$6:$B$50,0),MATCH($GB$3,'SO Juli 2026 Rev 2'!$B$5:$XI$5,0))</f>
        <v>369.61070967741654</v>
      </c>
      <c r="GC16" s="393">
        <f>INDEX('Summary sales'!$A$6:$CA$50,MATCH(B16,'Summary sales'!$A$6:$A$50,0),MATCH($GB$3,'Summary sales'!$A$7:$CA$7,0))</f>
        <v>0</v>
      </c>
      <c r="GD16" s="393">
        <f t="shared" si="196"/>
        <v>-369.61070967741654</v>
      </c>
      <c r="GE16" s="581">
        <f t="shared" si="197"/>
        <v>0</v>
      </c>
      <c r="GF16" s="393">
        <f>INDEX('SO Juli 2026 Rev 2'!$B$6:$BI$50,MATCH(B16,'SO Juli 2026 Rev 2'!$B$6:$B$50,0),MATCH($GF$3,'SO Juli 2026 Rev 2'!$B$5:$XI$5,0))</f>
        <v>13500</v>
      </c>
      <c r="GG16" s="393">
        <f>INDEX('Summary sales'!$A$6:$CA$50,MATCH(B16,'Summary sales'!$A$6:$A$50,0),MATCH($GF$3,'Summary sales'!$A$7:$CA$7,0))</f>
        <v>16986.675999999999</v>
      </c>
      <c r="GH16" s="393">
        <f t="shared" si="198"/>
        <v>3486.6759999999995</v>
      </c>
      <c r="GI16" s="581">
        <f t="shared" si="199"/>
        <v>1.2582722962962962</v>
      </c>
      <c r="GJ16" s="393">
        <f>INDEX('SO Juli 2026 Rev 2'!$B$6:$BI$50,MATCH(B16,'SO Juli 2026 Rev 2'!$B$6:$B$50,0),MATCH($GJ$3,'SO Juli 2026 Rev 2'!$B$5:$XI$5,0))</f>
        <v>1121.900322580635</v>
      </c>
      <c r="GK16" s="393">
        <f>INDEX('Summary sales'!$A$6:$CA$50,MATCH($B16,'Summary sales'!$A$6:$A$50,0),MATCH($GJ$3,'Summary sales'!$A$7:$CA$7,0))</f>
        <v>480.92999999970198</v>
      </c>
      <c r="GL16" s="393">
        <f t="shared" si="200"/>
        <v>-640.97032258093304</v>
      </c>
      <c r="GM16" s="581">
        <f t="shared" si="201"/>
        <v>0.42867444666871091</v>
      </c>
      <c r="GN16" s="393">
        <f>INDEX('SO Juli 2026 Rev 2'!$B$6:$BI$50,MATCH(B16,'SO Juli 2026 Rev 2'!$B$6:$B$50,0),MATCH($GN$3,'SO Juli 2026 Rev 2'!$B$5:$XI$5,0))</f>
        <v>2499.7025806451697</v>
      </c>
      <c r="GO16" s="393">
        <f>INDEX('Summary sales'!$A$6:$CA$50,MATCH(B16,'Summary sales'!$A$6:$A$50,0),MATCH($GN$3,'Summary sales'!$A$7:$CA$7,0))</f>
        <v>2781.2799999999988</v>
      </c>
      <c r="GP16" s="393">
        <f t="shared" si="202"/>
        <v>281.57741935482909</v>
      </c>
      <c r="GQ16" s="581">
        <f t="shared" si="203"/>
        <v>1.1126443687881278</v>
      </c>
      <c r="GR16" s="393">
        <f>INDEX('SO Juli 2026 Rev 2'!$B$6:$BI$50,MATCH(B16,'SO Juli 2026 Rev 2'!$B$6:$B$50,0),MATCH($GR$3,'SO Juli 2026 Rev 2'!$B$5:$XI$5,0))</f>
        <v>2499.7025806451697</v>
      </c>
      <c r="GS16" s="393">
        <f>INDEX('Summary sales'!$A$6:$CA$50,MATCH(B16,'Summary sales'!$A$6:$A$50,0),MATCH($GR$3,'Summary sales'!$A$7:$CA$7,0))</f>
        <v>249.5</v>
      </c>
      <c r="GT16" s="393">
        <f t="shared" si="204"/>
        <v>-2250.2025806451697</v>
      </c>
      <c r="GU16" s="581">
        <f t="shared" si="205"/>
        <v>9.9811874393314584E-2</v>
      </c>
      <c r="GV16" s="393">
        <f>INDEX('SO Juli 2026 Rev 2'!$B$6:$BI$50,MATCH(B16,'SO Juli 2026 Rev 2'!$B$6:$B$50,0),MATCH($GV$3,'SO Juli 2026 Rev 2'!$B$5:$XI$5,0))</f>
        <v>0</v>
      </c>
      <c r="GW16" s="393">
        <f>INDEX('Summary sales'!$A$6:$CA$50,MATCH(B16,'Summary sales'!$A$6:$A$50,0),MATCH($GV$3,'Summary sales'!$A$7:$CA$7,0))</f>
        <v>0</v>
      </c>
      <c r="GX16" s="393">
        <f t="shared" si="206"/>
        <v>0</v>
      </c>
      <c r="GY16" s="582" t="e">
        <f t="shared" si="207"/>
        <v>#DIV/0!</v>
      </c>
    </row>
    <row r="17" spans="1:207" s="412" customFormat="1" ht="15" customHeight="1">
      <c r="A17" s="808"/>
      <c r="B17" s="394">
        <f t="shared" si="208"/>
        <v>46214</v>
      </c>
      <c r="C17" s="395" t="str">
        <f t="shared" si="0"/>
        <v>Sat</v>
      </c>
      <c r="D17" s="393">
        <f t="shared" si="104"/>
        <v>210629.52683870969</v>
      </c>
      <c r="E17" s="393">
        <f t="shared" ca="1" si="105"/>
        <v>168335.00000000128</v>
      </c>
      <c r="F17" s="393">
        <f t="shared" ca="1" si="106"/>
        <v>-42294.526838708407</v>
      </c>
      <c r="G17" s="581">
        <f t="shared" ca="1" si="107"/>
        <v>0.79919944048919789</v>
      </c>
      <c r="H17" s="393">
        <f>INDEX('SO Juli 2026 Rev 2'!$B$6:$BI$50,MATCH(B17,'SO Juli 2026 Rev 2'!$B$6:$B$50,0),MATCH($H$3,'SO Juli 2026 Rev 2'!$B$5:$XI$5,0))</f>
        <v>700</v>
      </c>
      <c r="I17" s="393">
        <f>INDEX('Summary sales'!$A$6:$CA$50,MATCH(B17,'Summary sales'!$A$6:$A$50,0),MATCH($H$3,'Summary sales'!$A$7:$CA$7,0))</f>
        <v>1074.7299999999814</v>
      </c>
      <c r="J17" s="393">
        <f t="shared" si="108"/>
        <v>374.72999999998137</v>
      </c>
      <c r="K17" s="581">
        <f t="shared" si="109"/>
        <v>1.5353285714285447</v>
      </c>
      <c r="L17" s="393">
        <f>INDEX('SO Juli 2026 Rev 2'!$B$6:$BI$50,MATCH(B17,'SO Juli 2026 Rev 2'!$B$6:$B$50,0),MATCH($L$3,'SO Juli 2026 Rev 2'!$B$5:$XI$5,0))</f>
        <v>1000</v>
      </c>
      <c r="M17" s="393">
        <f>INDEX('Summary sales'!$A$6:$CA$50,MATCH($B17,'Summary sales'!$A$6:$A$50,0),MATCH($L$3,'Summary sales'!$A$7:$CA$7,0))</f>
        <v>1153.8000000007451</v>
      </c>
      <c r="N17" s="393">
        <f t="shared" si="110"/>
        <v>153.80000000074506</v>
      </c>
      <c r="O17" s="581">
        <f t="shared" si="111"/>
        <v>1.1538000000007451</v>
      </c>
      <c r="P17" s="393">
        <f>INDEX('SO Juli 2026 Rev 2'!$B$6:$BI$50,MATCH(B17,'SO Juli 2026 Rev 2'!$B$6:$B$50,0),MATCH($P$3,'SO Juli 2026 Rev 2'!$B$5:$XI$5,0))</f>
        <v>1200</v>
      </c>
      <c r="Q17" s="393">
        <f>INDEX('Summary sales'!$A$6:$CA$50,MATCH($B17,'Summary sales'!$A$6:$A$50,0),MATCH($P$3,'Summary sales'!$A$7:$CA$7,0))</f>
        <v>822.37000000011176</v>
      </c>
      <c r="R17" s="393">
        <f t="shared" si="112"/>
        <v>-377.62999999988824</v>
      </c>
      <c r="S17" s="581">
        <f t="shared" si="113"/>
        <v>0.68530833333342644</v>
      </c>
      <c r="T17" s="393">
        <f>INDEX('SO Juli 2026 Rev 2'!$B$6:$BI$50,MATCH(B17,'SO Juli 2026 Rev 2'!$B$6:$B$50,0),MATCH($T$3,'SO Juli 2026 Rev 2'!$B$5:$XI$5,0))</f>
        <v>3300</v>
      </c>
      <c r="U17" s="393">
        <f>INDEX('Summary sales'!$A$6:$CA$50,MATCH($B17,'Summary sales'!$A$6:$A$50,0),MATCH($T$3,'Summary sales'!$A$7:$CA$7,0))</f>
        <v>3679.2000000001863</v>
      </c>
      <c r="V17" s="393">
        <f t="shared" si="114"/>
        <v>379.20000000018626</v>
      </c>
      <c r="W17" s="581">
        <f t="shared" si="115"/>
        <v>1.1149090909091472</v>
      </c>
      <c r="X17" s="393">
        <f>INDEX('SO Juli 2026 Rev 2'!$B$6:$BI$50,MATCH(B17,'SO Juli 2026 Rev 2'!$B$6:$B$50,0),MATCH($X$3,'SO Juli 2026 Rev 2'!$B$5:$XI$5,0))</f>
        <v>644.02064516129087</v>
      </c>
      <c r="Y17" s="393">
        <f>INDEX('Summary sales'!$A$6:$CA$50,MATCH($B17,'Summary sales'!$A$6:$A$50,0),MATCH($X$3,'Summary sales'!$A$7:$CA$7,0))</f>
        <v>763.35999999998603</v>
      </c>
      <c r="Z17" s="393">
        <f t="shared" si="116"/>
        <v>119.33935483869516</v>
      </c>
      <c r="AA17" s="581">
        <f t="shared" si="117"/>
        <v>1.1853036167944699</v>
      </c>
      <c r="AB17" s="393">
        <f>INDEX('SO Juli 2026 Rev 2'!$B$6:$BI$50,MATCH(B17,'SO Juli 2026 Rev 2'!$B$6:$B$50,0),MATCH($AB$3,'SO Juli 2026 Rev 2'!$B$5:$XI$5,0))</f>
        <v>150</v>
      </c>
      <c r="AC17" s="393">
        <f>INDEX('Summary sales'!$A$6:$CA$50,MATCH($B17,'Summary sales'!$A$6:$A$50,0),MATCH($AB$3,'Summary sales'!$A$7:$CA$7,0))</f>
        <v>0</v>
      </c>
      <c r="AD17" s="393">
        <f t="shared" si="118"/>
        <v>-150</v>
      </c>
      <c r="AE17" s="581">
        <f t="shared" si="119"/>
        <v>0</v>
      </c>
      <c r="AF17" s="393">
        <f>INDEX('SO Juli 2026 Rev 2'!$B$6:$BI$50,MATCH(B17,'SO Juli 2026 Rev 2'!$B$6:$B$50,0),MATCH($AF$3,'SO Juli 2026 Rev 2'!$B$5:$XI$5,0))</f>
        <v>603.76322580644887</v>
      </c>
      <c r="AG17" s="393">
        <f>INDEX('Summary sales'!$A$6:$CA$50,MATCH($B17,'Summary sales'!$A$6:$A$50,0),MATCH($AF$3,'Summary sales'!$A$7:$CA$7,0))</f>
        <v>526.06999999994878</v>
      </c>
      <c r="AH17" s="393">
        <f t="shared" si="120"/>
        <v>-77.693225806500095</v>
      </c>
      <c r="AI17" s="581">
        <f t="shared" si="121"/>
        <v>0.87131838693434016</v>
      </c>
      <c r="AJ17" s="393">
        <f>INDEX('SO Juli 2026 Rev 2'!$B$6:$BI$50,MATCH(B17,'SO Juli 2026 Rev 2'!$B$6:$B$50,0),MATCH($AJ$3,'SO Juli 2026 Rev 2'!$B$5:$XI$5,0))</f>
        <v>673.27548387096704</v>
      </c>
      <c r="AK17" s="393">
        <f>INDEX('Summary sales'!$A$6:$CA$50,MATCH($B17,'Summary sales'!$A$6:$A$50,0),MATCH($AJ$3,'Summary sales'!$A$7:$CA$7,0))</f>
        <v>572.73000000009779</v>
      </c>
      <c r="AL17" s="393">
        <f t="shared" si="122"/>
        <v>-100.54548387086925</v>
      </c>
      <c r="AM17" s="581">
        <f t="shared" si="123"/>
        <v>0.85066219359007766</v>
      </c>
      <c r="AN17" s="393">
        <f>INDEX('SO Juli 2026 Rev 2'!$B$6:$BI$50,MATCH(B17,'SO Juli 2026 Rev 2'!$B$6:$B$50,0),MATCH($AN$3,'SO Juli 2026 Rev 2'!$B$5:$XI$5,0))</f>
        <v>4500</v>
      </c>
      <c r="AO17" s="393">
        <f>INDEX('Summary sales'!$A$6:$CA$50,MATCH($B17,'Summary sales'!$A$6:$A$50,0),MATCH($AN$3,'Summary sales'!$A$7:$CA$7,0))</f>
        <v>5235.8300000000745</v>
      </c>
      <c r="AP17" s="393">
        <f t="shared" si="124"/>
        <v>735.83000000007451</v>
      </c>
      <c r="AQ17" s="581">
        <f t="shared" si="125"/>
        <v>1.1635177777777943</v>
      </c>
      <c r="AR17" s="393">
        <f>INDEX('SO Juli 2026 Rev 2'!$B$6:$BI$50,MATCH(B17,'SO Juli 2026 Rev 2'!$B$6:$B$50,0),MATCH($AR$3,'SO Juli 2026 Rev 2'!$B$5:$XI$5,0))</f>
        <v>5000</v>
      </c>
      <c r="AS17" s="393">
        <f ca="1">INDEX('Summary sales'!$A$6:$CA$50,MATCH($B17,'Summary sales'!$A$6:$A$50,0),MATCH($AR$3,'Summary sales'!$A$7:$CA$7,0))</f>
        <v>4125.3499999996275</v>
      </c>
      <c r="AT17" s="393">
        <f t="shared" ca="1" si="126"/>
        <v>-874.65000000037253</v>
      </c>
      <c r="AU17" s="581">
        <f t="shared" ca="1" si="127"/>
        <v>0.82506999999992547</v>
      </c>
      <c r="AV17" s="393">
        <f>INDEX('SO Juli 2026 Rev 2'!$B$6:$BI$50,MATCH(B17,'SO Juli 2026 Rev 2'!$B$6:$B$50,0),MATCH($AV$3,'SO Juli 2026 Rev 2'!$B$5:$XI$5,0))</f>
        <v>1000</v>
      </c>
      <c r="AW17" s="393">
        <f>INDEX('Summary sales'!$A$6:$CA$50,MATCH($B17,'Summary sales'!$A$6:$A$50,0),MATCH($AV$3,'Summary sales'!$A$7:$CA$7,0))</f>
        <v>837.86000000010245</v>
      </c>
      <c r="AX17" s="393">
        <f t="shared" si="128"/>
        <v>-162.13999999989755</v>
      </c>
      <c r="AY17" s="581">
        <f t="shared" si="129"/>
        <v>0.83786000000010241</v>
      </c>
      <c r="AZ17" s="393">
        <f>INDEX('SO Juli 2026 Rev 2'!$B$6:$BI$50,MATCH(B17,'SO Juli 2026 Rev 2'!$B$6:$B$50,0),MATCH($AZ$3,'SO Juli 2026 Rev 2'!$B$5:$XI$5,0))</f>
        <v>500</v>
      </c>
      <c r="BA17" s="393">
        <f>INDEX('Summary sales'!$A$6:$CA$50,MATCH($B17,'Summary sales'!$A$6:$A$50,0),MATCH($AZ$3,'Summary sales'!$A$7:$CA$7,0))</f>
        <v>931.91999999999825</v>
      </c>
      <c r="BB17" s="393">
        <f t="shared" si="130"/>
        <v>431.91999999999825</v>
      </c>
      <c r="BC17" s="581">
        <f t="shared" si="131"/>
        <v>1.8638399999999966</v>
      </c>
      <c r="BD17" s="393">
        <f>INDEX('SO Juli 2026 Rev 2'!$B$6:$BI$50,MATCH(B17,'SO Juli 2026 Rev 2'!$B$6:$B$50,0),MATCH($BD$3,'SO Juli 2026 Rev 2'!$B$5:$XI$5,0))</f>
        <v>10300</v>
      </c>
      <c r="BE17" s="393">
        <f>INDEX('Summary sales'!$A$6:$CA$50,MATCH($B17,'Summary sales'!$A$6:$A$50,0),MATCH($BD$3,'Summary sales'!$A$7:$CA$7,0))</f>
        <v>11107.629999999888</v>
      </c>
      <c r="BF17" s="393">
        <f t="shared" si="132"/>
        <v>807.62999999988824</v>
      </c>
      <c r="BG17" s="581">
        <f t="shared" si="133"/>
        <v>1.0784106796116397</v>
      </c>
      <c r="BH17" s="393">
        <f>INDEX('SO Juli 2026 Rev 2'!$B$6:$BI$50,MATCH(B17,'SO Juli 2026 Rev 2'!$B$6:$B$50,0),MATCH($BH$3,'SO Juli 2026 Rev 2'!$B$5:$XI$5,0))</f>
        <v>6000</v>
      </c>
      <c r="BI17" s="393">
        <f>INDEX('Summary sales'!$A$6:$CA$50,MATCH($B17,'Summary sales'!$A$6:$A$50,0),MATCH($BH$3,'Summary sales'!$A$7:$CA$7,0))</f>
        <v>5613.3499999996275</v>
      </c>
      <c r="BJ17" s="393">
        <f t="shared" si="134"/>
        <v>-386.65000000037253</v>
      </c>
      <c r="BK17" s="581">
        <f t="shared" si="135"/>
        <v>0.93555833333327121</v>
      </c>
      <c r="BL17" s="393">
        <f>INDEX('SO Juli 2026 Rev 2'!$B$6:$BI$50,MATCH(B17,'SO Juli 2026 Rev 2'!$B$6:$B$50,0),MATCH($BL$3,'SO Juli 2026 Rev 2'!$B$5:$XI$5,0))</f>
        <v>1000</v>
      </c>
      <c r="BM17" s="393">
        <f>INDEX('Summary sales'!$A$6:$CA$50,MATCH($B17,'Summary sales'!$A$6:$A$50,0),MATCH($BL$3,'Summary sales'!$A$7:$CA$7,0))</f>
        <v>1399.8209999999963</v>
      </c>
      <c r="BN17" s="393">
        <f t="shared" si="136"/>
        <v>399.82099999999627</v>
      </c>
      <c r="BO17" s="581">
        <f t="shared" si="137"/>
        <v>1.3998209999999962</v>
      </c>
      <c r="BP17" s="393">
        <f>INDEX('SO Juli 2026 Rev 2'!$B$6:$BI$50,MATCH(B17,'SO Juli 2026 Rev 2'!$B$6:$B$50,0),MATCH($BP$3,'SO Juli 2026 Rev 2'!$B$5:$XI$5,0))</f>
        <v>5500</v>
      </c>
      <c r="BQ17" s="393">
        <f ca="1">INDEX('Summary sales'!$A$6:$CA$50,MATCH($B17,'Summary sales'!$A$6:$A$50,0),MATCH($BP$3,'Summary sales'!$A$7:$CA$7,0))</f>
        <v>5181.4699999999993</v>
      </c>
      <c r="BR17" s="393">
        <f t="shared" ca="1" si="138"/>
        <v>-318.53000000000065</v>
      </c>
      <c r="BS17" s="581">
        <f t="shared" ca="1" si="139"/>
        <v>0.94208545454545445</v>
      </c>
      <c r="BT17" s="393">
        <f>INDEX('SO Juli 2026 Rev 2'!$B$6:$BI$50,MATCH(B17,'SO Juli 2026 Rev 2'!$B$6:$B$50,0),MATCH($BT$3,'SO Juli 2026 Rev 2'!$B$5:$XI$5,0))</f>
        <v>0</v>
      </c>
      <c r="BU17" s="393">
        <f>INDEX('Summary sales'!$A$6:$CA$50,MATCH($B17,'Summary sales'!$A$6:$A$50,0),MATCH($BT$3,'Summary sales'!$A$7:$CA$7,0))</f>
        <v>0</v>
      </c>
      <c r="BV17" s="393">
        <f t="shared" si="140"/>
        <v>0</v>
      </c>
      <c r="BW17" s="581" t="e">
        <f t="shared" si="141"/>
        <v>#DIV/0!</v>
      </c>
      <c r="BX17" s="393">
        <f>INDEX('SO Juli 2026 Rev 2'!$B$6:$BI$50,MATCH(B17,'SO Juli 2026 Rev 2'!$B$6:$B$50,0),MATCH($BX$3,'SO Juli 2026 Rev 2'!$B$5:$XI$5,0))</f>
        <v>89.451612903225808</v>
      </c>
      <c r="BY17" s="393">
        <f>INDEX('Summary sales'!$A$6:$CA$50,MATCH($B17,'Summary sales'!$A$6:$A$50,0),MATCH($BX$3,'Summary sales'!$A$7:$CA$7,0))</f>
        <v>76.677999999999884</v>
      </c>
      <c r="BZ17" s="393">
        <f t="shared" si="142"/>
        <v>-12.773612903225924</v>
      </c>
      <c r="CA17" s="581">
        <f t="shared" si="143"/>
        <v>0.85720086548863916</v>
      </c>
      <c r="CB17" s="393">
        <f>INDEX('SO Juli 2026 Rev 2'!$B$6:$BI$50,MATCH(B17,'SO Juli 2026 Rev 2'!$B$6:$B$50,0),MATCH($CB$3,'SO Juli 2026 Rev 2'!$B$5:$XI$5,0))</f>
        <v>3500</v>
      </c>
      <c r="CC17" s="393">
        <f>INDEX('Summary sales'!$A$6:$CA$50,MATCH($B17,'Summary sales'!$A$6:$A$50,0),MATCH($CB$3,'Summary sales'!$A$7:$CA$7,0))</f>
        <v>3710.2000000001863</v>
      </c>
      <c r="CD17" s="393">
        <f t="shared" si="144"/>
        <v>210.20000000018626</v>
      </c>
      <c r="CE17" s="581">
        <f t="shared" si="145"/>
        <v>1.0600571428571961</v>
      </c>
      <c r="CF17" s="393">
        <f>INDEX('SO Juli 2026 Rev 2'!$B$6:$BI$50,MATCH(B17,'SO Juli 2026 Rev 2'!$B$6:$B$50,0),MATCH($CF$3,'SO Juli 2026 Rev 2'!$B$5:$XI$5,0))</f>
        <v>1300</v>
      </c>
      <c r="CG17" s="393">
        <f>INDEX('Summary sales'!$A$6:$CA$50,MATCH($B17,'Summary sales'!$A$6:$A$50,0),MATCH($CF$3,'Summary sales'!$A$7:$CA$7,0))</f>
        <v>16.03000000002794</v>
      </c>
      <c r="CH17" s="393">
        <f t="shared" si="146"/>
        <v>-1283.9699999999721</v>
      </c>
      <c r="CI17" s="581">
        <f t="shared" si="147"/>
        <v>1.2330769230790723E-2</v>
      </c>
      <c r="CJ17" s="393">
        <f>INDEX('SO Juli 2026 Rev 2'!$B$6:$BI$50,MATCH(B17,'SO Juli 2026 Rev 2'!$B$6:$B$50,0),MATCH($CJ$3,'SO Juli 2026 Rev 2'!$B$5:$XI$5,0))</f>
        <v>0</v>
      </c>
      <c r="CK17" s="393">
        <f>INDEX('Summary sales'!$A$6:$CA$50,MATCH($B17,'Summary sales'!$A$6:$A$50,0),MATCH($CJ$3,'Summary sales'!$A$7:$CA$7,0))</f>
        <v>0</v>
      </c>
      <c r="CL17" s="393">
        <f t="shared" si="148"/>
        <v>0</v>
      </c>
      <c r="CM17" s="581" t="e">
        <f t="shared" si="149"/>
        <v>#DIV/0!</v>
      </c>
      <c r="CN17" s="393">
        <f>INDEX('SO Juli 2026 Rev 2'!$B$6:$BI$50,MATCH(B17,'SO Juli 2026 Rev 2'!$B$6:$B$50,0),MATCH($CN$3,'SO Juli 2026 Rev 2'!$B$5:$XI$5,0))</f>
        <v>6500</v>
      </c>
      <c r="CO17" s="393">
        <f>INDEX('Summary sales'!$A$6:$CA$50,MATCH($B17,'Summary sales'!$A$6:$A$50,0),MATCH($CN$3,'Summary sales'!$A$7:$CA$7,0))</f>
        <v>5517.6899999999441</v>
      </c>
      <c r="CP17" s="393">
        <f t="shared" si="150"/>
        <v>-982.31000000005588</v>
      </c>
      <c r="CQ17" s="581">
        <f t="shared" si="151"/>
        <v>0.84887538461537604</v>
      </c>
      <c r="CR17" s="393">
        <f>INDEX('SO Juli 2026 Rev 2'!$B$6:$BI$50,MATCH(B17,'SO Juli 2026 Rev 2'!$B$6:$B$50,0),MATCH($CR$3,'SO Juli 2026 Rev 2'!$B$5:$XI$5,0))</f>
        <v>10000</v>
      </c>
      <c r="CS17" s="393">
        <f>INDEX('Summary sales'!$A$6:$CA$50,MATCH($B17,'Summary sales'!$A$6:$A$50,0),MATCH($CR$3,'Summary sales'!$A$7:$CA$7,0))</f>
        <v>8788.4000000001397</v>
      </c>
      <c r="CT17" s="393">
        <f t="shared" si="152"/>
        <v>-1211.5999999998603</v>
      </c>
      <c r="CU17" s="581">
        <f t="shared" si="153"/>
        <v>0.87884000000001394</v>
      </c>
      <c r="CV17" s="393">
        <f>INDEX('SO Juli 2026 Rev 2'!$B$6:$BI$50,MATCH(B17,'SO Juli 2026 Rev 2'!$B$6:$B$50,0),MATCH($CV$3,'SO Juli 2026 Rev 2'!$B$5:$XI$5,0))</f>
        <v>16000</v>
      </c>
      <c r="CW17" s="393">
        <f>INDEX('Summary sales'!$A$6:$CA$50,MATCH($B17,'Summary sales'!$A$6:$A$50,0),MATCH($CV$3,'Summary sales'!$A$7:$CA$7,0))</f>
        <v>17118.530000001192</v>
      </c>
      <c r="CX17" s="393">
        <f t="shared" si="154"/>
        <v>1118.5300000011921</v>
      </c>
      <c r="CY17" s="581">
        <f t="shared" si="155"/>
        <v>1.0699081250000746</v>
      </c>
      <c r="CZ17" s="393">
        <f>INDEX('SO Juli 2026 Rev 2'!$B$6:$BI$50,MATCH(B17,'SO Juli 2026 Rev 2'!$B$6:$B$50,0),MATCH($CZ$3,'SO Juli 2026 Rev 2'!$B$5:$XI$5,0))</f>
        <v>2000</v>
      </c>
      <c r="DA17" s="393">
        <f>INDEX('Summary sales'!$A$6:$CA$50,MATCH($B17,'Summary sales'!$A$6:$A$50,0),MATCH($CZ$3,'Summary sales'!$A$7:$CA$7,0))</f>
        <v>2322.4399999994785</v>
      </c>
      <c r="DB17" s="393">
        <f t="shared" si="156"/>
        <v>322.43999999947846</v>
      </c>
      <c r="DC17" s="581">
        <f t="shared" si="157"/>
        <v>1.1612199999997392</v>
      </c>
      <c r="DD17" s="393">
        <f>INDEX('SO Juli 2026 Rev 2'!$B$6:$BI$50,MATCH(B17,'SO Juli 2026 Rev 2'!$B$6:$B$50,0),MATCH($DD$3,'SO Juli 2026 Rev 2'!$B$5:$XI$5,0))</f>
        <v>800</v>
      </c>
      <c r="DE17" s="393">
        <f>INDEX('Summary sales'!$A$6:$CA$50,MATCH($B17,'Summary sales'!$A$6:$A$50,0),MATCH($DD$3,'Summary sales'!$A$7:$CA$7,0))</f>
        <v>1007.2299999999814</v>
      </c>
      <c r="DF17" s="393">
        <f t="shared" si="158"/>
        <v>207.22999999998137</v>
      </c>
      <c r="DG17" s="581">
        <f t="shared" si="159"/>
        <v>1.2590374999999767</v>
      </c>
      <c r="DH17" s="393">
        <f>INDEX('SO Juli 2026 Rev 2'!$B$6:$BI$50,MATCH(B17,'SO Juli 2026 Rev 2'!$B$6:$B$50,0),MATCH($DH$3,'SO Juli 2026 Rev 2'!$B$5:$XI$5,0))</f>
        <v>7200</v>
      </c>
      <c r="DI17" s="393">
        <f>INDEX('Summary sales'!$A$6:$CA$50,MATCH($B17,'Summary sales'!$A$6:$A$50,0),MATCH($DH$3,'Summary sales'!$A$7:$CA$7,0))</f>
        <v>5748.25</v>
      </c>
      <c r="DJ17" s="393">
        <f t="shared" si="160"/>
        <v>-1451.75</v>
      </c>
      <c r="DK17" s="581">
        <f t="shared" si="161"/>
        <v>0.79836805555555557</v>
      </c>
      <c r="DL17" s="393">
        <f>INDEX('SO Juli 2026 Rev 2'!$B$6:$BI$50,MATCH(B17,'SO Juli 2026 Rev 2'!$B$6:$B$50,0),MATCH($DL$3,'SO Juli 2026 Rev 2'!$B$5:$XI$5,0))</f>
        <v>0</v>
      </c>
      <c r="DM17" s="393">
        <f>INDEX('Summary sales'!$A$6:$CA$50,MATCH($B17,'Summary sales'!$A$6:$A$50,0),MATCH($DL$3,'Summary sales'!$A$7:$CA$7,0))</f>
        <v>0</v>
      </c>
      <c r="DN17" s="393">
        <f t="shared" si="162"/>
        <v>0</v>
      </c>
      <c r="DO17" s="581" t="e">
        <f t="shared" si="163"/>
        <v>#DIV/0!</v>
      </c>
      <c r="DP17" s="393">
        <f>INDEX('SO Juli 2026 Rev 2'!$B$6:$BI$50,MATCH(B17,'SO Juli 2026 Rev 2'!$B$6:$B$50,0),MATCH($DP$3,'SO Juli 2026 Rev 2'!$B$5:$XI$5,0))</f>
        <v>2000</v>
      </c>
      <c r="DQ17" s="393">
        <f>INDEX('Summary sales'!$A$6:$CA$50,MATCH($B17,'Summary sales'!$A$6:$A$50,0),MATCH($DP$3,'Summary sales'!$A$7:$CA$7,0))</f>
        <v>1835.809999999823</v>
      </c>
      <c r="DR17" s="393">
        <f t="shared" si="164"/>
        <v>-164.19000000017695</v>
      </c>
      <c r="DS17" s="581">
        <f t="shared" si="165"/>
        <v>0.91790499999991149</v>
      </c>
      <c r="DT17" s="393">
        <f>INDEX('SO Juli 2026 Rev 2'!$B$6:$BI$50,MATCH(B17,'SO Juli 2026 Rev 2'!$B$6:$B$50,0),MATCH($DT$3,'SO Juli 2026 Rev 2'!$B$5:$XI$5,0))</f>
        <v>1000</v>
      </c>
      <c r="DU17" s="393">
        <f>INDEX('Summary sales'!$A$6:$CA$50,MATCH($B17,'Summary sales'!$A$6:$A$50,0),MATCH($DT$3,'Summary sales'!$A$7:$CA$7,0))</f>
        <v>60.489999999990687</v>
      </c>
      <c r="DV17" s="393">
        <f t="shared" si="166"/>
        <v>-939.51000000000931</v>
      </c>
      <c r="DW17" s="581">
        <f t="shared" si="167"/>
        <v>6.048999999999069E-2</v>
      </c>
      <c r="DX17" s="393">
        <f>INDEX('SO Juli 2026 Rev 2'!$B$6:$BI$50,MATCH(B17,'SO Juli 2026 Rev 2'!$B$6:$B$50,0),MATCH($DX$3,'SO Juli 2026 Rev 2'!$B$5:$XI$5,0))</f>
        <v>11000</v>
      </c>
      <c r="DY17" s="393">
        <f>INDEX('Summary sales'!$A$6:$CA$50,MATCH($B17,'Summary sales'!$A$6:$A$50,0),MATCH($DX$3,'Summary sales'!$A$7:$CA$7,0))</f>
        <v>11956.599999999627</v>
      </c>
      <c r="DZ17" s="393">
        <f t="shared" si="168"/>
        <v>956.59999999962747</v>
      </c>
      <c r="EA17" s="581">
        <f t="shared" si="169"/>
        <v>1.0869636363636026</v>
      </c>
      <c r="EB17" s="393">
        <f>INDEX('SO Juli 2026 Rev 2'!$B$6:$BI$50,MATCH(B17,'SO Juli 2026 Rev 2'!$B$6:$B$50,0),MATCH($EB$3,'SO Juli 2026 Rev 2'!$B$5:$XI$5,0))</f>
        <v>2000</v>
      </c>
      <c r="EC17" s="393">
        <f>INDEX('Summary sales'!$A$6:$CA$50,MATCH($B17,'Summary sales'!$A$6:$A$50,0),MATCH($EB$3,'Summary sales'!$A$7:$CA$7,0))</f>
        <v>1836.2099999999627</v>
      </c>
      <c r="ED17" s="393">
        <f t="shared" si="170"/>
        <v>-163.79000000003725</v>
      </c>
      <c r="EE17" s="581">
        <f t="shared" si="171"/>
        <v>0.91810499999998141</v>
      </c>
      <c r="EF17" s="393">
        <f>INDEX('SO Juli 2026 Rev 2'!$B$6:$BI$50,MATCH(B17,'SO Juli 2026 Rev 2'!$B$6:$B$50,0),MATCH($EF$3,'SO Juli 2026 Rev 2'!$B$5:$XI$5,0))</f>
        <v>10000</v>
      </c>
      <c r="EG17" s="393">
        <f>INDEX('Summary sales'!$A$6:$CA$50,MATCH($B17,'Summary sales'!$A$6:$A$50,0),MATCH($EF$3,'Summary sales'!$A$7:$CA$7,0))</f>
        <v>3538.2700000004843</v>
      </c>
      <c r="EH17" s="393">
        <f t="shared" si="172"/>
        <v>-6461.7299999995157</v>
      </c>
      <c r="EI17" s="581">
        <f t="shared" si="173"/>
        <v>0.35382700000004841</v>
      </c>
      <c r="EJ17" s="393">
        <f>INDEX('SO Juli 2026 Rev 2'!$B$6:$BI$50,MATCH(B17,'SO Juli 2026 Rev 2'!$B$6:$B$50,0),MATCH($EJ$3,'SO Juli 2026 Rev 2'!$B$5:$XI$5,0))</f>
        <v>0</v>
      </c>
      <c r="EK17" s="393">
        <f>INDEX('Summary sales'!$A$6:$CA$50,MATCH(B17,'Summary sales'!$A$6:$A$50,0),MATCH($EJ$3,'Summary sales'!$A$7:$CA$7,0))</f>
        <v>0</v>
      </c>
      <c r="EL17" s="393">
        <f t="shared" si="174"/>
        <v>0</v>
      </c>
      <c r="EM17" s="581" t="e">
        <f t="shared" si="175"/>
        <v>#DIV/0!</v>
      </c>
      <c r="EN17" s="393">
        <f>INDEX('SO Juli 2026 Rev 2'!$B$6:$BI$50,MATCH(B17,'SO Juli 2026 Rev 2'!$B$6:$B$50,0),MATCH($EN$3,'SO Juli 2026 Rev 2'!$B$5:$XI$5,0))</f>
        <v>5000</v>
      </c>
      <c r="EO17" s="393">
        <f>INDEX('Summary sales'!$A$6:$CA$50,MATCH($B17,'Summary sales'!$A$6:$A$50,0),MATCH($EN$3,'Summary sales'!$A$7:$CA$7,0))</f>
        <v>5905.6499999999069</v>
      </c>
      <c r="EP17" s="393">
        <f t="shared" si="176"/>
        <v>905.64999999990687</v>
      </c>
      <c r="EQ17" s="581">
        <f t="shared" si="177"/>
        <v>1.1811299999999814</v>
      </c>
      <c r="ER17" s="393">
        <f>INDEX('SO Juli 2026 Rev 2'!$B$6:$BI$50,MATCH(B17,'SO Juli 2026 Rev 2'!$B$6:$B$50,0),MATCH($ER$3,'SO Juli 2026 Rev 2'!$B$5:$XI$5,0))</f>
        <v>48000</v>
      </c>
      <c r="ES17" s="393">
        <f>INDEX('Summary sales'!$A$6:$CA$50,MATCH($B17,'Summary sales'!$A$6:$A$50,0),MATCH($ER$3,'Summary sales'!$A$7:$CA$7,0))</f>
        <v>26066</v>
      </c>
      <c r="ET17" s="393">
        <f t="shared" si="178"/>
        <v>-21934</v>
      </c>
      <c r="EU17" s="581">
        <f t="shared" si="179"/>
        <v>0.54304166666666664</v>
      </c>
      <c r="EV17" s="393">
        <f>INDEX('SO Juli 2026 Rev 2'!$B$6:$BI$50,MATCH(B17,'SO Juli 2026 Rev 2'!$B$6:$B$50,0),MATCH($EV$3,'SO Juli 2026 Rev 2'!$B$5:$XI$5,0))</f>
        <v>8000</v>
      </c>
      <c r="EW17" s="393">
        <f>INDEX('Summary sales'!$A$6:$CA$50,MATCH(B17,'Summary sales'!$A$6:$A$50,0),MATCH($EV$3,'Summary sales'!$A$7:$CA$7,0))</f>
        <v>4338.4699999997392</v>
      </c>
      <c r="EX17" s="393">
        <f t="shared" si="180"/>
        <v>-3661.5300000002608</v>
      </c>
      <c r="EY17" s="581">
        <f t="shared" si="181"/>
        <v>0.54230874999996737</v>
      </c>
      <c r="EZ17" s="393">
        <f>INDEX('SO Juli 2026 Rev 2'!$B$6:$BI$50,MATCH(B17,'SO Juli 2026 Rev 2'!$B$6:$B$50,0),MATCH($EZ$3,'SO Juli 2026 Rev 2'!$B$5:$XI$5,0))</f>
        <v>3500</v>
      </c>
      <c r="FA17" s="393">
        <f>INDEX('Summary sales'!$A$6:$CA$50,MATCH(B17,'Summary sales'!$A$6:$A$50,0),MATCH($EZ$3,'Summary sales'!$A$7:$CA$7,0))</f>
        <v>2192.9000000003725</v>
      </c>
      <c r="FB17" s="393">
        <f t="shared" si="182"/>
        <v>-1307.0999999996275</v>
      </c>
      <c r="FC17" s="581">
        <f t="shared" si="183"/>
        <v>0.62654285714296354</v>
      </c>
      <c r="FD17" s="393">
        <f>INDEX('SO Juli 2026 Rev 2'!$B$6:$BI$50,MATCH(B17,'SO Juli 2026 Rev 2'!$B$6:$B$50,0),MATCH($FD$3,'SO Juli 2026 Rev 2'!$B$5:$XI$5,0))</f>
        <v>0</v>
      </c>
      <c r="FE17" s="393">
        <f>INDEX('Summary sales'!$A$6:$CA$50,MATCH(B17,'Summary sales'!$A$6:$A$50,0),MATCH($FD$3,'Summary sales'!$A$7:$CA$7,0))</f>
        <v>0</v>
      </c>
      <c r="FF17" s="393">
        <f t="shared" si="184"/>
        <v>0</v>
      </c>
      <c r="FG17" s="581" t="e">
        <f t="shared" si="185"/>
        <v>#DIV/0!</v>
      </c>
      <c r="FH17" s="393">
        <f>INDEX('SO Juli 2026 Rev 2'!$B$6:$BI$50,MATCH(B17,'SO Juli 2026 Rev 2'!$B$6:$B$50,0),MATCH($FH$3,'SO Juli 2026 Rev 2'!$B$5:$XI$5,0))</f>
        <v>0</v>
      </c>
      <c r="FI17" s="393">
        <f>INDEX('Summary sales'!$A$6:$CA$50,MATCH(B17,'Summary sales'!$A$6:$A$50,0),MATCH($FH$3,'Summary sales'!$A$7:$CA$7,0))</f>
        <v>0</v>
      </c>
      <c r="FJ17" s="393">
        <f t="shared" si="186"/>
        <v>0</v>
      </c>
      <c r="FK17" s="581" t="e">
        <f t="shared" si="187"/>
        <v>#DIV/0!</v>
      </c>
      <c r="FL17" s="393">
        <f>INDEX('SO Juli 2026 Rev 2'!$B$6:$BI$50,MATCH(B17,'SO Juli 2026 Rev 2'!$B$6:$B$50,0),MATCH($FL$3,'SO Juli 2026 Rev 2'!$B$5:$XI$5,0))</f>
        <v>700</v>
      </c>
      <c r="FM17" s="393">
        <f>INDEX('Summary sales'!$A$6:$CA$50,MATCH(B17,'Summary sales'!$A$6:$A$50,0),MATCH($FL$3,'Summary sales'!$A$7:$CA$7,0))</f>
        <v>382.09000000008382</v>
      </c>
      <c r="FN17" s="393">
        <f t="shared" si="188"/>
        <v>-317.90999999991618</v>
      </c>
      <c r="FO17" s="581">
        <f t="shared" si="189"/>
        <v>0.54584285714297687</v>
      </c>
      <c r="FP17" s="393">
        <f>INDEX('SO Juli 2026 Rev 2'!$B$6:$BI$50,MATCH(B17,'SO Juli 2026 Rev 2'!$B$6:$B$50,0),MATCH($FP$3,'SO Juli 2026 Rev 2'!$B$5:$XI$5,0))</f>
        <v>5600</v>
      </c>
      <c r="FQ17" s="393">
        <f>INDEX('Summary sales'!$A$6:$CA$50,MATCH(B17,'Summary sales'!$A$6:$A$50,0),MATCH($FP$3,'Summary sales'!$A$7:$CA$7,0))</f>
        <v>6498.1900000000023</v>
      </c>
      <c r="FR17" s="393">
        <f t="shared" si="190"/>
        <v>898.19000000000233</v>
      </c>
      <c r="FS17" s="581">
        <f t="shared" si="191"/>
        <v>1.1603910714285719</v>
      </c>
      <c r="FT17" s="393">
        <f>INDEX('SO Juli 2026 Rev 2'!$B$6:$BI$50,MATCH(B17,'SO Juli 2026 Rev 2'!$B$6:$B$50,0),MATCH($FT$3,'SO Juli 2026 Rev 2'!$B$5:$XI$5,0))</f>
        <v>3500</v>
      </c>
      <c r="FU17" s="393">
        <f>INDEX('Summary sales'!$A$6:$CA$50,MATCH(B17,'Summary sales'!$A$6:$A$50,0),MATCH($FT$3,'Summary sales'!$A$7:$CA$7,0))</f>
        <v>4140.6899999999441</v>
      </c>
      <c r="FV17" s="393">
        <f t="shared" si="192"/>
        <v>640.68999999994412</v>
      </c>
      <c r="FW17" s="581">
        <f t="shared" si="193"/>
        <v>1.1830542857142698</v>
      </c>
      <c r="FX17" s="393">
        <f>INDEX('SO Juli 2026 Rev 2'!$B$6:$BI$50,MATCH(B17,'SO Juli 2026 Rev 2'!$B$6:$B$50,0),MATCH($FX$3,'SO Juli 2026 Rev 2'!$B$5:$XI$5,0))</f>
        <v>2000</v>
      </c>
      <c r="FY17" s="393">
        <f>INDEX('Summary sales'!$A$6:$CA$50,MATCH(B17,'Summary sales'!$A$6:$A$50,0),MATCH($FX$3,'Summary sales'!$A$7:$CA$7,0))</f>
        <v>1278.5</v>
      </c>
      <c r="FZ17" s="393">
        <f t="shared" si="194"/>
        <v>-721.5</v>
      </c>
      <c r="GA17" s="581">
        <f t="shared" si="195"/>
        <v>0.63924999999999998</v>
      </c>
      <c r="GB17" s="393">
        <f>INDEX('SO Juli 2026 Rev 2'!$B$6:$BI$50,MATCH(B17,'SO Juli 2026 Rev 2'!$B$6:$B$50,0),MATCH($GB$3,'SO Juli 2026 Rev 2'!$B$5:$XI$5,0))</f>
        <v>369.61070967741654</v>
      </c>
      <c r="GC17" s="393">
        <f>INDEX('Summary sales'!$A$6:$CA$50,MATCH(B17,'Summary sales'!$A$6:$A$50,0),MATCH($GB$3,'Summary sales'!$A$7:$CA$7,0))</f>
        <v>0</v>
      </c>
      <c r="GD17" s="393">
        <f t="shared" si="196"/>
        <v>-369.61070967741654</v>
      </c>
      <c r="GE17" s="581">
        <f t="shared" si="197"/>
        <v>0</v>
      </c>
      <c r="GF17" s="393">
        <f>INDEX('SO Juli 2026 Rev 2'!$B$6:$BI$50,MATCH(B17,'SO Juli 2026 Rev 2'!$B$6:$B$50,0),MATCH($GF$3,'SO Juli 2026 Rev 2'!$B$5:$XI$5,0))</f>
        <v>13500</v>
      </c>
      <c r="GG17" s="393">
        <f>INDEX('Summary sales'!$A$6:$CA$50,MATCH(B17,'Summary sales'!$A$6:$A$50,0),MATCH($GF$3,'Summary sales'!$A$7:$CA$7,0))</f>
        <v>8250.9509999999991</v>
      </c>
      <c r="GH17" s="393">
        <f t="shared" si="198"/>
        <v>-5249.0490000000009</v>
      </c>
      <c r="GI17" s="581">
        <f t="shared" si="199"/>
        <v>0.61118155555555553</v>
      </c>
      <c r="GJ17" s="393">
        <f>INDEX('SO Juli 2026 Rev 2'!$B$6:$BI$50,MATCH(B17,'SO Juli 2026 Rev 2'!$B$6:$B$50,0),MATCH($GJ$3,'SO Juli 2026 Rev 2'!$B$5:$XI$5,0))</f>
        <v>0</v>
      </c>
      <c r="GK17" s="393">
        <f>INDEX('Summary sales'!$A$6:$CA$50,MATCH($B17,'Summary sales'!$A$6:$A$50,0),MATCH($GJ$3,'Summary sales'!$A$7:$CA$7,0))</f>
        <v>0</v>
      </c>
      <c r="GL17" s="393">
        <f t="shared" si="200"/>
        <v>0</v>
      </c>
      <c r="GM17" s="581" t="e">
        <f t="shared" si="201"/>
        <v>#DIV/0!</v>
      </c>
      <c r="GN17" s="393">
        <f>INDEX('SO Juli 2026 Rev 2'!$B$6:$BI$50,MATCH(B17,'SO Juli 2026 Rev 2'!$B$6:$B$50,0),MATCH($GN$3,'SO Juli 2026 Rev 2'!$B$5:$XI$5,0))</f>
        <v>2499.7025806451697</v>
      </c>
      <c r="GO17" s="393">
        <f>INDEX('Summary sales'!$A$6:$CA$50,MATCH(B17,'Summary sales'!$A$6:$A$50,0),MATCH($GN$3,'Summary sales'!$A$7:$CA$7,0))</f>
        <v>2723.2400000000052</v>
      </c>
      <c r="GP17" s="393">
        <f t="shared" si="202"/>
        <v>223.53741935483549</v>
      </c>
      <c r="GQ17" s="581">
        <f t="shared" si="203"/>
        <v>1.089425606504411</v>
      </c>
      <c r="GR17" s="393">
        <f>INDEX('SO Juli 2026 Rev 2'!$B$6:$BI$50,MATCH(B17,'SO Juli 2026 Rev 2'!$B$6:$B$50,0),MATCH($GR$3,'SO Juli 2026 Rev 2'!$B$5:$XI$5,0))</f>
        <v>2499.7025806451697</v>
      </c>
      <c r="GS17" s="393">
        <f>INDEX('Summary sales'!$A$6:$CA$50,MATCH(B17,'Summary sales'!$A$6:$A$50,0),MATCH($GR$3,'Summary sales'!$A$7:$CA$7,0))</f>
        <v>0</v>
      </c>
      <c r="GT17" s="393">
        <f t="shared" si="204"/>
        <v>-2499.7025806451697</v>
      </c>
      <c r="GU17" s="581">
        <f t="shared" si="205"/>
        <v>0</v>
      </c>
      <c r="GV17" s="393">
        <f>INDEX('SO Juli 2026 Rev 2'!$B$6:$BI$50,MATCH(B17,'SO Juli 2026 Rev 2'!$B$6:$B$50,0),MATCH($GV$3,'SO Juli 2026 Rev 2'!$B$5:$XI$5,0))</f>
        <v>0</v>
      </c>
      <c r="GW17" s="393">
        <f>INDEX('Summary sales'!$A$6:$CA$50,MATCH(B17,'Summary sales'!$A$6:$A$50,0),MATCH($GV$3,'Summary sales'!$A$7:$CA$7,0))</f>
        <v>0</v>
      </c>
      <c r="GX17" s="393">
        <f t="shared" si="206"/>
        <v>0</v>
      </c>
      <c r="GY17" s="582" t="e">
        <f t="shared" si="207"/>
        <v>#DIV/0!</v>
      </c>
    </row>
    <row r="18" spans="1:207" ht="15" customHeight="1">
      <c r="A18" s="808"/>
      <c r="B18" s="394">
        <f t="shared" si="208"/>
        <v>46215</v>
      </c>
      <c r="C18" s="395" t="str">
        <f t="shared" si="0"/>
        <v>Sun</v>
      </c>
      <c r="D18" s="393">
        <f t="shared" si="104"/>
        <v>186138.44945161289</v>
      </c>
      <c r="E18" s="393">
        <f t="shared" ca="1" si="105"/>
        <v>171749.08999999886</v>
      </c>
      <c r="F18" s="393">
        <f t="shared" ca="1" si="106"/>
        <v>-14389.359451614029</v>
      </c>
      <c r="G18" s="581">
        <f t="shared" ca="1" si="107"/>
        <v>0.9226953942401106</v>
      </c>
      <c r="H18" s="393">
        <f>INDEX('SO Juli 2026 Rev 2'!$B$6:$BI$50,MATCH(B18,'SO Juli 2026 Rev 2'!$B$6:$B$50,0),MATCH($H$3,'SO Juli 2026 Rev 2'!$B$5:$XI$5,0))</f>
        <v>700</v>
      </c>
      <c r="I18" s="393">
        <f>INDEX('Summary sales'!$A$6:$CA$50,MATCH(B18,'Summary sales'!$A$6:$A$50,0),MATCH($H$3,'Summary sales'!$A$7:$CA$7,0))</f>
        <v>633.70999999996275</v>
      </c>
      <c r="J18" s="393">
        <f t="shared" si="108"/>
        <v>-66.290000000037253</v>
      </c>
      <c r="K18" s="581">
        <f t="shared" si="109"/>
        <v>0.90529999999994681</v>
      </c>
      <c r="L18" s="393">
        <f>INDEX('SO Juli 2026 Rev 2'!$B$6:$BI$50,MATCH(B18,'SO Juli 2026 Rev 2'!$B$6:$B$50,0),MATCH($L$3,'SO Juli 2026 Rev 2'!$B$5:$XI$5,0))</f>
        <v>1000</v>
      </c>
      <c r="M18" s="393">
        <f>INDEX('Summary sales'!$A$6:$CA$50,MATCH($B18,'Summary sales'!$A$6:$A$50,0),MATCH($L$3,'Summary sales'!$A$7:$CA$7,0))</f>
        <v>528.52999999932945</v>
      </c>
      <c r="N18" s="393">
        <f t="shared" si="110"/>
        <v>-471.47000000067055</v>
      </c>
      <c r="O18" s="581">
        <f t="shared" si="111"/>
        <v>0.52852999999932948</v>
      </c>
      <c r="P18" s="393">
        <f>INDEX('SO Juli 2026 Rev 2'!$B$6:$BI$50,MATCH(B18,'SO Juli 2026 Rev 2'!$B$6:$B$50,0),MATCH($P$3,'SO Juli 2026 Rev 2'!$B$5:$XI$5,0))</f>
        <v>1200</v>
      </c>
      <c r="Q18" s="393">
        <f>INDEX('Summary sales'!$A$6:$CA$50,MATCH($B18,'Summary sales'!$A$6:$A$50,0),MATCH($P$3,'Summary sales'!$A$7:$CA$7,0))</f>
        <v>575.46999999973923</v>
      </c>
      <c r="R18" s="393">
        <f t="shared" si="112"/>
        <v>-624.53000000026077</v>
      </c>
      <c r="S18" s="581">
        <f t="shared" si="113"/>
        <v>0.47955833333311604</v>
      </c>
      <c r="T18" s="393">
        <f>INDEX('SO Juli 2026 Rev 2'!$B$6:$BI$50,MATCH(B18,'SO Juli 2026 Rev 2'!$B$6:$B$50,0),MATCH($T$3,'SO Juli 2026 Rev 2'!$B$5:$XI$5,0))</f>
        <v>999.51612903226578</v>
      </c>
      <c r="U18" s="393">
        <f>INDEX('Summary sales'!$A$6:$CA$50,MATCH($B18,'Summary sales'!$A$6:$A$50,0),MATCH($T$3,'Summary sales'!$A$7:$CA$7,0))</f>
        <v>881.60000000009313</v>
      </c>
      <c r="V18" s="393">
        <f t="shared" si="114"/>
        <v>-117.91612903217265</v>
      </c>
      <c r="W18" s="581">
        <f t="shared" si="115"/>
        <v>0.88202678715516136</v>
      </c>
      <c r="X18" s="393">
        <f>INDEX('SO Juli 2026 Rev 2'!$B$6:$BI$50,MATCH(B18,'SO Juli 2026 Rev 2'!$B$6:$B$50,0),MATCH($X$3,'SO Juli 2026 Rev 2'!$B$5:$XI$5,0))</f>
        <v>644.02064516129087</v>
      </c>
      <c r="Y18" s="393">
        <f>INDEX('Summary sales'!$A$6:$CA$50,MATCH($B18,'Summary sales'!$A$6:$A$50,0),MATCH($X$3,'Summary sales'!$A$7:$CA$7,0))</f>
        <v>357.48999999999069</v>
      </c>
      <c r="Z18" s="393">
        <f t="shared" si="116"/>
        <v>-286.53064516130019</v>
      </c>
      <c r="AA18" s="581">
        <f t="shared" si="117"/>
        <v>0.55509090071244471</v>
      </c>
      <c r="AB18" s="393">
        <f>INDEX('SO Juli 2026 Rev 2'!$B$6:$BI$50,MATCH(B18,'SO Juli 2026 Rev 2'!$B$6:$B$50,0),MATCH($AB$3,'SO Juli 2026 Rev 2'!$B$5:$XI$5,0))</f>
        <v>0</v>
      </c>
      <c r="AC18" s="393">
        <f>INDEX('Summary sales'!$A$6:$CA$50,MATCH($B18,'Summary sales'!$A$6:$A$50,0),MATCH($AB$3,'Summary sales'!$A$7:$CA$7,0))</f>
        <v>17.029999999998836</v>
      </c>
      <c r="AD18" s="393">
        <f t="shared" si="118"/>
        <v>17.029999999998836</v>
      </c>
      <c r="AE18" s="581" t="e">
        <f t="shared" si="119"/>
        <v>#DIV/0!</v>
      </c>
      <c r="AF18" s="393">
        <f>INDEX('SO Juli 2026 Rev 2'!$B$6:$BI$50,MATCH(B18,'SO Juli 2026 Rev 2'!$B$6:$B$50,0),MATCH($AF$3,'SO Juli 2026 Rev 2'!$B$5:$XI$5,0))</f>
        <v>603.76322580644887</v>
      </c>
      <c r="AG18" s="393">
        <f>INDEX('Summary sales'!$A$6:$CA$50,MATCH($B18,'Summary sales'!$A$6:$A$50,0),MATCH($AF$3,'Summary sales'!$A$7:$CA$7,0))</f>
        <v>424.85999999998603</v>
      </c>
      <c r="AH18" s="393">
        <f t="shared" si="120"/>
        <v>-178.90322580646284</v>
      </c>
      <c r="AI18" s="581">
        <f t="shared" si="121"/>
        <v>0.70368644832997052</v>
      </c>
      <c r="AJ18" s="393">
        <f>INDEX('SO Juli 2026 Rev 2'!$B$6:$BI$50,MATCH(B18,'SO Juli 2026 Rev 2'!$B$6:$B$50,0),MATCH($AJ$3,'SO Juli 2026 Rev 2'!$B$5:$XI$5,0))</f>
        <v>673.27548387096704</v>
      </c>
      <c r="AK18" s="393">
        <f>INDEX('Summary sales'!$A$6:$CA$50,MATCH($B18,'Summary sales'!$A$6:$A$50,0),MATCH($AJ$3,'Summary sales'!$A$7:$CA$7,0))</f>
        <v>455.64999999990687</v>
      </c>
      <c r="AL18" s="393">
        <f t="shared" si="122"/>
        <v>-217.62548387106017</v>
      </c>
      <c r="AM18" s="581">
        <f t="shared" si="123"/>
        <v>0.67676606517761162</v>
      </c>
      <c r="AN18" s="393">
        <f>INDEX('SO Juli 2026 Rev 2'!$B$6:$BI$50,MATCH(B18,'SO Juli 2026 Rev 2'!$B$6:$B$50,0),MATCH($AN$3,'SO Juli 2026 Rev 2'!$B$5:$XI$5,0))</f>
        <v>0</v>
      </c>
      <c r="AO18" s="393">
        <f>INDEX('Summary sales'!$A$6:$CA$50,MATCH($B18,'Summary sales'!$A$6:$A$50,0),MATCH($AN$3,'Summary sales'!$A$7:$CA$7,0))</f>
        <v>0</v>
      </c>
      <c r="AP18" s="393">
        <f t="shared" si="124"/>
        <v>0</v>
      </c>
      <c r="AQ18" s="581" t="e">
        <f t="shared" si="125"/>
        <v>#DIV/0!</v>
      </c>
      <c r="AR18" s="393">
        <f>INDEX('SO Juli 2026 Rev 2'!$B$6:$BI$50,MATCH(B18,'SO Juli 2026 Rev 2'!$B$6:$B$50,0),MATCH($AR$3,'SO Juli 2026 Rev 2'!$B$5:$XI$5,0))</f>
        <v>5000</v>
      </c>
      <c r="AS18" s="393">
        <f ca="1">INDEX('Summary sales'!$A$6:$CA$50,MATCH($B18,'Summary sales'!$A$6:$A$50,0),MATCH($AR$3,'Summary sales'!$A$7:$CA$7,0))</f>
        <v>2652.8900000001304</v>
      </c>
      <c r="AT18" s="393">
        <f t="shared" ca="1" si="126"/>
        <v>-2347.1099999998696</v>
      </c>
      <c r="AU18" s="581">
        <f t="shared" ca="1" si="127"/>
        <v>0.53057800000002608</v>
      </c>
      <c r="AV18" s="393">
        <f>INDEX('SO Juli 2026 Rev 2'!$B$6:$BI$50,MATCH(B18,'SO Juli 2026 Rev 2'!$B$6:$B$50,0),MATCH($AV$3,'SO Juli 2026 Rev 2'!$B$5:$XI$5,0))</f>
        <v>300</v>
      </c>
      <c r="AW18" s="393">
        <f>INDEX('Summary sales'!$A$6:$CA$50,MATCH($B18,'Summary sales'!$A$6:$A$50,0),MATCH($AV$3,'Summary sales'!$A$7:$CA$7,0))</f>
        <v>65.089999999850988</v>
      </c>
      <c r="AX18" s="393">
        <f t="shared" si="128"/>
        <v>-234.91000000014901</v>
      </c>
      <c r="AY18" s="581">
        <f t="shared" si="129"/>
        <v>0.21696666666616996</v>
      </c>
      <c r="AZ18" s="393">
        <f>INDEX('SO Juli 2026 Rev 2'!$B$6:$BI$50,MATCH(B18,'SO Juli 2026 Rev 2'!$B$6:$B$50,0),MATCH($AZ$3,'SO Juli 2026 Rev 2'!$B$5:$XI$5,0))</f>
        <v>500</v>
      </c>
      <c r="BA18" s="393">
        <f>INDEX('Summary sales'!$A$6:$CA$50,MATCH($B18,'Summary sales'!$A$6:$A$50,0),MATCH($AZ$3,'Summary sales'!$A$7:$CA$7,0))</f>
        <v>767.81000000001222</v>
      </c>
      <c r="BB18" s="393">
        <f t="shared" si="130"/>
        <v>267.81000000001222</v>
      </c>
      <c r="BC18" s="581">
        <f t="shared" si="131"/>
        <v>1.5356200000000244</v>
      </c>
      <c r="BD18" s="393">
        <f>INDEX('SO Juli 2026 Rev 2'!$B$6:$BI$50,MATCH(B18,'SO Juli 2026 Rev 2'!$B$6:$B$50,0),MATCH($BD$3,'SO Juli 2026 Rev 2'!$B$5:$XI$5,0))</f>
        <v>10300</v>
      </c>
      <c r="BE18" s="393">
        <f>INDEX('Summary sales'!$A$6:$CA$50,MATCH($B18,'Summary sales'!$A$6:$A$50,0),MATCH($BD$3,'Summary sales'!$A$7:$CA$7,0))</f>
        <v>11046.729999999981</v>
      </c>
      <c r="BF18" s="393">
        <f t="shared" si="132"/>
        <v>746.72999999998137</v>
      </c>
      <c r="BG18" s="581">
        <f t="shared" si="133"/>
        <v>1.0724980582524253</v>
      </c>
      <c r="BH18" s="393">
        <f>INDEX('SO Juli 2026 Rev 2'!$B$6:$BI$50,MATCH(B18,'SO Juli 2026 Rev 2'!$B$6:$B$50,0),MATCH($BH$3,'SO Juli 2026 Rev 2'!$B$5:$XI$5,0))</f>
        <v>5000</v>
      </c>
      <c r="BI18" s="393">
        <f>INDEX('Summary sales'!$A$6:$CA$50,MATCH($B18,'Summary sales'!$A$6:$A$50,0),MATCH($BH$3,'Summary sales'!$A$7:$CA$7,0))</f>
        <v>4726.5200000000186</v>
      </c>
      <c r="BJ18" s="393">
        <f t="shared" si="134"/>
        <v>-273.47999999998137</v>
      </c>
      <c r="BK18" s="581">
        <f t="shared" si="135"/>
        <v>0.9453040000000037</v>
      </c>
      <c r="BL18" s="393">
        <f>INDEX('SO Juli 2026 Rev 2'!$B$6:$BI$50,MATCH(B18,'SO Juli 2026 Rev 2'!$B$6:$B$50,0),MATCH($BL$3,'SO Juli 2026 Rev 2'!$B$5:$XI$5,0))</f>
        <v>0</v>
      </c>
      <c r="BM18" s="393">
        <f>INDEX('Summary sales'!$A$6:$CA$50,MATCH($B18,'Summary sales'!$A$6:$A$50,0),MATCH($BL$3,'Summary sales'!$A$7:$CA$7,0))</f>
        <v>0</v>
      </c>
      <c r="BN18" s="393">
        <f t="shared" si="136"/>
        <v>0</v>
      </c>
      <c r="BO18" s="581" t="e">
        <f t="shared" si="137"/>
        <v>#DIV/0!</v>
      </c>
      <c r="BP18" s="393">
        <f>INDEX('SO Juli 2026 Rev 2'!$B$6:$BI$50,MATCH(B18,'SO Juli 2026 Rev 2'!$B$6:$B$50,0),MATCH($BP$3,'SO Juli 2026 Rev 2'!$B$5:$XI$5,0))</f>
        <v>2500</v>
      </c>
      <c r="BQ18" s="393">
        <f ca="1">INDEX('Summary sales'!$A$6:$CA$50,MATCH($B18,'Summary sales'!$A$6:$A$50,0),MATCH($BP$3,'Summary sales'!$A$7:$CA$7,0))</f>
        <v>5526.66</v>
      </c>
      <c r="BR18" s="393">
        <f t="shared" ca="1" si="138"/>
        <v>3026.66</v>
      </c>
      <c r="BS18" s="581">
        <f t="shared" ca="1" si="139"/>
        <v>2.210664</v>
      </c>
      <c r="BT18" s="393">
        <f>INDEX('SO Juli 2026 Rev 2'!$B$6:$BI$50,MATCH(B18,'SO Juli 2026 Rev 2'!$B$6:$B$50,0),MATCH($BT$3,'SO Juli 2026 Rev 2'!$B$5:$XI$5,0))</f>
        <v>0</v>
      </c>
      <c r="BU18" s="393">
        <f>INDEX('Summary sales'!$A$6:$CA$50,MATCH($B18,'Summary sales'!$A$6:$A$50,0),MATCH($BT$3,'Summary sales'!$A$7:$CA$7,0))</f>
        <v>0</v>
      </c>
      <c r="BV18" s="393">
        <f t="shared" si="140"/>
        <v>0</v>
      </c>
      <c r="BW18" s="581" t="e">
        <f t="shared" si="141"/>
        <v>#DIV/0!</v>
      </c>
      <c r="BX18" s="393">
        <f>INDEX('SO Juli 2026 Rev 2'!$B$6:$BI$50,MATCH(B18,'SO Juli 2026 Rev 2'!$B$6:$B$50,0),MATCH($BX$3,'SO Juli 2026 Rev 2'!$B$5:$XI$5,0))</f>
        <v>89.451612903225808</v>
      </c>
      <c r="BY18" s="393">
        <f>INDEX('Summary sales'!$A$6:$CA$50,MATCH($B18,'Summary sales'!$A$6:$A$50,0),MATCH($BX$3,'Summary sales'!$A$7:$CA$7,0))</f>
        <v>67.634000000005472</v>
      </c>
      <c r="BZ18" s="393">
        <f t="shared" si="142"/>
        <v>-21.817612903220336</v>
      </c>
      <c r="CA18" s="581">
        <f t="shared" si="143"/>
        <v>0.75609592499104561</v>
      </c>
      <c r="CB18" s="393">
        <f>INDEX('SO Juli 2026 Rev 2'!$B$6:$BI$50,MATCH(B18,'SO Juli 2026 Rev 2'!$B$6:$B$50,0),MATCH($CB$3,'SO Juli 2026 Rev 2'!$B$5:$XI$5,0))</f>
        <v>1000</v>
      </c>
      <c r="CC18" s="393">
        <f>INDEX('Summary sales'!$A$6:$CA$50,MATCH($B18,'Summary sales'!$A$6:$A$50,0),MATCH($CB$3,'Summary sales'!$A$7:$CA$7,0))</f>
        <v>3998.2999999998137</v>
      </c>
      <c r="CD18" s="393">
        <f t="shared" si="144"/>
        <v>2998.2999999998137</v>
      </c>
      <c r="CE18" s="581">
        <f t="shared" si="145"/>
        <v>3.9982999999998139</v>
      </c>
      <c r="CF18" s="393">
        <f>INDEX('SO Juli 2026 Rev 2'!$B$6:$BI$50,MATCH(B18,'SO Juli 2026 Rev 2'!$B$6:$B$50,0),MATCH($CF$3,'SO Juli 2026 Rev 2'!$B$5:$XI$5,0))</f>
        <v>1300</v>
      </c>
      <c r="CG18" s="393">
        <f>INDEX('Summary sales'!$A$6:$CA$50,MATCH($B18,'Summary sales'!$A$6:$A$50,0),MATCH($CF$3,'Summary sales'!$A$7:$CA$7,0))</f>
        <v>1560.2000000000698</v>
      </c>
      <c r="CH18" s="393">
        <f t="shared" si="146"/>
        <v>260.20000000006985</v>
      </c>
      <c r="CI18" s="581">
        <f t="shared" si="147"/>
        <v>1.2001538461538999</v>
      </c>
      <c r="CJ18" s="393">
        <f>INDEX('SO Juli 2026 Rev 2'!$B$6:$BI$50,MATCH(B18,'SO Juli 2026 Rev 2'!$B$6:$B$50,0),MATCH($CJ$3,'SO Juli 2026 Rev 2'!$B$5:$XI$5,0))</f>
        <v>0</v>
      </c>
      <c r="CK18" s="393">
        <f>INDEX('Summary sales'!$A$6:$CA$50,MATCH($B18,'Summary sales'!$A$6:$A$50,0),MATCH($CJ$3,'Summary sales'!$A$7:$CA$7,0))</f>
        <v>0</v>
      </c>
      <c r="CL18" s="393">
        <f t="shared" si="148"/>
        <v>0</v>
      </c>
      <c r="CM18" s="581" t="e">
        <f t="shared" si="149"/>
        <v>#DIV/0!</v>
      </c>
      <c r="CN18" s="393">
        <f>INDEX('SO Juli 2026 Rev 2'!$B$6:$BI$50,MATCH(B18,'SO Juli 2026 Rev 2'!$B$6:$B$50,0),MATCH($CN$3,'SO Juli 2026 Rev 2'!$B$5:$XI$5,0))</f>
        <v>6500</v>
      </c>
      <c r="CO18" s="393">
        <f>INDEX('Summary sales'!$A$6:$CA$50,MATCH($B18,'Summary sales'!$A$6:$A$50,0),MATCH($CN$3,'Summary sales'!$A$7:$CA$7,0))</f>
        <v>342.60999999998603</v>
      </c>
      <c r="CP18" s="393">
        <f t="shared" si="150"/>
        <v>-6157.390000000014</v>
      </c>
      <c r="CQ18" s="581">
        <f t="shared" si="151"/>
        <v>5.2709230769228621E-2</v>
      </c>
      <c r="CR18" s="393">
        <f>INDEX('SO Juli 2026 Rev 2'!$B$6:$BI$50,MATCH(B18,'SO Juli 2026 Rev 2'!$B$6:$B$50,0),MATCH($CR$3,'SO Juli 2026 Rev 2'!$B$5:$XI$5,0))</f>
        <v>10000</v>
      </c>
      <c r="CS18" s="393">
        <f>INDEX('Summary sales'!$A$6:$CA$50,MATCH($B18,'Summary sales'!$A$6:$A$50,0),MATCH($CR$3,'Summary sales'!$A$7:$CA$7,0))</f>
        <v>10045.800000000047</v>
      </c>
      <c r="CT18" s="393">
        <f t="shared" si="152"/>
        <v>45.800000000046566</v>
      </c>
      <c r="CU18" s="581">
        <f t="shared" si="153"/>
        <v>1.0045800000000047</v>
      </c>
      <c r="CV18" s="393">
        <f>INDEX('SO Juli 2026 Rev 2'!$B$6:$BI$50,MATCH(B18,'SO Juli 2026 Rev 2'!$B$6:$B$50,0),MATCH($CV$3,'SO Juli 2026 Rev 2'!$B$5:$XI$5,0))</f>
        <v>6659.5545483870847</v>
      </c>
      <c r="CW18" s="393">
        <f>INDEX('Summary sales'!$A$6:$CA$50,MATCH($B18,'Summary sales'!$A$6:$A$50,0),MATCH($CV$3,'Summary sales'!$A$7:$CA$7,0))</f>
        <v>10850.655000001192</v>
      </c>
      <c r="CX18" s="393">
        <f t="shared" si="154"/>
        <v>4191.1004516141074</v>
      </c>
      <c r="CY18" s="581">
        <f t="shared" si="155"/>
        <v>1.6293364550379985</v>
      </c>
      <c r="CZ18" s="393">
        <f>INDEX('SO Juli 2026 Rev 2'!$B$6:$BI$50,MATCH(B18,'SO Juli 2026 Rev 2'!$B$6:$B$50,0),MATCH($CZ$3,'SO Juli 2026 Rev 2'!$B$5:$XI$5,0))</f>
        <v>2000</v>
      </c>
      <c r="DA18" s="393">
        <f>INDEX('Summary sales'!$A$6:$CA$50,MATCH($B18,'Summary sales'!$A$6:$A$50,0),MATCH($CZ$3,'Summary sales'!$A$7:$CA$7,0))</f>
        <v>107.87000000011176</v>
      </c>
      <c r="DB18" s="393">
        <f t="shared" si="156"/>
        <v>-1892.1299999998882</v>
      </c>
      <c r="DC18" s="581">
        <f t="shared" si="157"/>
        <v>5.3935000000055883E-2</v>
      </c>
      <c r="DD18" s="393">
        <f>INDEX('SO Juli 2026 Rev 2'!$B$6:$BI$50,MATCH(B18,'SO Juli 2026 Rev 2'!$B$6:$B$50,0),MATCH($DD$3,'SO Juli 2026 Rev 2'!$B$5:$XI$5,0))</f>
        <v>0</v>
      </c>
      <c r="DE18" s="393">
        <f>INDEX('Summary sales'!$A$6:$CA$50,MATCH($B18,'Summary sales'!$A$6:$A$50,0),MATCH($DD$3,'Summary sales'!$A$7:$CA$7,0))</f>
        <v>31.589999999967404</v>
      </c>
      <c r="DF18" s="393">
        <f t="shared" si="158"/>
        <v>31.589999999967404</v>
      </c>
      <c r="DG18" s="581" t="e">
        <f t="shared" si="159"/>
        <v>#DIV/0!</v>
      </c>
      <c r="DH18" s="393">
        <f>INDEX('SO Juli 2026 Rev 2'!$B$6:$BI$50,MATCH(B18,'SO Juli 2026 Rev 2'!$B$6:$B$50,0),MATCH($DH$3,'SO Juli 2026 Rev 2'!$B$5:$XI$5,0))</f>
        <v>2999.8519354838745</v>
      </c>
      <c r="DI18" s="393">
        <f>INDEX('Summary sales'!$A$6:$CA$50,MATCH($B18,'Summary sales'!$A$6:$A$50,0),MATCH($DH$3,'Summary sales'!$A$7:$CA$7,0))</f>
        <v>4562.6699999999255</v>
      </c>
      <c r="DJ18" s="393">
        <f t="shared" si="160"/>
        <v>1562.818064516051</v>
      </c>
      <c r="DK18" s="581">
        <f t="shared" si="161"/>
        <v>1.5209650669855375</v>
      </c>
      <c r="DL18" s="393">
        <f>INDEX('SO Juli 2026 Rev 2'!$B$6:$BI$50,MATCH(B18,'SO Juli 2026 Rev 2'!$B$6:$B$50,0),MATCH($DL$3,'SO Juli 2026 Rev 2'!$B$5:$XI$5,0))</f>
        <v>0</v>
      </c>
      <c r="DM18" s="393">
        <f>INDEX('Summary sales'!$A$6:$CA$50,MATCH($B18,'Summary sales'!$A$6:$A$50,0),MATCH($DL$3,'Summary sales'!$A$7:$CA$7,0))</f>
        <v>0</v>
      </c>
      <c r="DN18" s="393">
        <f t="shared" si="162"/>
        <v>0</v>
      </c>
      <c r="DO18" s="581" t="e">
        <f t="shared" si="163"/>
        <v>#DIV/0!</v>
      </c>
      <c r="DP18" s="393">
        <f>INDEX('SO Juli 2026 Rev 2'!$B$6:$BI$50,MATCH(B18,'SO Juli 2026 Rev 2'!$B$6:$B$50,0),MATCH($DP$3,'SO Juli 2026 Rev 2'!$B$5:$XI$5,0))</f>
        <v>2000</v>
      </c>
      <c r="DQ18" s="393">
        <f>INDEX('Summary sales'!$A$6:$CA$50,MATCH($B18,'Summary sales'!$A$6:$A$50,0),MATCH($DP$3,'Summary sales'!$A$7:$CA$7,0))</f>
        <v>1826.4200000001583</v>
      </c>
      <c r="DR18" s="393">
        <f t="shared" si="164"/>
        <v>-173.57999999984168</v>
      </c>
      <c r="DS18" s="581">
        <f t="shared" si="165"/>
        <v>0.91321000000007913</v>
      </c>
      <c r="DT18" s="393">
        <f>INDEX('SO Juli 2026 Rev 2'!$B$6:$BI$50,MATCH(B18,'SO Juli 2026 Rev 2'!$B$6:$B$50,0),MATCH($DT$3,'SO Juli 2026 Rev 2'!$B$5:$XI$5,0))</f>
        <v>0</v>
      </c>
      <c r="DU18" s="393">
        <f>INDEX('Summary sales'!$A$6:$CA$50,MATCH($B18,'Summary sales'!$A$6:$A$50,0),MATCH($DT$3,'Summary sales'!$A$7:$CA$7,0))</f>
        <v>0</v>
      </c>
      <c r="DV18" s="393">
        <f t="shared" si="166"/>
        <v>0</v>
      </c>
      <c r="DW18" s="581" t="e">
        <f t="shared" si="167"/>
        <v>#DIV/0!</v>
      </c>
      <c r="DX18" s="393">
        <f>INDEX('SO Juli 2026 Rev 2'!$B$6:$BI$50,MATCH(B18,'SO Juli 2026 Rev 2'!$B$6:$B$50,0),MATCH($DX$3,'SO Juli 2026 Rev 2'!$B$5:$XI$5,0))</f>
        <v>11000</v>
      </c>
      <c r="DY18" s="393">
        <f>INDEX('Summary sales'!$A$6:$CA$50,MATCH($B18,'Summary sales'!$A$6:$A$50,0),MATCH($DX$3,'Summary sales'!$A$7:$CA$7,0))</f>
        <v>12145.799999999814</v>
      </c>
      <c r="DZ18" s="393">
        <f t="shared" si="168"/>
        <v>1145.7999999998137</v>
      </c>
      <c r="EA18" s="581">
        <f t="shared" si="169"/>
        <v>1.1041636363636194</v>
      </c>
      <c r="EB18" s="393">
        <f>INDEX('SO Juli 2026 Rev 2'!$B$6:$BI$50,MATCH(B18,'SO Juli 2026 Rev 2'!$B$6:$B$50,0),MATCH($EB$3,'SO Juli 2026 Rev 2'!$B$5:$XI$5,0))</f>
        <v>2000</v>
      </c>
      <c r="EC18" s="393">
        <f>INDEX('Summary sales'!$A$6:$CA$50,MATCH($B18,'Summary sales'!$A$6:$A$50,0),MATCH($EB$3,'Summary sales'!$A$7:$CA$7,0))</f>
        <v>2418.8100000000559</v>
      </c>
      <c r="ED18" s="393">
        <f t="shared" si="170"/>
        <v>418.81000000005588</v>
      </c>
      <c r="EE18" s="581">
        <f t="shared" si="171"/>
        <v>1.209405000000028</v>
      </c>
      <c r="EF18" s="393">
        <f>INDEX('SO Juli 2026 Rev 2'!$B$6:$BI$50,MATCH(B18,'SO Juli 2026 Rev 2'!$B$6:$B$50,0),MATCH($EF$3,'SO Juli 2026 Rev 2'!$B$5:$XI$5,0))</f>
        <v>10000</v>
      </c>
      <c r="EG18" s="393">
        <f>INDEX('Summary sales'!$A$6:$CA$50,MATCH($B18,'Summary sales'!$A$6:$A$50,0),MATCH($EF$3,'Summary sales'!$A$7:$CA$7,0))</f>
        <v>3083.3999999994412</v>
      </c>
      <c r="EH18" s="393">
        <f t="shared" si="172"/>
        <v>-6916.6000000005588</v>
      </c>
      <c r="EI18" s="581">
        <f t="shared" si="173"/>
        <v>0.3083399999999441</v>
      </c>
      <c r="EJ18" s="393">
        <f>INDEX('SO Juli 2026 Rev 2'!$B$6:$BI$50,MATCH(B18,'SO Juli 2026 Rev 2'!$B$6:$B$50,0),MATCH($EJ$3,'SO Juli 2026 Rev 2'!$B$5:$XI$5,0))</f>
        <v>0</v>
      </c>
      <c r="EK18" s="393">
        <f>INDEX('Summary sales'!$A$6:$CA$50,MATCH(B18,'Summary sales'!$A$6:$A$50,0),MATCH($EJ$3,'Summary sales'!$A$7:$CA$7,0))</f>
        <v>2773.4299999999348</v>
      </c>
      <c r="EL18" s="393">
        <f t="shared" si="174"/>
        <v>2773.4299999999348</v>
      </c>
      <c r="EM18" s="581" t="e">
        <f t="shared" si="175"/>
        <v>#DIV/0!</v>
      </c>
      <c r="EN18" s="393">
        <f>INDEX('SO Juli 2026 Rev 2'!$B$6:$BI$50,MATCH(B18,'SO Juli 2026 Rev 2'!$B$6:$B$50,0),MATCH($EN$3,'SO Juli 2026 Rev 2'!$B$5:$XI$5,0))</f>
        <v>5000</v>
      </c>
      <c r="EO18" s="393">
        <f>INDEX('Summary sales'!$A$6:$CA$50,MATCH($B18,'Summary sales'!$A$6:$A$50,0),MATCH($EN$3,'Summary sales'!$A$7:$CA$7,0))</f>
        <v>6397.5800000000745</v>
      </c>
      <c r="EP18" s="393">
        <f t="shared" si="176"/>
        <v>1397.5800000000745</v>
      </c>
      <c r="EQ18" s="581">
        <f t="shared" si="177"/>
        <v>1.279516000000015</v>
      </c>
      <c r="ER18" s="393">
        <f>INDEX('SO Juli 2026 Rev 2'!$B$6:$BI$50,MATCH(B18,'SO Juli 2026 Rev 2'!$B$6:$B$50,0),MATCH($ER$3,'SO Juli 2026 Rev 2'!$B$5:$XI$5,0))</f>
        <v>54000</v>
      </c>
      <c r="ES18" s="393">
        <f>INDEX('Summary sales'!$A$6:$CA$50,MATCH($B18,'Summary sales'!$A$6:$A$50,0),MATCH($ER$3,'Summary sales'!$A$7:$CA$7,0))</f>
        <v>37865.769999999553</v>
      </c>
      <c r="ET18" s="393">
        <f t="shared" si="178"/>
        <v>-16134.230000000447</v>
      </c>
      <c r="EU18" s="581">
        <f t="shared" si="179"/>
        <v>0.70121796296295469</v>
      </c>
      <c r="EV18" s="393">
        <f>INDEX('SO Juli 2026 Rev 2'!$B$6:$BI$50,MATCH(B18,'SO Juli 2026 Rev 2'!$B$6:$B$50,0),MATCH($EV$3,'SO Juli 2026 Rev 2'!$B$5:$XI$5,0))</f>
        <v>8000</v>
      </c>
      <c r="EW18" s="393">
        <f>INDEX('Summary sales'!$A$6:$CA$50,MATCH(B18,'Summary sales'!$A$6:$A$50,0),MATCH($EV$3,'Summary sales'!$A$7:$CA$7,0))</f>
        <v>6675.5100000002421</v>
      </c>
      <c r="EX18" s="393">
        <f t="shared" si="180"/>
        <v>-1324.4899999997579</v>
      </c>
      <c r="EY18" s="581">
        <f t="shared" si="181"/>
        <v>0.83443875000003032</v>
      </c>
      <c r="EZ18" s="393">
        <f>INDEX('SO Juli 2026 Rev 2'!$B$6:$BI$50,MATCH(B18,'SO Juli 2026 Rev 2'!$B$6:$B$50,0),MATCH($EZ$3,'SO Juli 2026 Rev 2'!$B$5:$XI$5,0))</f>
        <v>3500</v>
      </c>
      <c r="FA18" s="393">
        <f>INDEX('Summary sales'!$A$6:$CA$50,MATCH(B18,'Summary sales'!$A$6:$A$50,0),MATCH($EZ$3,'Summary sales'!$A$7:$CA$7,0))</f>
        <v>3207.2999999998137</v>
      </c>
      <c r="FB18" s="393">
        <f t="shared" si="182"/>
        <v>-292.70000000018626</v>
      </c>
      <c r="FC18" s="581">
        <f t="shared" si="183"/>
        <v>0.91637142857137532</v>
      </c>
      <c r="FD18" s="393">
        <f>INDEX('SO Juli 2026 Rev 2'!$B$6:$BI$50,MATCH(B18,'SO Juli 2026 Rev 2'!$B$6:$B$50,0),MATCH($FD$3,'SO Juli 2026 Rev 2'!$B$5:$XI$5,0))</f>
        <v>0</v>
      </c>
      <c r="FE18" s="393">
        <f>INDEX('Summary sales'!$A$6:$CA$50,MATCH(B18,'Summary sales'!$A$6:$A$50,0),MATCH($FD$3,'Summary sales'!$A$7:$CA$7,0))</f>
        <v>0</v>
      </c>
      <c r="FF18" s="393">
        <f t="shared" si="184"/>
        <v>0</v>
      </c>
      <c r="FG18" s="581" t="e">
        <f t="shared" si="185"/>
        <v>#DIV/0!</v>
      </c>
      <c r="FH18" s="393">
        <f>INDEX('SO Juli 2026 Rev 2'!$B$6:$BI$50,MATCH(B18,'SO Juli 2026 Rev 2'!$B$6:$B$50,0),MATCH($FH$3,'SO Juli 2026 Rev 2'!$B$5:$XI$5,0))</f>
        <v>0</v>
      </c>
      <c r="FI18" s="393">
        <f>INDEX('Summary sales'!$A$6:$CA$50,MATCH(B18,'Summary sales'!$A$6:$A$50,0),MATCH($FH$3,'Summary sales'!$A$7:$CA$7,0))</f>
        <v>0</v>
      </c>
      <c r="FJ18" s="393">
        <f t="shared" si="186"/>
        <v>0</v>
      </c>
      <c r="FK18" s="581" t="e">
        <f t="shared" si="187"/>
        <v>#DIV/0!</v>
      </c>
      <c r="FL18" s="393">
        <f>INDEX('SO Juli 2026 Rev 2'!$B$6:$BI$50,MATCH(B18,'SO Juli 2026 Rev 2'!$B$6:$B$50,0),MATCH($FL$3,'SO Juli 2026 Rev 2'!$B$5:$XI$5,0))</f>
        <v>700</v>
      </c>
      <c r="FM18" s="393">
        <f>INDEX('Summary sales'!$A$6:$CA$50,MATCH(B18,'Summary sales'!$A$6:$A$50,0),MATCH($FL$3,'Summary sales'!$A$7:$CA$7,0))</f>
        <v>382.18999999994412</v>
      </c>
      <c r="FN18" s="393">
        <f t="shared" si="188"/>
        <v>-317.81000000005588</v>
      </c>
      <c r="FO18" s="581">
        <f t="shared" si="189"/>
        <v>0.54598571428563447</v>
      </c>
      <c r="FP18" s="393">
        <f>INDEX('SO Juli 2026 Rev 2'!$B$6:$BI$50,MATCH(B18,'SO Juli 2026 Rev 2'!$B$6:$B$50,0),MATCH($FP$3,'SO Juli 2026 Rev 2'!$B$5:$XI$5,0))</f>
        <v>5600</v>
      </c>
      <c r="FQ18" s="393">
        <f>INDEX('Summary sales'!$A$6:$CA$50,MATCH(B18,'Summary sales'!$A$6:$A$50,0),MATCH($FP$3,'Summary sales'!$A$7:$CA$7,0))</f>
        <v>6901.0500000000175</v>
      </c>
      <c r="FR18" s="393">
        <f t="shared" si="190"/>
        <v>1301.0500000000175</v>
      </c>
      <c r="FS18" s="581">
        <f t="shared" si="191"/>
        <v>1.2323303571428603</v>
      </c>
      <c r="FT18" s="393">
        <f>INDEX('SO Juli 2026 Rev 2'!$B$6:$BI$50,MATCH(B18,'SO Juli 2026 Rev 2'!$B$6:$B$50,0),MATCH($FT$3,'SO Juli 2026 Rev 2'!$B$5:$XI$5,0))</f>
        <v>3500</v>
      </c>
      <c r="FU18" s="393">
        <f>INDEX('Summary sales'!$A$6:$CA$50,MATCH(B18,'Summary sales'!$A$6:$A$50,0),MATCH($FT$3,'Summary sales'!$A$7:$CA$7,0))</f>
        <v>4013.089999999851</v>
      </c>
      <c r="FV18" s="393">
        <f t="shared" si="192"/>
        <v>513.08999999985099</v>
      </c>
      <c r="FW18" s="581">
        <f t="shared" si="193"/>
        <v>1.1465971428571002</v>
      </c>
      <c r="FX18" s="393">
        <f>INDEX('SO Juli 2026 Rev 2'!$B$6:$BI$50,MATCH(B18,'SO Juli 2026 Rev 2'!$B$6:$B$50,0),MATCH($FX$3,'SO Juli 2026 Rev 2'!$B$5:$XI$5,0))</f>
        <v>2000</v>
      </c>
      <c r="FY18" s="393">
        <f>INDEX('Summary sales'!$A$6:$CA$50,MATCH(B18,'Summary sales'!$A$6:$A$50,0),MATCH($FX$3,'Summary sales'!$A$7:$CA$7,0))</f>
        <v>0</v>
      </c>
      <c r="FZ18" s="393">
        <f t="shared" si="194"/>
        <v>-2000</v>
      </c>
      <c r="GA18" s="581">
        <f t="shared" si="195"/>
        <v>0</v>
      </c>
      <c r="GB18" s="393">
        <f>INDEX('SO Juli 2026 Rev 2'!$B$6:$BI$50,MATCH(B18,'SO Juli 2026 Rev 2'!$B$6:$B$50,0),MATCH($GB$3,'SO Juli 2026 Rev 2'!$B$5:$XI$5,0))</f>
        <v>369.61070967741654</v>
      </c>
      <c r="GC18" s="393">
        <f>INDEX('Summary sales'!$A$6:$CA$50,MATCH(B18,'Summary sales'!$A$6:$A$50,0),MATCH($GB$3,'Summary sales'!$A$7:$CA$7,0))</f>
        <v>0</v>
      </c>
      <c r="GD18" s="393">
        <f t="shared" si="196"/>
        <v>-369.61070967741654</v>
      </c>
      <c r="GE18" s="581">
        <f t="shared" si="197"/>
        <v>0</v>
      </c>
      <c r="GF18" s="393">
        <f>INDEX('SO Juli 2026 Rev 2'!$B$6:$BI$50,MATCH(B18,'SO Juli 2026 Rev 2'!$B$6:$B$50,0),MATCH($GF$3,'SO Juli 2026 Rev 2'!$B$5:$XI$5,0))</f>
        <v>13500</v>
      </c>
      <c r="GG18" s="393">
        <f>INDEX('Summary sales'!$A$6:$CA$50,MATCH(B18,'Summary sales'!$A$6:$A$50,0),MATCH($GF$3,'Summary sales'!$A$7:$CA$7,0))</f>
        <v>20892.500999999997</v>
      </c>
      <c r="GH18" s="393">
        <f t="shared" si="198"/>
        <v>7392.5009999999966</v>
      </c>
      <c r="GI18" s="581">
        <f t="shared" si="199"/>
        <v>1.5475926666666664</v>
      </c>
      <c r="GJ18" s="393">
        <f>INDEX('SO Juli 2026 Rev 2'!$B$6:$BI$50,MATCH(B18,'SO Juli 2026 Rev 2'!$B$6:$B$50,0),MATCH($GJ$3,'SO Juli 2026 Rev 2'!$B$5:$XI$5,0))</f>
        <v>0</v>
      </c>
      <c r="GK18" s="393">
        <f>INDEX('Summary sales'!$A$6:$CA$50,MATCH($B18,'Summary sales'!$A$6:$A$50,0),MATCH($GJ$3,'Summary sales'!$A$7:$CA$7,0))</f>
        <v>0</v>
      </c>
      <c r="GL18" s="393">
        <f t="shared" si="200"/>
        <v>0</v>
      </c>
      <c r="GM18" s="581" t="e">
        <f t="shared" si="201"/>
        <v>#DIV/0!</v>
      </c>
      <c r="GN18" s="393">
        <f>INDEX('SO Juli 2026 Rev 2'!$B$6:$BI$50,MATCH(B18,'SO Juli 2026 Rev 2'!$B$6:$B$50,0),MATCH($GN$3,'SO Juli 2026 Rev 2'!$B$5:$XI$5,0))</f>
        <v>2499.7025806451697</v>
      </c>
      <c r="GO18" s="393">
        <f>INDEX('Summary sales'!$A$6:$CA$50,MATCH(B18,'Summary sales'!$A$6:$A$50,0),MATCH($GN$3,'Summary sales'!$A$7:$CA$7,0))</f>
        <v>2495.7799999999988</v>
      </c>
      <c r="GP18" s="393">
        <f t="shared" si="202"/>
        <v>-3.9225806451709104</v>
      </c>
      <c r="GQ18" s="581">
        <f t="shared" si="203"/>
        <v>0.99843078105549721</v>
      </c>
      <c r="GR18" s="393">
        <f>INDEX('SO Juli 2026 Rev 2'!$B$6:$BI$50,MATCH(B18,'SO Juli 2026 Rev 2'!$B$6:$B$50,0),MATCH($GR$3,'SO Juli 2026 Rev 2'!$B$5:$XI$5,0))</f>
        <v>2499.7025806451697</v>
      </c>
      <c r="GS18" s="393">
        <f>INDEX('Summary sales'!$A$6:$CA$50,MATCH(B18,'Summary sales'!$A$6:$A$50,0),MATCH($GR$3,'Summary sales'!$A$7:$CA$7,0))</f>
        <v>443.08999999985099</v>
      </c>
      <c r="GT18" s="393">
        <f t="shared" si="204"/>
        <v>-2056.6125806453188</v>
      </c>
      <c r="GU18" s="581">
        <f t="shared" si="205"/>
        <v>0.17725708787542641</v>
      </c>
      <c r="GV18" s="393">
        <f>INDEX('SO Juli 2026 Rev 2'!$B$6:$BI$50,MATCH(B18,'SO Juli 2026 Rev 2'!$B$6:$B$50,0),MATCH($GV$3,'SO Juli 2026 Rev 2'!$B$5:$XI$5,0))</f>
        <v>0</v>
      </c>
      <c r="GW18" s="393">
        <f>INDEX('Summary sales'!$A$6:$CA$50,MATCH(B18,'Summary sales'!$A$6:$A$50,0),MATCH($GV$3,'Summary sales'!$A$7:$CA$7,0))</f>
        <v>0</v>
      </c>
      <c r="GX18" s="393">
        <f t="shared" si="206"/>
        <v>0</v>
      </c>
      <c r="GY18" s="582" t="e">
        <f t="shared" si="207"/>
        <v>#DIV/0!</v>
      </c>
    </row>
    <row r="19" spans="1:207" ht="15" customHeight="1">
      <c r="A19" s="809"/>
      <c r="B19" s="398" t="s">
        <v>18</v>
      </c>
      <c r="C19" s="392"/>
      <c r="D19" s="583">
        <f>SUM(D12:D18)</f>
        <v>1478022.6459677415</v>
      </c>
      <c r="E19" s="583">
        <f t="shared" ref="E19:F19" ca="1" si="209">SUM(E12:E18)</f>
        <v>1405589.2025112812</v>
      </c>
      <c r="F19" s="583">
        <f t="shared" ca="1" si="209"/>
        <v>-72433.443456460518</v>
      </c>
      <c r="G19" s="584">
        <f ca="1">AVERAGE(G12:G18)</f>
        <v>0.94986640387290067</v>
      </c>
      <c r="H19" s="583">
        <f>SUM(H12:H18)</f>
        <v>7397.8645161290342</v>
      </c>
      <c r="I19" s="583">
        <f t="shared" ref="I19:J19" si="210">SUM(I12:I18)</f>
        <v>5671.8400000000838</v>
      </c>
      <c r="J19" s="583">
        <f t="shared" si="210"/>
        <v>-1726.0245161289504</v>
      </c>
      <c r="K19" s="584">
        <f>AVERAGE(K12:K18)</f>
        <v>0.82066254969264207</v>
      </c>
      <c r="L19" s="583">
        <f t="shared" ref="L19:N19" si="211">SUM(L12:L18)</f>
        <v>12000</v>
      </c>
      <c r="M19" s="583">
        <f t="shared" si="211"/>
        <v>11419.439999999478</v>
      </c>
      <c r="N19" s="583">
        <f t="shared" si="211"/>
        <v>-580.56000000052154</v>
      </c>
      <c r="O19" s="584">
        <f>AVERAGE(O12:O18)</f>
        <v>0.93584071428568227</v>
      </c>
      <c r="P19" s="583">
        <f t="shared" ref="P19:R19" si="212">SUM(P12:P18)</f>
        <v>8400</v>
      </c>
      <c r="Q19" s="583">
        <f t="shared" si="212"/>
        <v>7612.1000000000931</v>
      </c>
      <c r="R19" s="583">
        <f t="shared" si="212"/>
        <v>-787.89999999990687</v>
      </c>
      <c r="S19" s="584">
        <f>AVERAGE(S12:S18)</f>
        <v>0.90620238095239203</v>
      </c>
      <c r="T19" s="583">
        <f t="shared" ref="T19:V19" si="213">SUM(T12:T18)</f>
        <v>20799.516129032265</v>
      </c>
      <c r="U19" s="583">
        <f t="shared" si="213"/>
        <v>18230.100000000093</v>
      </c>
      <c r="V19" s="583">
        <f t="shared" si="213"/>
        <v>-2569.4161290321726</v>
      </c>
      <c r="W19" s="584">
        <f>AVERAGE(W12:W18)</f>
        <v>0.87702114275376775</v>
      </c>
      <c r="X19" s="583">
        <f t="shared" ref="X19:Z19" si="214">SUM(X12:X18)</f>
        <v>4508.1445161290358</v>
      </c>
      <c r="Y19" s="583">
        <f t="shared" si="214"/>
        <v>5054.7399999999907</v>
      </c>
      <c r="Z19" s="583">
        <f t="shared" si="214"/>
        <v>546.59548387095458</v>
      </c>
      <c r="AA19" s="584">
        <f>AVERAGE(AA12:AA18)</f>
        <v>1.1212462204606284</v>
      </c>
      <c r="AB19" s="583">
        <f t="shared" ref="AB19:AD19" si="215">SUM(AB12:AB18)</f>
        <v>900</v>
      </c>
      <c r="AC19" s="583">
        <f t="shared" si="215"/>
        <v>954.74000000001979</v>
      </c>
      <c r="AD19" s="583">
        <f t="shared" si="215"/>
        <v>54.740000000019791</v>
      </c>
      <c r="AE19" s="584" t="e">
        <f>AVERAGE(AE12:AE18)</f>
        <v>#DIV/0!</v>
      </c>
      <c r="AF19" s="583">
        <f t="shared" ref="AF19:AH19" si="216">SUM(AF12:AF18)</f>
        <v>4226.3425806451414</v>
      </c>
      <c r="AG19" s="583">
        <f t="shared" si="216"/>
        <v>6069.4699999999721</v>
      </c>
      <c r="AH19" s="583">
        <f t="shared" si="216"/>
        <v>1843.1274193548302</v>
      </c>
      <c r="AI19" s="584">
        <f>AVERAGE(AI12:AI18)</f>
        <v>1.4361045949742866</v>
      </c>
      <c r="AJ19" s="583">
        <f t="shared" ref="AJ19:AL19" si="217">SUM(AJ12:AJ18)</f>
        <v>4712.9283870967693</v>
      </c>
      <c r="AK19" s="583">
        <f t="shared" si="217"/>
        <v>5074.8299999999581</v>
      </c>
      <c r="AL19" s="583">
        <f t="shared" si="217"/>
        <v>361.90161290318883</v>
      </c>
      <c r="AM19" s="584">
        <f>AVERAGE(AM12:AM18)</f>
        <v>1.0767891177582958</v>
      </c>
      <c r="AN19" s="583">
        <f t="shared" ref="AN19:AP19" si="218">SUM(AN12:AN18)</f>
        <v>32000</v>
      </c>
      <c r="AO19" s="583">
        <f t="shared" si="218"/>
        <v>35118.240000000224</v>
      </c>
      <c r="AP19" s="583">
        <f t="shared" si="218"/>
        <v>3118.2400000002235</v>
      </c>
      <c r="AQ19" s="584" t="e">
        <f>AVERAGE(AQ12:AQ18)</f>
        <v>#DIV/0!</v>
      </c>
      <c r="AR19" s="583">
        <f t="shared" ref="AR19:AT19" si="219">SUM(AR12:AR18)</f>
        <v>35000</v>
      </c>
      <c r="AS19" s="583">
        <f t="shared" ca="1" si="219"/>
        <v>36063.060000000056</v>
      </c>
      <c r="AT19" s="583">
        <f t="shared" ca="1" si="219"/>
        <v>1063.0600000000559</v>
      </c>
      <c r="AU19" s="584">
        <f ca="1">AVERAGE(AU12:AU18)</f>
        <v>1.0303731428571443</v>
      </c>
      <c r="AV19" s="583">
        <f t="shared" ref="AV19:AX19" si="220">SUM(AV12:AV18)</f>
        <v>13800</v>
      </c>
      <c r="AW19" s="583">
        <f t="shared" si="220"/>
        <v>14889.659999999916</v>
      </c>
      <c r="AX19" s="583">
        <f t="shared" si="220"/>
        <v>1089.6599999999162</v>
      </c>
      <c r="AY19" s="584">
        <f>AVERAGE(AY12:AY18)</f>
        <v>0.94993009523803662</v>
      </c>
      <c r="AZ19" s="583">
        <f t="shared" ref="AZ19:BB19" si="221">SUM(AZ12:AZ18)</f>
        <v>3500</v>
      </c>
      <c r="BA19" s="583">
        <f t="shared" si="221"/>
        <v>8238.0000000000073</v>
      </c>
      <c r="BB19" s="583">
        <f t="shared" si="221"/>
        <v>4738.0000000000073</v>
      </c>
      <c r="BC19" s="584">
        <f>AVERAGE(BC12:BC18)</f>
        <v>2.3537142857142874</v>
      </c>
      <c r="BD19" s="583">
        <f t="shared" ref="BD19:BF19" si="222">SUM(BD12:BD18)</f>
        <v>72100</v>
      </c>
      <c r="BE19" s="583">
        <f t="shared" si="222"/>
        <v>76717.459999999963</v>
      </c>
      <c r="BF19" s="583">
        <f t="shared" si="222"/>
        <v>4617.4599999999627</v>
      </c>
      <c r="BG19" s="584">
        <f>AVERAGE(BG12:BG18)</f>
        <v>1.0640424410540912</v>
      </c>
      <c r="BH19" s="583">
        <f t="shared" ref="BH19:BJ19" si="223">SUM(BH12:BH18)</f>
        <v>56000.285483870961</v>
      </c>
      <c r="BI19" s="583">
        <f t="shared" si="223"/>
        <v>55919.369999999646</v>
      </c>
      <c r="BJ19" s="583">
        <f t="shared" si="223"/>
        <v>-80.915483871311153</v>
      </c>
      <c r="BK19" s="584">
        <f>AVERAGE(BK12:BK18)</f>
        <v>0.99217415621531935</v>
      </c>
      <c r="BL19" s="583">
        <f t="shared" ref="BL19:BN19" si="224">SUM(BL12:BL18)</f>
        <v>6000</v>
      </c>
      <c r="BM19" s="583">
        <f t="shared" si="224"/>
        <v>7603.392000000109</v>
      </c>
      <c r="BN19" s="583">
        <f t="shared" si="224"/>
        <v>1603.392000000109</v>
      </c>
      <c r="BO19" s="584" t="e">
        <f>AVERAGE(BO12:BO18)</f>
        <v>#DIV/0!</v>
      </c>
      <c r="BP19" s="583">
        <f t="shared" ref="BP19:BR19" si="225">SUM(BP12:BP18)</f>
        <v>35500</v>
      </c>
      <c r="BQ19" s="583">
        <f t="shared" ca="1" si="225"/>
        <v>27785.004511278192</v>
      </c>
      <c r="BR19" s="583">
        <f t="shared" ca="1" si="225"/>
        <v>-7714.9954887218064</v>
      </c>
      <c r="BS19" s="584">
        <f ca="1">AVERAGE(BS12:BS18)</f>
        <v>0.89394796133190113</v>
      </c>
      <c r="BT19" s="583">
        <f t="shared" ref="BT19:BV19" si="226">SUM(BT12:BT18)</f>
        <v>0</v>
      </c>
      <c r="BU19" s="583">
        <f t="shared" si="226"/>
        <v>0</v>
      </c>
      <c r="BV19" s="583">
        <f t="shared" si="226"/>
        <v>0</v>
      </c>
      <c r="BW19" s="584" t="e">
        <f>AVERAGE(BW12:BW18)</f>
        <v>#DIV/0!</v>
      </c>
      <c r="BX19" s="583">
        <f t="shared" ref="BX19:BZ19" si="227">SUM(BX12:BX18)</f>
        <v>626.16129032258073</v>
      </c>
      <c r="BY19" s="583">
        <f t="shared" si="227"/>
        <v>451.26800000001094</v>
      </c>
      <c r="BZ19" s="583">
        <f t="shared" si="227"/>
        <v>-174.89329032256967</v>
      </c>
      <c r="CA19" s="584">
        <f>AVERAGE(CA12:CA18)</f>
        <v>0.72068971201897569</v>
      </c>
      <c r="CB19" s="583">
        <f t="shared" ref="CB19:CD19" si="228">SUM(CB12:CB18)</f>
        <v>22000</v>
      </c>
      <c r="CC19" s="583">
        <f t="shared" si="228"/>
        <v>21217.899999999907</v>
      </c>
      <c r="CD19" s="583">
        <f t="shared" si="228"/>
        <v>-782.10000000009313</v>
      </c>
      <c r="CE19" s="584">
        <f>AVERAGE(CE12:CE18)</f>
        <v>1.274026530612222</v>
      </c>
      <c r="CF19" s="583">
        <f t="shared" ref="CF19:CH19" si="229">SUM(CF12:CF18)</f>
        <v>9100</v>
      </c>
      <c r="CG19" s="583">
        <f t="shared" si="229"/>
        <v>8878.0100000000093</v>
      </c>
      <c r="CH19" s="583">
        <f t="shared" si="229"/>
        <v>-221.98999999999069</v>
      </c>
      <c r="CI19" s="584">
        <f>AVERAGE(CI12:CI18)</f>
        <v>0.97560549450549539</v>
      </c>
      <c r="CJ19" s="583">
        <f t="shared" ref="CJ19:CL19" si="230">SUM(CJ12:CJ18)</f>
        <v>15000</v>
      </c>
      <c r="CK19" s="583">
        <f t="shared" si="230"/>
        <v>24313.799999999814</v>
      </c>
      <c r="CL19" s="583">
        <f t="shared" si="230"/>
        <v>9313.7999999998137</v>
      </c>
      <c r="CM19" s="584" t="e">
        <f>AVERAGE(CM12:CM18)</f>
        <v>#DIV/0!</v>
      </c>
      <c r="CN19" s="583">
        <f t="shared" ref="CN19:CP19" si="231">SUM(CN12:CN18)</f>
        <v>45500</v>
      </c>
      <c r="CO19" s="583">
        <f t="shared" si="231"/>
        <v>36482.179999999935</v>
      </c>
      <c r="CP19" s="583">
        <f t="shared" si="231"/>
        <v>-9017.8200000000652</v>
      </c>
      <c r="CQ19" s="584">
        <f>AVERAGE(CQ12:CQ18)</f>
        <v>0.80180615384615239</v>
      </c>
      <c r="CR19" s="583">
        <f t="shared" ref="CR19:CT19" si="232">SUM(CR12:CR18)</f>
        <v>70000</v>
      </c>
      <c r="CS19" s="583">
        <f t="shared" si="232"/>
        <v>60227.800000000047</v>
      </c>
      <c r="CT19" s="583">
        <f t="shared" si="232"/>
        <v>-9772.1999999999534</v>
      </c>
      <c r="CU19" s="584">
        <f>AVERAGE(CU12:CU18)</f>
        <v>0.86039714285714353</v>
      </c>
      <c r="CV19" s="583">
        <f t="shared" ref="CV19:CX19" si="233">SUM(CV12:CV18)</f>
        <v>102659.55454838708</v>
      </c>
      <c r="CW19" s="583">
        <f t="shared" si="233"/>
        <v>108623.11200000346</v>
      </c>
      <c r="CX19" s="583">
        <f t="shared" si="233"/>
        <v>5963.5574516163724</v>
      </c>
      <c r="CY19" s="584">
        <f>AVERAGE(CY12:CY18)</f>
        <v>1.1057307167911627</v>
      </c>
      <c r="CZ19" s="583">
        <f t="shared" ref="CZ19:DB19" si="234">SUM(CZ12:CZ18)</f>
        <v>14000</v>
      </c>
      <c r="DA19" s="583">
        <f t="shared" si="234"/>
        <v>11535.939999999478</v>
      </c>
      <c r="DB19" s="583">
        <f t="shared" si="234"/>
        <v>-2464.0600000005215</v>
      </c>
      <c r="DC19" s="584">
        <f>AVERAGE(DC12:DC18)</f>
        <v>0.82399571428567697</v>
      </c>
      <c r="DD19" s="583">
        <f t="shared" ref="DD19:DF19" si="235">SUM(DD12:DD18)</f>
        <v>4800</v>
      </c>
      <c r="DE19" s="583">
        <f t="shared" si="235"/>
        <v>3576.0699999999488</v>
      </c>
      <c r="DF19" s="583">
        <f t="shared" si="235"/>
        <v>-1223.9300000000512</v>
      </c>
      <c r="DG19" s="584" t="e">
        <f>AVERAGE(DG12:DG18)</f>
        <v>#DIV/0!</v>
      </c>
      <c r="DH19" s="583">
        <f t="shared" ref="DH19:DJ19" si="236">SUM(DH12:DH18)</f>
        <v>46199.851935483872</v>
      </c>
      <c r="DI19" s="583">
        <f t="shared" si="236"/>
        <v>55956.090000000782</v>
      </c>
      <c r="DJ19" s="583">
        <f t="shared" si="236"/>
        <v>9756.2380645169069</v>
      </c>
      <c r="DK19" s="584">
        <f>AVERAGE(DK12:DK18)</f>
        <v>1.2369914381408083</v>
      </c>
      <c r="DL19" s="583">
        <f t="shared" ref="DL19:DN19" si="237">SUM(DL12:DL18)</f>
        <v>17499.38387096774</v>
      </c>
      <c r="DM19" s="583">
        <f t="shared" si="237"/>
        <v>14882.200000000012</v>
      </c>
      <c r="DN19" s="583">
        <f t="shared" si="237"/>
        <v>-2617.1838709677286</v>
      </c>
      <c r="DO19" s="584" t="e">
        <f>AVERAGE(DO12:DO18)</f>
        <v>#DIV/0!</v>
      </c>
      <c r="DP19" s="583">
        <f t="shared" ref="DP19:DR19" si="238">SUM(DP12:DP18)</f>
        <v>14000</v>
      </c>
      <c r="DQ19" s="583">
        <f t="shared" si="238"/>
        <v>12478.800000000047</v>
      </c>
      <c r="DR19" s="583">
        <f t="shared" si="238"/>
        <v>-1521.1999999999534</v>
      </c>
      <c r="DS19" s="584">
        <f>AVERAGE(DS12:DS18)</f>
        <v>0.89134285714286055</v>
      </c>
      <c r="DT19" s="583">
        <f t="shared" ref="DT19:DV19" si="239">SUM(DT12:DT18)</f>
        <v>6000</v>
      </c>
      <c r="DU19" s="583">
        <f t="shared" si="239"/>
        <v>3126.7000000000698</v>
      </c>
      <c r="DV19" s="583">
        <f t="shared" si="239"/>
        <v>-2873.2999999999302</v>
      </c>
      <c r="DW19" s="584" t="e">
        <f>AVERAGE(DW12:DW18)</f>
        <v>#DIV/0!</v>
      </c>
      <c r="DX19" s="583">
        <f t="shared" ref="DX19:DZ19" si="240">SUM(DX12:DX18)</f>
        <v>77000</v>
      </c>
      <c r="DY19" s="583">
        <f t="shared" si="240"/>
        <v>86463.910000000149</v>
      </c>
      <c r="DZ19" s="583">
        <f t="shared" si="240"/>
        <v>9463.910000000149</v>
      </c>
      <c r="EA19" s="584">
        <f>AVERAGE(EA12:EA18)</f>
        <v>1.1229079220779241</v>
      </c>
      <c r="EB19" s="583">
        <f t="shared" ref="EB19:ED19" si="241">SUM(EB12:EB18)</f>
        <v>14000</v>
      </c>
      <c r="EC19" s="583">
        <f t="shared" si="241"/>
        <v>17925.489999999991</v>
      </c>
      <c r="ED19" s="583">
        <f t="shared" si="241"/>
        <v>3925.4899999999907</v>
      </c>
      <c r="EE19" s="584">
        <f>AVERAGE(EE12:EE18)</f>
        <v>1.2803921428571423</v>
      </c>
      <c r="EF19" s="583">
        <f t="shared" ref="EF19:EH19" si="242">SUM(EF12:EF18)</f>
        <v>55000</v>
      </c>
      <c r="EG19" s="583">
        <f t="shared" si="242"/>
        <v>27721.200000000186</v>
      </c>
      <c r="EH19" s="583">
        <f t="shared" si="242"/>
        <v>-27278.799999999814</v>
      </c>
      <c r="EI19" s="584">
        <f>AVERAGE(EI12:EI18)</f>
        <v>0.52519793877551446</v>
      </c>
      <c r="EJ19" s="583">
        <f t="shared" ref="EJ19:EL19" si="243">SUM(EJ12:EJ18)</f>
        <v>35000</v>
      </c>
      <c r="EK19" s="583">
        <f t="shared" si="243"/>
        <v>37174.179999999935</v>
      </c>
      <c r="EL19" s="583">
        <f t="shared" si="243"/>
        <v>2174.1799999999348</v>
      </c>
      <c r="EM19" s="584" t="e">
        <f>AVERAGE(EM12:EM18)</f>
        <v>#DIV/0!</v>
      </c>
      <c r="EN19" s="583">
        <f t="shared" ref="EN19:EP19" si="244">SUM(EN12:EN18)</f>
        <v>35000</v>
      </c>
      <c r="EO19" s="583">
        <f t="shared" si="244"/>
        <v>44671.64000000013</v>
      </c>
      <c r="EP19" s="583">
        <f t="shared" si="244"/>
        <v>9671.6400000001304</v>
      </c>
      <c r="EQ19" s="584">
        <f>AVERAGE(EQ12:EQ18)</f>
        <v>1.2763325714285751</v>
      </c>
      <c r="ER19" s="583">
        <f t="shared" ref="ER19:ET19" si="245">SUM(ER12:ER18)</f>
        <v>277000</v>
      </c>
      <c r="ES19" s="583">
        <f t="shared" si="245"/>
        <v>229153.84999999963</v>
      </c>
      <c r="ET19" s="583">
        <f t="shared" si="245"/>
        <v>-47846.150000000373</v>
      </c>
      <c r="EU19" s="584">
        <f>AVERAGE(EU12:EU18)</f>
        <v>0.8521272123960687</v>
      </c>
      <c r="EV19" s="583">
        <f t="shared" ref="EV19:EX19" si="246">SUM(EV12:EV18)</f>
        <v>56000</v>
      </c>
      <c r="EW19" s="583">
        <f t="shared" si="246"/>
        <v>42407.479999999981</v>
      </c>
      <c r="EX19" s="583">
        <f t="shared" si="246"/>
        <v>-13592.520000000019</v>
      </c>
      <c r="EY19" s="584">
        <f>AVERAGE(EY12:EY18)</f>
        <v>0.75727642857142818</v>
      </c>
      <c r="EZ19" s="583">
        <f t="shared" ref="EZ19:FB19" si="247">SUM(EZ12:EZ18)</f>
        <v>24500</v>
      </c>
      <c r="FA19" s="583">
        <f t="shared" si="247"/>
        <v>21418.099999999627</v>
      </c>
      <c r="FB19" s="583">
        <f t="shared" si="247"/>
        <v>-3081.9000000003725</v>
      </c>
      <c r="FC19" s="584">
        <f>AVERAGE(FC12:FC18)</f>
        <v>0.87420816326529083</v>
      </c>
      <c r="FD19" s="583">
        <f t="shared" ref="FD19:FF19" si="248">SUM(FD12:FD18)</f>
        <v>0</v>
      </c>
      <c r="FE19" s="583">
        <f t="shared" si="248"/>
        <v>0</v>
      </c>
      <c r="FF19" s="583">
        <f t="shared" si="248"/>
        <v>0</v>
      </c>
      <c r="FG19" s="584" t="e">
        <f>AVERAGE(FG12:FG18)</f>
        <v>#DIV/0!</v>
      </c>
      <c r="FH19" s="583">
        <f t="shared" ref="FH19:FJ19" si="249">SUM(FH12:FH18)</f>
        <v>0</v>
      </c>
      <c r="FI19" s="583">
        <f t="shared" si="249"/>
        <v>0</v>
      </c>
      <c r="FJ19" s="583">
        <f t="shared" si="249"/>
        <v>0</v>
      </c>
      <c r="FK19" s="584" t="e">
        <f>AVERAGE(FK12:FK18)</f>
        <v>#DIV/0!</v>
      </c>
      <c r="FL19" s="583">
        <f t="shared" ref="FL19:FN19" si="250">SUM(FL12:FL18)</f>
        <v>4900</v>
      </c>
      <c r="FM19" s="583">
        <f t="shared" si="250"/>
        <v>3501.2600000000093</v>
      </c>
      <c r="FN19" s="583">
        <f t="shared" si="250"/>
        <v>-1398.7399999999907</v>
      </c>
      <c r="FO19" s="584">
        <f>AVERAGE(FO12:FO18)</f>
        <v>0.71454285714285892</v>
      </c>
      <c r="FP19" s="583">
        <f t="shared" ref="FP19:FR19" si="251">SUM(FP12:FP18)</f>
        <v>39200</v>
      </c>
      <c r="FQ19" s="583">
        <f t="shared" si="251"/>
        <v>42766.550000000017</v>
      </c>
      <c r="FR19" s="583">
        <f t="shared" si="251"/>
        <v>3566.5500000000175</v>
      </c>
      <c r="FS19" s="584">
        <f>AVERAGE(FS12:FS18)</f>
        <v>1.0909834183673475</v>
      </c>
      <c r="FT19" s="583">
        <f t="shared" ref="FT19:FV19" si="252">SUM(FT12:FT18)</f>
        <v>24500</v>
      </c>
      <c r="FU19" s="583">
        <f t="shared" si="252"/>
        <v>26206.60999999987</v>
      </c>
      <c r="FV19" s="583">
        <f t="shared" si="252"/>
        <v>1706.6099999998696</v>
      </c>
      <c r="FW19" s="584">
        <f>AVERAGE(FW12:FW18)</f>
        <v>1.0696575510204027</v>
      </c>
      <c r="FX19" s="583">
        <f t="shared" ref="FX19:FZ19" si="253">SUM(FX12:FX18)</f>
        <v>14000</v>
      </c>
      <c r="FY19" s="583">
        <f t="shared" si="253"/>
        <v>16329.40000000014</v>
      </c>
      <c r="FZ19" s="583">
        <f t="shared" si="253"/>
        <v>2329.4000000001397</v>
      </c>
      <c r="GA19" s="584">
        <f>AVERAGE(GA12:GA18)</f>
        <v>1.1663857142857244</v>
      </c>
      <c r="GB19" s="583">
        <f t="shared" ref="GB19:GD19" si="254">SUM(GB12:GB18)</f>
        <v>2587.274967741916</v>
      </c>
      <c r="GC19" s="583">
        <f t="shared" si="254"/>
        <v>0</v>
      </c>
      <c r="GD19" s="583">
        <f t="shared" si="254"/>
        <v>-2587.274967741916</v>
      </c>
      <c r="GE19" s="584">
        <f>AVERAGE(GE12:GE18)</f>
        <v>0</v>
      </c>
      <c r="GF19" s="583">
        <f t="shared" ref="GF19:GH19" si="255">SUM(GF12:GF18)</f>
        <v>94500</v>
      </c>
      <c r="GG19" s="583">
        <f t="shared" si="255"/>
        <v>95267.236000000004</v>
      </c>
      <c r="GH19" s="583">
        <f t="shared" si="255"/>
        <v>767.23599999999533</v>
      </c>
      <c r="GI19" s="584">
        <f>AVERAGE(GI12:GI18)</f>
        <v>1.0081188994708994</v>
      </c>
      <c r="GJ19" s="583">
        <f t="shared" ref="GJ19:GL19" si="256">SUM(GJ12:GJ18)</f>
        <v>5609.5016129031756</v>
      </c>
      <c r="GK19" s="583">
        <f t="shared" si="256"/>
        <v>4629.4399999999441</v>
      </c>
      <c r="GL19" s="583">
        <f t="shared" si="256"/>
        <v>-980.06161290323098</v>
      </c>
      <c r="GM19" s="584" t="e">
        <f>AVERAGE(GM12:GM18)</f>
        <v>#DIV/0!</v>
      </c>
      <c r="GN19" s="583">
        <f t="shared" ref="GN19:GP19" si="257">SUM(GN12:GN18)</f>
        <v>17497.918064516187</v>
      </c>
      <c r="GO19" s="583">
        <f t="shared" si="257"/>
        <v>19142.820000000007</v>
      </c>
      <c r="GP19" s="583">
        <f t="shared" si="257"/>
        <v>1644.9019354838188</v>
      </c>
      <c r="GQ19" s="584">
        <f>AVERAGE(GQ12:GQ18)</f>
        <v>1.0940055799449362</v>
      </c>
      <c r="GR19" s="583">
        <f t="shared" ref="GR19:GT19" si="258">SUM(GR12:GR18)</f>
        <v>17497.918064516187</v>
      </c>
      <c r="GS19" s="583">
        <f t="shared" si="258"/>
        <v>6638.7200000002049</v>
      </c>
      <c r="GT19" s="583">
        <f t="shared" si="258"/>
        <v>-10859.198064515982</v>
      </c>
      <c r="GU19" s="584">
        <f>AVERAGE(GU12:GU18)</f>
        <v>0.37940056499994607</v>
      </c>
      <c r="GV19" s="583">
        <f t="shared" ref="GV19:GX19" si="259">SUM(GV12:GV18)</f>
        <v>0</v>
      </c>
      <c r="GW19" s="583">
        <f t="shared" si="259"/>
        <v>0</v>
      </c>
      <c r="GX19" s="583">
        <f t="shared" si="259"/>
        <v>0</v>
      </c>
      <c r="GY19" s="584" t="e">
        <f>AVERAGE(GY12:GY18)</f>
        <v>#DIV/0!</v>
      </c>
    </row>
    <row r="20" spans="1:207" ht="15" customHeight="1">
      <c r="A20" s="603"/>
      <c r="B20" s="391"/>
      <c r="C20" s="392"/>
      <c r="D20" s="393"/>
      <c r="E20" s="393"/>
      <c r="F20" s="393"/>
      <c r="G20" s="581"/>
      <c r="H20" s="393"/>
      <c r="I20" s="393"/>
      <c r="J20" s="393"/>
      <c r="K20" s="581"/>
      <c r="L20" s="393"/>
      <c r="M20" s="393"/>
      <c r="N20" s="393"/>
      <c r="O20" s="581"/>
      <c r="P20" s="393"/>
      <c r="Q20" s="393"/>
      <c r="R20" s="393"/>
      <c r="S20" s="581"/>
      <c r="T20" s="393"/>
      <c r="U20" s="393"/>
      <c r="V20" s="393"/>
      <c r="W20" s="581"/>
      <c r="X20" s="393"/>
      <c r="Y20" s="393"/>
      <c r="Z20" s="393"/>
      <c r="AA20" s="581"/>
      <c r="AB20" s="393"/>
      <c r="AC20" s="393"/>
      <c r="AD20" s="393"/>
      <c r="AE20" s="581"/>
      <c r="AF20" s="393"/>
      <c r="AG20" s="393"/>
      <c r="AH20" s="393"/>
      <c r="AI20" s="581"/>
      <c r="AJ20" s="393"/>
      <c r="AK20" s="393"/>
      <c r="AL20" s="393"/>
      <c r="AM20" s="581"/>
      <c r="AN20" s="393"/>
      <c r="AO20" s="393"/>
      <c r="AP20" s="393"/>
      <c r="AQ20" s="581"/>
      <c r="AR20" s="393"/>
      <c r="AS20" s="393"/>
      <c r="AT20" s="393"/>
      <c r="AU20" s="581"/>
      <c r="AV20" s="393"/>
      <c r="AW20" s="393"/>
      <c r="AX20" s="393"/>
      <c r="AY20" s="581"/>
      <c r="AZ20" s="393"/>
      <c r="BA20" s="393"/>
      <c r="BB20" s="393"/>
      <c r="BC20" s="581"/>
      <c r="BD20" s="393"/>
      <c r="BE20" s="393"/>
      <c r="BF20" s="393"/>
      <c r="BG20" s="581"/>
      <c r="BH20" s="393"/>
      <c r="BI20" s="393"/>
      <c r="BJ20" s="393"/>
      <c r="BK20" s="581"/>
      <c r="BL20" s="393"/>
      <c r="BM20" s="393"/>
      <c r="BN20" s="393"/>
      <c r="BO20" s="581"/>
      <c r="BP20" s="393"/>
      <c r="BQ20" s="393"/>
      <c r="BR20" s="393"/>
      <c r="BS20" s="581"/>
      <c r="BT20" s="393"/>
      <c r="BU20" s="393"/>
      <c r="BV20" s="393"/>
      <c r="BW20" s="581"/>
      <c r="BX20" s="393"/>
      <c r="BY20" s="393"/>
      <c r="BZ20" s="393"/>
      <c r="CA20" s="581"/>
      <c r="CB20" s="393"/>
      <c r="CC20" s="393"/>
      <c r="CD20" s="393"/>
      <c r="CE20" s="581"/>
      <c r="CF20" s="393"/>
      <c r="CG20" s="393"/>
      <c r="CH20" s="393"/>
      <c r="CI20" s="581"/>
      <c r="CJ20" s="393"/>
      <c r="CK20" s="393"/>
      <c r="CL20" s="393"/>
      <c r="CM20" s="581"/>
      <c r="CN20" s="393"/>
      <c r="CO20" s="393"/>
      <c r="CP20" s="393"/>
      <c r="CQ20" s="581"/>
      <c r="CR20" s="393"/>
      <c r="CS20" s="393"/>
      <c r="CT20" s="393"/>
      <c r="CU20" s="581"/>
      <c r="CV20" s="393"/>
      <c r="CW20" s="393"/>
      <c r="CX20" s="393"/>
      <c r="CY20" s="581"/>
      <c r="CZ20" s="393"/>
      <c r="DA20" s="393"/>
      <c r="DB20" s="393"/>
      <c r="DC20" s="581"/>
      <c r="DD20" s="393"/>
      <c r="DE20" s="393"/>
      <c r="DF20" s="393"/>
      <c r="DG20" s="581"/>
      <c r="DH20" s="393"/>
      <c r="DI20" s="393"/>
      <c r="DJ20" s="393"/>
      <c r="DK20" s="581"/>
      <c r="DL20" s="393"/>
      <c r="DM20" s="393"/>
      <c r="DN20" s="393"/>
      <c r="DO20" s="581"/>
      <c r="DP20" s="393"/>
      <c r="DQ20" s="393"/>
      <c r="DR20" s="393"/>
      <c r="DS20" s="581"/>
      <c r="DT20" s="393"/>
      <c r="DU20" s="393"/>
      <c r="DV20" s="393"/>
      <c r="DW20" s="581"/>
      <c r="DX20" s="393"/>
      <c r="DY20" s="393"/>
      <c r="DZ20" s="393"/>
      <c r="EA20" s="581"/>
      <c r="EB20" s="393"/>
      <c r="EC20" s="393"/>
      <c r="ED20" s="393"/>
      <c r="EE20" s="581"/>
      <c r="EF20" s="393"/>
      <c r="EG20" s="393"/>
      <c r="EH20" s="393"/>
      <c r="EI20" s="581"/>
      <c r="EJ20" s="393"/>
      <c r="EK20" s="393"/>
      <c r="EL20" s="393"/>
      <c r="EM20" s="581"/>
      <c r="EN20" s="393"/>
      <c r="EO20" s="393"/>
      <c r="EP20" s="393"/>
      <c r="EQ20" s="581"/>
      <c r="ER20" s="393"/>
      <c r="ES20" s="393"/>
      <c r="ET20" s="393"/>
      <c r="EU20" s="581"/>
      <c r="EV20" s="393"/>
      <c r="EW20" s="393"/>
      <c r="EX20" s="393"/>
      <c r="EY20" s="581"/>
      <c r="EZ20" s="393"/>
      <c r="FA20" s="393"/>
      <c r="FB20" s="393"/>
      <c r="FC20" s="581"/>
      <c r="FD20" s="393"/>
      <c r="FE20" s="393"/>
      <c r="FF20" s="393"/>
      <c r="FG20" s="581"/>
      <c r="FH20" s="393"/>
      <c r="FI20" s="393"/>
      <c r="FJ20" s="393"/>
      <c r="FK20" s="581"/>
      <c r="FL20" s="393"/>
      <c r="FM20" s="393"/>
      <c r="FN20" s="393"/>
      <c r="FO20" s="581"/>
      <c r="FP20" s="393"/>
      <c r="FQ20" s="393"/>
      <c r="FR20" s="393"/>
      <c r="FS20" s="581"/>
      <c r="FT20" s="393"/>
      <c r="FU20" s="393"/>
      <c r="FV20" s="393"/>
      <c r="FW20" s="581"/>
      <c r="FX20" s="393"/>
      <c r="FY20" s="393"/>
      <c r="FZ20" s="393"/>
      <c r="GA20" s="581"/>
      <c r="GB20" s="393"/>
      <c r="GC20" s="393"/>
      <c r="GD20" s="393"/>
      <c r="GE20" s="581"/>
      <c r="GF20" s="393"/>
      <c r="GG20" s="393"/>
      <c r="GH20" s="393"/>
      <c r="GI20" s="581"/>
      <c r="GJ20" s="393"/>
      <c r="GK20" s="393"/>
      <c r="GL20" s="393"/>
      <c r="GM20" s="581"/>
      <c r="GN20" s="393"/>
      <c r="GO20" s="393"/>
      <c r="GP20" s="393"/>
      <c r="GQ20" s="581"/>
      <c r="GR20" s="393"/>
      <c r="GS20" s="393"/>
      <c r="GT20" s="393"/>
      <c r="GU20" s="581"/>
      <c r="GV20" s="393"/>
      <c r="GW20" s="393"/>
      <c r="GX20" s="393"/>
      <c r="GY20" s="582"/>
    </row>
    <row r="21" spans="1:207" ht="15" customHeight="1">
      <c r="A21" s="810">
        <f>WEEKNUM(B21)</f>
        <v>29</v>
      </c>
      <c r="B21" s="391">
        <f>B18+1</f>
        <v>46216</v>
      </c>
      <c r="C21" s="392" t="str">
        <f t="shared" si="0"/>
        <v>Mon</v>
      </c>
      <c r="D21" s="393">
        <f t="shared" ref="D21:D27" si="260">SUMIF($H$4:$GX$4,$D$4,H21:GX21)</f>
        <v>213250.93393548383</v>
      </c>
      <c r="E21" s="393">
        <f t="shared" ref="E21:E27" ca="1" si="261">SUMIF($H$4:$GX$4,$E$4,H21:GX21)</f>
        <v>226157.20699999382</v>
      </c>
      <c r="F21" s="393">
        <f t="shared" ref="F21:F27" ca="1" si="262">E21-D21</f>
        <v>12906.273064509995</v>
      </c>
      <c r="G21" s="581">
        <f t="shared" ref="G21:G27" ca="1" si="263">E21/D21</f>
        <v>1.0605215312605132</v>
      </c>
      <c r="H21" s="393">
        <f>INDEX('SO Juli 2026 Rev 2'!$B$6:$BI$50,MATCH(B21,'SO Juli 2026 Rev 2'!$B$6:$B$50,0),MATCH($H$3,'SO Juli 2026 Rev 2'!$B$5:$XI$5,0))</f>
        <v>1199.5729032258068</v>
      </c>
      <c r="I21" s="393">
        <f>INDEX('Summary sales'!$A$6:$CA$50,MATCH(B21,'Summary sales'!$A$6:$A$50,0),MATCH($H$3,'Summary sales'!$A$7:$CA$7,0))</f>
        <v>914.27000000001863</v>
      </c>
      <c r="J21" s="393">
        <f t="shared" ref="J21:J27" si="264">I21-H21</f>
        <v>-285.30290322578821</v>
      </c>
      <c r="K21" s="581">
        <f t="shared" ref="K21:K27" si="265">I21/H21</f>
        <v>0.76216293110775357</v>
      </c>
      <c r="L21" s="393">
        <f>INDEX('SO Juli 2026 Rev 2'!$B$6:$BI$50,MATCH(B21,'SO Juli 2026 Rev 2'!$B$6:$B$50,0),MATCH($L$3,'SO Juli 2026 Rev 2'!$B$5:$XI$5,0))</f>
        <v>2000</v>
      </c>
      <c r="M21" s="393">
        <f>INDEX('Summary sales'!$A$6:$CA$50,MATCH($B21,'Summary sales'!$A$6:$A$50,0),MATCH($L$3,'Summary sales'!$A$7:$CA$7,0))</f>
        <v>2277.0099999997765</v>
      </c>
      <c r="N21" s="393">
        <f t="shared" ref="N21:N27" si="266">M21-L21</f>
        <v>277.00999999977648</v>
      </c>
      <c r="O21" s="581">
        <f t="shared" ref="O21:O27" si="267">M21/L21</f>
        <v>1.1385049999998882</v>
      </c>
      <c r="P21" s="393">
        <f>INDEX('SO Juli 2026 Rev 2'!$B$6:$BI$50,MATCH(B21,'SO Juli 2026 Rev 2'!$B$6:$B$50,0),MATCH($P$3,'SO Juli 2026 Rev 2'!$B$5:$XI$5,0))</f>
        <v>1200</v>
      </c>
      <c r="Q21" s="393">
        <f>INDEX('Summary sales'!$A$6:$CA$50,MATCH($B21,'Summary sales'!$A$6:$A$50,0),MATCH($P$3,'Summary sales'!$A$7:$CA$7,0))</f>
        <v>1403.5</v>
      </c>
      <c r="R21" s="393">
        <f t="shared" ref="R21:R27" si="268">Q21-P21</f>
        <v>203.5</v>
      </c>
      <c r="S21" s="581">
        <f t="shared" ref="S21:S27" si="269">Q21/P21</f>
        <v>1.1695833333333334</v>
      </c>
      <c r="T21" s="393">
        <f>INDEX('SO Juli 2026 Rev 2'!$B$6:$BI$50,MATCH(B21,'SO Juli 2026 Rev 2'!$B$6:$B$50,0),MATCH($T$3,'SO Juli 2026 Rev 2'!$B$5:$XI$5,0))</f>
        <v>3300</v>
      </c>
      <c r="U21" s="393">
        <f>INDEX('Summary sales'!$A$6:$CA$50,MATCH($B21,'Summary sales'!$A$6:$A$50,0),MATCH($T$3,'Summary sales'!$A$7:$CA$7,0))</f>
        <v>2044.6999999997206</v>
      </c>
      <c r="V21" s="393">
        <f t="shared" ref="V21:V27" si="270">U21-T21</f>
        <v>-1255.3000000002794</v>
      </c>
      <c r="W21" s="581">
        <f t="shared" ref="W21:W27" si="271">U21/T21</f>
        <v>0.61960606060597589</v>
      </c>
      <c r="X21" s="393">
        <f>INDEX('SO Juli 2026 Rev 2'!$B$6:$BI$50,MATCH(B21,'SO Juli 2026 Rev 2'!$B$6:$B$50,0),MATCH($X$3,'SO Juli 2026 Rev 2'!$B$5:$XI$5,0))</f>
        <v>644.02064516129087</v>
      </c>
      <c r="Y21" s="393">
        <f>INDEX('Summary sales'!$A$6:$CA$50,MATCH($B21,'Summary sales'!$A$6:$A$50,0),MATCH($X$3,'Summary sales'!$A$7:$CA$7,0))</f>
        <v>712.44000000006054</v>
      </c>
      <c r="Z21" s="393">
        <f t="shared" ref="Z21:Z27" si="272">Y21-X21</f>
        <v>68.419354838769664</v>
      </c>
      <c r="AA21" s="581">
        <f t="shared" ref="AA21:AA27" si="273">Y21/X21</f>
        <v>1.106237828480847</v>
      </c>
      <c r="AB21" s="393">
        <f>INDEX('SO Juli 2026 Rev 2'!$B$6:$BI$50,MATCH(B21,'SO Juli 2026 Rev 2'!$B$6:$B$50,0),MATCH($AB$3,'SO Juli 2026 Rev 2'!$B$5:$XI$5,0))</f>
        <v>150</v>
      </c>
      <c r="AC21" s="393">
        <f>INDEX('Summary sales'!$A$6:$CA$50,MATCH($B21,'Summary sales'!$A$6:$A$50,0),MATCH($AB$3,'Summary sales'!$A$7:$CA$7,0))</f>
        <v>280.25999999998021</v>
      </c>
      <c r="AD21" s="393">
        <f t="shared" ref="AD21:AD27" si="274">AC21-AB21</f>
        <v>130.25999999998021</v>
      </c>
      <c r="AE21" s="581">
        <f t="shared" ref="AE21:AE27" si="275">AC21/AB21</f>
        <v>1.8683999999998682</v>
      </c>
      <c r="AF21" s="393">
        <f>INDEX('SO Juli 2026 Rev 2'!$B$6:$BI$50,MATCH(B21,'SO Juli 2026 Rev 2'!$B$6:$B$50,0),MATCH($AF$3,'SO Juli 2026 Rev 2'!$B$5:$XI$5,0))</f>
        <v>603.76322580644887</v>
      </c>
      <c r="AG21" s="393">
        <f>INDEX('Summary sales'!$A$6:$CA$50,MATCH($B21,'Summary sales'!$A$6:$A$50,0),MATCH($AF$3,'Summary sales'!$A$7:$CA$7,0))</f>
        <v>1088.3200000000652</v>
      </c>
      <c r="AH21" s="393">
        <f t="shared" ref="AH21:AH27" si="276">AG21-AF21</f>
        <v>484.55677419361632</v>
      </c>
      <c r="AI21" s="581">
        <f t="shared" ref="AI21:AI27" si="277">AG21/AF21</f>
        <v>1.8025609270031178</v>
      </c>
      <c r="AJ21" s="393">
        <f>INDEX('SO Juli 2026 Rev 2'!$B$6:$BI$50,MATCH(B21,'SO Juli 2026 Rev 2'!$B$6:$B$50,0),MATCH($AJ$3,'SO Juli 2026 Rev 2'!$B$5:$XI$5,0))</f>
        <v>673.27548387096704</v>
      </c>
      <c r="AK21" s="393">
        <f>INDEX('Summary sales'!$A$6:$CA$50,MATCH($B21,'Summary sales'!$A$6:$A$50,0),MATCH($AJ$3,'Summary sales'!$A$7:$CA$7,0))</f>
        <v>714.68000000005122</v>
      </c>
      <c r="AL21" s="393">
        <f t="shared" ref="AL21:AL27" si="278">AK21-AJ21</f>
        <v>41.404516129084186</v>
      </c>
      <c r="AM21" s="581">
        <f t="shared" ref="AM21:AM27" si="279">AK21/AJ21</f>
        <v>1.0614971391666168</v>
      </c>
      <c r="AN21" s="393">
        <f>INDEX('SO Juli 2026 Rev 2'!$B$6:$BI$50,MATCH(B21,'SO Juli 2026 Rev 2'!$B$6:$B$50,0),MATCH($AN$3,'SO Juli 2026 Rev 2'!$B$5:$XI$5,0))</f>
        <v>5500</v>
      </c>
      <c r="AO21" s="393">
        <f>INDEX('Summary sales'!$A$6:$CA$50,MATCH($B21,'Summary sales'!$A$6:$A$50,0),MATCH($AN$3,'Summary sales'!$A$7:$CA$7,0))</f>
        <v>6141.769999999553</v>
      </c>
      <c r="AP21" s="393">
        <f t="shared" ref="AP21:AP27" si="280">AO21-AN21</f>
        <v>641.76999999955297</v>
      </c>
      <c r="AQ21" s="581">
        <f t="shared" ref="AQ21:AQ27" si="281">AO21/AN21</f>
        <v>1.1166854545453733</v>
      </c>
      <c r="AR21" s="393">
        <f>INDEX('SO Juli 2026 Rev 2'!$B$6:$BI$50,MATCH(B21,'SO Juli 2026 Rev 2'!$B$6:$B$50,0),MATCH($AR$3,'SO Juli 2026 Rev 2'!$B$5:$XI$5,0))</f>
        <v>5000</v>
      </c>
      <c r="AS21" s="393">
        <f ca="1">INDEX('Summary sales'!$A$6:$CA$50,MATCH($B21,'Summary sales'!$A$6:$A$50,0),MATCH($AR$3,'Summary sales'!$A$7:$CA$7,0))</f>
        <v>5822.5600000000559</v>
      </c>
      <c r="AT21" s="393">
        <f t="shared" ref="AT21:AT27" ca="1" si="282">AS21-AR21</f>
        <v>822.56000000005588</v>
      </c>
      <c r="AU21" s="581">
        <f t="shared" ref="AU21:AU27" ca="1" si="283">AS21/AR21</f>
        <v>1.1645120000000111</v>
      </c>
      <c r="AV21" s="393">
        <f>INDEX('SO Juli 2026 Rev 2'!$B$6:$BI$50,MATCH(B21,'SO Juli 2026 Rev 2'!$B$6:$B$50,0),MATCH($AV$3,'SO Juli 2026 Rev 2'!$B$5:$XI$5,0))</f>
        <v>2500</v>
      </c>
      <c r="AW21" s="393">
        <f>INDEX('Summary sales'!$A$6:$CA$50,MATCH($B21,'Summary sales'!$A$6:$A$50,0),MATCH($AV$3,'Summary sales'!$A$7:$CA$7,0))</f>
        <v>2980.3500000000931</v>
      </c>
      <c r="AX21" s="393">
        <f t="shared" ref="AX21:AX27" si="284">AW21-AV21</f>
        <v>480.35000000009313</v>
      </c>
      <c r="AY21" s="581">
        <f t="shared" ref="AY21:AY27" si="285">AW21/AV21</f>
        <v>1.1921400000000373</v>
      </c>
      <c r="AZ21" s="393">
        <f>INDEX('SO Juli 2026 Rev 2'!$B$6:$BI$50,MATCH(B21,'SO Juli 2026 Rev 2'!$B$6:$B$50,0),MATCH($AZ$3,'SO Juli 2026 Rev 2'!$B$5:$XI$5,0))</f>
        <v>500</v>
      </c>
      <c r="BA21" s="393">
        <f>INDEX('Summary sales'!$A$6:$CA$50,MATCH($B21,'Summary sales'!$A$6:$A$50,0),MATCH($AZ$3,'Summary sales'!$A$7:$CA$7,0))</f>
        <v>870.19999999999709</v>
      </c>
      <c r="BB21" s="393">
        <f t="shared" ref="BB21:BB27" si="286">BA21-AZ21</f>
        <v>370.19999999999709</v>
      </c>
      <c r="BC21" s="581">
        <f t="shared" ref="BC21:BC27" si="287">BA21/AZ21</f>
        <v>1.7403999999999942</v>
      </c>
      <c r="BD21" s="393">
        <f>INDEX('SO Juli 2026 Rev 2'!$B$6:$BI$50,MATCH(B21,'SO Juli 2026 Rev 2'!$B$6:$B$50,0),MATCH($BD$3,'SO Juli 2026 Rev 2'!$B$5:$XI$5,0))</f>
        <v>10300</v>
      </c>
      <c r="BE21" s="393">
        <f>INDEX('Summary sales'!$A$6:$CA$50,MATCH($B21,'Summary sales'!$A$6:$A$50,0),MATCH($BD$3,'Summary sales'!$A$7:$CA$7,0))</f>
        <v>10989.199999999953</v>
      </c>
      <c r="BF21" s="393">
        <f t="shared" ref="BF21:BF27" si="288">BE21-BD21</f>
        <v>689.19999999995343</v>
      </c>
      <c r="BG21" s="581">
        <f t="shared" ref="BG21:BG27" si="289">BE21/BD21</f>
        <v>1.0669126213592188</v>
      </c>
      <c r="BH21" s="393">
        <f>INDEX('SO Juli 2026 Rev 2'!$B$6:$BI$50,MATCH(B21,'SO Juli 2026 Rev 2'!$B$6:$B$50,0),MATCH($BH$3,'SO Juli 2026 Rev 2'!$B$5:$XI$5,0))</f>
        <v>9000.0570967741915</v>
      </c>
      <c r="BI21" s="393">
        <f>INDEX('Summary sales'!$A$6:$CA$50,MATCH($B21,'Summary sales'!$A$6:$A$50,0),MATCH($BH$3,'Summary sales'!$A$7:$CA$7,0))</f>
        <v>9312.1700000003912</v>
      </c>
      <c r="BJ21" s="393">
        <f t="shared" ref="BJ21:BJ27" si="290">BI21-BH21</f>
        <v>312.11290322619971</v>
      </c>
      <c r="BK21" s="581">
        <f t="shared" ref="BK21:BK27" si="291">BI21/BH21</f>
        <v>1.0346789914630727</v>
      </c>
      <c r="BL21" s="393">
        <f>INDEX('SO Juli 2026 Rev 2'!$B$6:$BI$50,MATCH(B21,'SO Juli 2026 Rev 2'!$B$6:$B$50,0),MATCH($BL$3,'SO Juli 2026 Rev 2'!$B$5:$XI$5,0))</f>
        <v>1000</v>
      </c>
      <c r="BM21" s="393">
        <f>INDEX('Summary sales'!$A$6:$CA$50,MATCH($B21,'Summary sales'!$A$6:$A$50,0),MATCH($BL$3,'Summary sales'!$A$7:$CA$7,0))</f>
        <v>1172.8159999999916</v>
      </c>
      <c r="BN21" s="393">
        <f t="shared" ref="BN21:BN27" si="292">BM21-BL21</f>
        <v>172.81599999999162</v>
      </c>
      <c r="BO21" s="581">
        <f t="shared" ref="BO21:BO27" si="293">BM21/BL21</f>
        <v>1.1728159999999916</v>
      </c>
      <c r="BP21" s="393">
        <f>INDEX('SO Juli 2026 Rev 2'!$B$6:$BI$50,MATCH(B21,'SO Juli 2026 Rev 2'!$B$6:$B$50,0),MATCH($BP$3,'SO Juli 2026 Rev 2'!$B$5:$XI$5,0))</f>
        <v>5500</v>
      </c>
      <c r="BQ21" s="393">
        <f ca="1">INDEX('Summary sales'!$A$6:$CA$50,MATCH($B21,'Summary sales'!$A$6:$A$50,0),MATCH($BP$3,'Summary sales'!$A$7:$CA$7,0))</f>
        <v>4705.2299999999996</v>
      </c>
      <c r="BR21" s="393">
        <f t="shared" ref="BR21:BR27" ca="1" si="294">BQ21-BP21</f>
        <v>-794.77000000000044</v>
      </c>
      <c r="BS21" s="581">
        <f t="shared" ref="BS21:BS27" ca="1" si="295">BQ21/BP21</f>
        <v>0.85549636363636361</v>
      </c>
      <c r="BT21" s="393">
        <f>INDEX('SO Juli 2026 Rev 2'!$B$6:$BI$50,MATCH(B21,'SO Juli 2026 Rev 2'!$B$6:$B$50,0),MATCH($BT$3,'SO Juli 2026 Rev 2'!$B$5:$XI$5,0))</f>
        <v>0</v>
      </c>
      <c r="BU21" s="393">
        <f>INDEX('Summary sales'!$A$6:$CA$50,MATCH($B21,'Summary sales'!$A$6:$A$50,0),MATCH($BT$3,'Summary sales'!$A$7:$CA$7,0))</f>
        <v>0</v>
      </c>
      <c r="BV21" s="393">
        <f t="shared" ref="BV21:BV27" si="296">BU21-BT21</f>
        <v>0</v>
      </c>
      <c r="BW21" s="581" t="e">
        <f t="shared" ref="BW21:BW27" si="297">BU21/BT21</f>
        <v>#DIV/0!</v>
      </c>
      <c r="BX21" s="393">
        <f>INDEX('SO Juli 2026 Rev 2'!$B$6:$BI$50,MATCH(B21,'SO Juli 2026 Rev 2'!$B$6:$B$50,0),MATCH($BX$3,'SO Juli 2026 Rev 2'!$B$5:$XI$5,0))</f>
        <v>89.451612903225808</v>
      </c>
      <c r="BY21" s="393">
        <f>INDEX('Summary sales'!$A$6:$CA$50,MATCH($B21,'Summary sales'!$A$6:$A$50,0),MATCH($BX$3,'Summary sales'!$A$7:$CA$7,0))</f>
        <v>50.827999999994063</v>
      </c>
      <c r="BZ21" s="393">
        <f t="shared" ref="BZ21:BZ27" si="298">BY21-BX21</f>
        <v>-38.623612903231745</v>
      </c>
      <c r="CA21" s="581">
        <f t="shared" ref="CA21:CA27" si="299">BY21/BX21</f>
        <v>0.56821781464111643</v>
      </c>
      <c r="CB21" s="393">
        <f>INDEX('SO Juli 2026 Rev 2'!$B$6:$BI$50,MATCH(B21,'SO Juli 2026 Rev 2'!$B$6:$B$50,0),MATCH($CB$3,'SO Juli 2026 Rev 2'!$B$5:$XI$5,0))</f>
        <v>3500</v>
      </c>
      <c r="CC21" s="393">
        <f>INDEX('Summary sales'!$A$6:$CA$50,MATCH($B21,'Summary sales'!$A$6:$A$50,0),MATCH($CB$3,'Summary sales'!$A$7:$CA$7,0))</f>
        <v>4337.1000000000931</v>
      </c>
      <c r="CD21" s="393">
        <f t="shared" ref="CD21:CD27" si="300">CC21-CB21</f>
        <v>837.10000000009313</v>
      </c>
      <c r="CE21" s="581">
        <f t="shared" ref="CE21:CE27" si="301">CC21/CB21</f>
        <v>1.2391714285714552</v>
      </c>
      <c r="CF21" s="393">
        <f>INDEX('SO Juli 2026 Rev 2'!$B$6:$BI$50,MATCH(B21,'SO Juli 2026 Rev 2'!$B$6:$B$50,0),MATCH($CF$3,'SO Juli 2026 Rev 2'!$B$5:$XI$5,0))</f>
        <v>1300</v>
      </c>
      <c r="CG21" s="393">
        <f>INDEX('Summary sales'!$A$6:$CA$50,MATCH($B21,'Summary sales'!$A$6:$A$50,0),MATCH($CF$3,'Summary sales'!$A$7:$CA$7,0))</f>
        <v>1879.25</v>
      </c>
      <c r="CH21" s="393">
        <f t="shared" ref="CH21:CH27" si="302">CG21-CF21</f>
        <v>579.25</v>
      </c>
      <c r="CI21" s="581">
        <f t="shared" ref="CI21:CI27" si="303">CG21/CF21</f>
        <v>1.4455769230769231</v>
      </c>
      <c r="CJ21" s="393">
        <f>INDEX('SO Juli 2026 Rev 2'!$B$6:$BI$50,MATCH(B21,'SO Juli 2026 Rev 2'!$B$6:$B$50,0),MATCH($CJ$3,'SO Juli 2026 Rev 2'!$B$5:$XI$5,0))</f>
        <v>3000</v>
      </c>
      <c r="CK21" s="393">
        <f>INDEX('Summary sales'!$A$6:$CA$50,MATCH($B21,'Summary sales'!$A$6:$A$50,0),MATCH($CJ$3,'Summary sales'!$A$7:$CA$7,0))</f>
        <v>4921.1000000005588</v>
      </c>
      <c r="CL21" s="393">
        <f t="shared" ref="CL21:CL27" si="304">CK21-CJ21</f>
        <v>1921.1000000005588</v>
      </c>
      <c r="CM21" s="581">
        <f t="shared" ref="CM21:CM27" si="305">CK21/CJ21</f>
        <v>1.6403666666668528</v>
      </c>
      <c r="CN21" s="393">
        <f>INDEX('SO Juli 2026 Rev 2'!$B$6:$BI$50,MATCH(B21,'SO Juli 2026 Rev 2'!$B$6:$B$50,0),MATCH($CN$3,'SO Juli 2026 Rev 2'!$B$5:$XI$5,0))</f>
        <v>6500</v>
      </c>
      <c r="CO21" s="393">
        <f>INDEX('Summary sales'!$A$6:$CA$50,MATCH($B21,'Summary sales'!$A$6:$A$50,0),MATCH($CN$3,'Summary sales'!$A$7:$CA$7,0))</f>
        <v>7111.9699999999721</v>
      </c>
      <c r="CP21" s="393">
        <f t="shared" ref="CP21:CP27" si="306">CO21-CN21</f>
        <v>611.96999999997206</v>
      </c>
      <c r="CQ21" s="581">
        <f t="shared" ref="CQ21:CQ27" si="307">CO21/CN21</f>
        <v>1.0941492307692264</v>
      </c>
      <c r="CR21" s="393">
        <f>INDEX('SO Juli 2026 Rev 2'!$B$6:$BI$50,MATCH(B21,'SO Juli 2026 Rev 2'!$B$6:$B$50,0),MATCH($CR$3,'SO Juli 2026 Rev 2'!$B$5:$XI$5,0))</f>
        <v>10000</v>
      </c>
      <c r="CS21" s="393">
        <f>INDEX('Summary sales'!$A$6:$CA$50,MATCH($B21,'Summary sales'!$A$6:$A$50,0),MATCH($CR$3,'Summary sales'!$A$7:$CA$7,0))</f>
        <v>8946.6999999999534</v>
      </c>
      <c r="CT21" s="393">
        <f t="shared" ref="CT21:CT27" si="308">CS21-CR21</f>
        <v>-1053.3000000000466</v>
      </c>
      <c r="CU21" s="581">
        <f t="shared" ref="CU21:CU27" si="309">CS21/CR21</f>
        <v>0.8946699999999953</v>
      </c>
      <c r="CV21" s="393">
        <f>INDEX('SO Juli 2026 Rev 2'!$B$6:$BI$50,MATCH(B21,'SO Juli 2026 Rev 2'!$B$6:$B$50,0),MATCH($CV$3,'SO Juli 2026 Rev 2'!$B$5:$XI$5,0))</f>
        <v>16000</v>
      </c>
      <c r="CW21" s="393">
        <f>INDEX('Summary sales'!$A$6:$CA$50,MATCH($B21,'Summary sales'!$A$6:$A$50,0),MATCH($CV$3,'Summary sales'!$A$7:$CA$7,0))</f>
        <v>15027.467999994755</v>
      </c>
      <c r="CX21" s="393">
        <f t="shared" ref="CX21:CX27" si="310">CW21-CV21</f>
        <v>-972.53200000524521</v>
      </c>
      <c r="CY21" s="581">
        <f t="shared" ref="CY21:CY27" si="311">CW21/CV21</f>
        <v>0.9392167499996722</v>
      </c>
      <c r="CZ21" s="393">
        <f>INDEX('SO Juli 2026 Rev 2'!$B$6:$BI$50,MATCH(B21,'SO Juli 2026 Rev 2'!$B$6:$B$50,0),MATCH($CZ$3,'SO Juli 2026 Rev 2'!$B$5:$XI$5,0))</f>
        <v>2000</v>
      </c>
      <c r="DA21" s="393">
        <f>INDEX('Summary sales'!$A$6:$CA$50,MATCH($B21,'Summary sales'!$A$6:$A$50,0),MATCH($CZ$3,'Summary sales'!$A$7:$CA$7,0))</f>
        <v>2217.8500000005588</v>
      </c>
      <c r="DB21" s="393">
        <f t="shared" ref="DB21:DB27" si="312">DA21-CZ21</f>
        <v>217.85000000055879</v>
      </c>
      <c r="DC21" s="581">
        <f t="shared" ref="DC21:DC27" si="313">DA21/CZ21</f>
        <v>1.1089250000002795</v>
      </c>
      <c r="DD21" s="393">
        <f>INDEX('SO Juli 2026 Rev 2'!$B$6:$BI$50,MATCH(B21,'SO Juli 2026 Rev 2'!$B$6:$B$50,0),MATCH($DD$3,'SO Juli 2026 Rev 2'!$B$5:$XI$5,0))</f>
        <v>800</v>
      </c>
      <c r="DE21" s="393">
        <f>INDEX('Summary sales'!$A$6:$CA$50,MATCH($B21,'Summary sales'!$A$6:$A$50,0),MATCH($DD$3,'Summary sales'!$A$7:$CA$7,0))</f>
        <v>672.48999999999069</v>
      </c>
      <c r="DF21" s="393">
        <f t="shared" ref="DF21:DF27" si="314">DE21-DD21</f>
        <v>-127.51000000000931</v>
      </c>
      <c r="DG21" s="581">
        <f t="shared" ref="DG21:DG27" si="315">DE21/DD21</f>
        <v>0.84061249999998833</v>
      </c>
      <c r="DH21" s="393">
        <f>INDEX('SO Juli 2026 Rev 2'!$B$6:$BI$50,MATCH(B21,'SO Juli 2026 Rev 2'!$B$6:$B$50,0),MATCH($DH$3,'SO Juli 2026 Rev 2'!$B$5:$XI$5,0))</f>
        <v>7200</v>
      </c>
      <c r="DI21" s="393">
        <f>INDEX('Summary sales'!$A$6:$CA$50,MATCH($B21,'Summary sales'!$A$6:$A$50,0),MATCH($DH$3,'Summary sales'!$A$7:$CA$7,0))</f>
        <v>9356.9199999999255</v>
      </c>
      <c r="DJ21" s="393">
        <f t="shared" ref="DJ21:DJ27" si="316">DI21-DH21</f>
        <v>2156.9199999999255</v>
      </c>
      <c r="DK21" s="581">
        <f t="shared" ref="DK21:DK27" si="317">DI21/DH21</f>
        <v>1.2995722222222119</v>
      </c>
      <c r="DL21" s="393">
        <f>INDEX('SO Juli 2026 Rev 2'!$B$6:$BI$50,MATCH(B21,'SO Juli 2026 Rev 2'!$B$6:$B$50,0),MATCH($DL$3,'SO Juli 2026 Rev 2'!$B$5:$XI$5,0))</f>
        <v>3499.876774193548</v>
      </c>
      <c r="DM21" s="393">
        <f>INDEX('Summary sales'!$A$6:$CA$50,MATCH($B21,'Summary sales'!$A$6:$A$50,0),MATCH($DL$3,'Summary sales'!$A$7:$CA$7,0))</f>
        <v>2113.3099999999977</v>
      </c>
      <c r="DN21" s="393">
        <f t="shared" ref="DN21:DN27" si="318">DM21-DL21</f>
        <v>-1386.5667741935504</v>
      </c>
      <c r="DO21" s="581">
        <f t="shared" ref="DO21:DO27" si="319">DM21/DL21</f>
        <v>0.6038241162039063</v>
      </c>
      <c r="DP21" s="393">
        <f>INDEX('SO Juli 2026 Rev 2'!$B$6:$BI$50,MATCH(B21,'SO Juli 2026 Rev 2'!$B$6:$B$50,0),MATCH($DP$3,'SO Juli 2026 Rev 2'!$B$5:$XI$5,0))</f>
        <v>2000</v>
      </c>
      <c r="DQ21" s="393">
        <f>INDEX('Summary sales'!$A$6:$CA$50,MATCH($B21,'Summary sales'!$A$6:$A$50,0),MATCH($DP$3,'Summary sales'!$A$7:$CA$7,0))</f>
        <v>1690.8499999998603</v>
      </c>
      <c r="DR21" s="393">
        <f t="shared" ref="DR21:DR27" si="320">DQ21-DP21</f>
        <v>-309.1500000001397</v>
      </c>
      <c r="DS21" s="581">
        <f t="shared" ref="DS21:DS27" si="321">DQ21/DP21</f>
        <v>0.84542499999993015</v>
      </c>
      <c r="DT21" s="393">
        <f>INDEX('SO Juli 2026 Rev 2'!$B$6:$BI$50,MATCH(B21,'SO Juli 2026 Rev 2'!$B$6:$B$50,0),MATCH($DT$3,'SO Juli 2026 Rev 2'!$B$5:$XI$5,0))</f>
        <v>1000</v>
      </c>
      <c r="DU21" s="393">
        <f>INDEX('Summary sales'!$A$6:$CA$50,MATCH($B21,'Summary sales'!$A$6:$A$50,0),MATCH($DT$3,'Summary sales'!$A$7:$CA$7,0))</f>
        <v>495.55999999993946</v>
      </c>
      <c r="DV21" s="393">
        <f t="shared" ref="DV21:DV27" si="322">DU21-DT21</f>
        <v>-504.44000000006054</v>
      </c>
      <c r="DW21" s="581">
        <f t="shared" ref="DW21:DW27" si="323">DU21/DT21</f>
        <v>0.49555999999993944</v>
      </c>
      <c r="DX21" s="393">
        <f>INDEX('SO Juli 2026 Rev 2'!$B$6:$BI$50,MATCH(B21,'SO Juli 2026 Rev 2'!$B$6:$B$50,0),MATCH($DX$3,'SO Juli 2026 Rev 2'!$B$5:$XI$5,0))</f>
        <v>11000</v>
      </c>
      <c r="DY21" s="393">
        <f>INDEX('Summary sales'!$A$6:$CA$50,MATCH($B21,'Summary sales'!$A$6:$A$50,0),MATCH($DX$3,'Summary sales'!$A$7:$CA$7,0))</f>
        <v>10563.160000000149</v>
      </c>
      <c r="DZ21" s="393">
        <f t="shared" ref="DZ21:DZ27" si="324">DY21-DX21</f>
        <v>-436.83999999985099</v>
      </c>
      <c r="EA21" s="581">
        <f t="shared" ref="EA21:EA27" si="325">DY21/DX21</f>
        <v>0.96028727272728631</v>
      </c>
      <c r="EB21" s="393">
        <f>INDEX('SO Juli 2026 Rev 2'!$B$6:$BI$50,MATCH(B21,'SO Juli 2026 Rev 2'!$B$6:$B$50,0),MATCH($EB$3,'SO Juli 2026 Rev 2'!$B$5:$XI$5,0))</f>
        <v>2000</v>
      </c>
      <c r="EC21" s="393">
        <f>INDEX('Summary sales'!$A$6:$CA$50,MATCH($B21,'Summary sales'!$A$6:$A$50,0),MATCH($EB$3,'Summary sales'!$A$7:$CA$7,0))</f>
        <v>2151.1699999999255</v>
      </c>
      <c r="ED21" s="393">
        <f t="shared" ref="ED21:ED27" si="326">EC21-EB21</f>
        <v>151.16999999992549</v>
      </c>
      <c r="EE21" s="581">
        <f t="shared" ref="EE21:EE27" si="327">EC21/EB21</f>
        <v>1.0755849999999627</v>
      </c>
      <c r="EF21" s="393">
        <f>INDEX('SO Juli 2026 Rev 2'!$B$6:$BI$50,MATCH(B21,'SO Juli 2026 Rev 2'!$B$6:$B$50,0),MATCH($EF$3,'SO Juli 2026 Rev 2'!$B$5:$XI$5,0))</f>
        <v>4000</v>
      </c>
      <c r="EG21" s="393">
        <f>INDEX('Summary sales'!$A$6:$CA$50,MATCH($B21,'Summary sales'!$A$6:$A$50,0),MATCH($EF$3,'Summary sales'!$A$7:$CA$7,0))</f>
        <v>4846.339999999851</v>
      </c>
      <c r="EH21" s="393">
        <f t="shared" ref="EH21:EH27" si="328">EG21-EF21</f>
        <v>846.33999999985099</v>
      </c>
      <c r="EI21" s="581">
        <f t="shared" ref="EI21:EI27" si="329">EG21/EF21</f>
        <v>1.2115849999999628</v>
      </c>
      <c r="EJ21" s="393">
        <f>INDEX('SO Juli 2026 Rev 2'!$B$6:$BI$50,MATCH(B21,'SO Juli 2026 Rev 2'!$B$6:$B$50,0),MATCH($EJ$3,'SO Juli 2026 Rev 2'!$B$5:$XI$5,0))</f>
        <v>7000</v>
      </c>
      <c r="EK21" s="393">
        <f>INDEX('Summary sales'!$A$6:$CA$50,MATCH(B21,'Summary sales'!$A$6:$A$50,0),MATCH($EJ$3,'Summary sales'!$A$7:$CA$7,0))</f>
        <v>9052.8800000001211</v>
      </c>
      <c r="EL21" s="393">
        <f t="shared" ref="EL21:EL27" si="330">EK21-EJ21</f>
        <v>2052.8800000001211</v>
      </c>
      <c r="EM21" s="581">
        <f t="shared" ref="EM21:EM27" si="331">EK21/EJ21</f>
        <v>1.2932685714285888</v>
      </c>
      <c r="EN21" s="393">
        <f>INDEX('SO Juli 2026 Rev 2'!$B$6:$BI$50,MATCH(B21,'SO Juli 2026 Rev 2'!$B$6:$B$50,0),MATCH($EN$3,'SO Juli 2026 Rev 2'!$B$5:$XI$5,0))</f>
        <v>5000</v>
      </c>
      <c r="EO21" s="393">
        <f>INDEX('Summary sales'!$A$6:$CA$50,MATCH($B21,'Summary sales'!$A$6:$A$50,0),MATCH($EN$3,'Summary sales'!$A$7:$CA$7,0))</f>
        <v>7455.1699999999255</v>
      </c>
      <c r="EP21" s="393">
        <f t="shared" ref="EP21:EP27" si="332">EO21-EN21</f>
        <v>2455.1699999999255</v>
      </c>
      <c r="EQ21" s="581">
        <f t="shared" ref="EQ21:EQ27" si="333">EO21/EN21</f>
        <v>1.4910339999999851</v>
      </c>
      <c r="ER21" s="393">
        <f>INDEX('SO Juli 2026 Rev 2'!$B$6:$BI$50,MATCH(B21,'SO Juli 2026 Rev 2'!$B$6:$B$50,0),MATCH($ER$3,'SO Juli 2026 Rev 2'!$B$5:$XI$5,0))</f>
        <v>35000</v>
      </c>
      <c r="ES21" s="393">
        <f>INDEX('Summary sales'!$A$6:$CA$50,MATCH($B21,'Summary sales'!$A$6:$A$50,0),MATCH($ER$3,'Summary sales'!$A$7:$CA$7,0))</f>
        <v>37937.709999999031</v>
      </c>
      <c r="ET21" s="393">
        <f t="shared" ref="ET21:ET27" si="334">ES21-ER21</f>
        <v>2937.7099999990314</v>
      </c>
      <c r="EU21" s="581">
        <f t="shared" ref="EU21:EU27" si="335">ES21/ER21</f>
        <v>1.0839345714285438</v>
      </c>
      <c r="EV21" s="393">
        <f>INDEX('SO Juli 2026 Rev 2'!$B$6:$BI$50,MATCH(B21,'SO Juli 2026 Rev 2'!$B$6:$B$50,0),MATCH($EV$3,'SO Juli 2026 Rev 2'!$B$5:$XI$5,0))</f>
        <v>8000</v>
      </c>
      <c r="EW21" s="393">
        <f>INDEX('Summary sales'!$A$6:$CA$50,MATCH(B21,'Summary sales'!$A$6:$A$50,0),MATCH($EV$3,'Summary sales'!$A$7:$CA$7,0))</f>
        <v>6680.7799999997951</v>
      </c>
      <c r="EX21" s="393">
        <f t="shared" ref="EX21:EX27" si="336">EW21-EV21</f>
        <v>-1319.2200000002049</v>
      </c>
      <c r="EY21" s="581">
        <f t="shared" ref="EY21:EY27" si="337">EW21/EV21</f>
        <v>0.8350974999999744</v>
      </c>
      <c r="EZ21" s="393">
        <f>INDEX('SO Juli 2026 Rev 2'!$B$6:$BI$50,MATCH(B21,'SO Juli 2026 Rev 2'!$B$6:$B$50,0),MATCH($EZ$3,'SO Juli 2026 Rev 2'!$B$5:$XI$5,0))</f>
        <v>3500</v>
      </c>
      <c r="FA21" s="393">
        <f>INDEX('Summary sales'!$A$6:$CA$50,MATCH(B21,'Summary sales'!$A$6:$A$50,0),MATCH($EZ$3,'Summary sales'!$A$7:$CA$7,0))</f>
        <v>3597.5999999996275</v>
      </c>
      <c r="FB21" s="393">
        <f t="shared" ref="FB21:FB27" si="338">FA21-EZ21</f>
        <v>97.599999999627471</v>
      </c>
      <c r="FC21" s="581">
        <f t="shared" ref="FC21:FC27" si="339">FA21/EZ21</f>
        <v>1.0278857142856079</v>
      </c>
      <c r="FD21" s="393">
        <f>INDEX('SO Juli 2026 Rev 2'!$B$6:$BI$50,MATCH(B21,'SO Juli 2026 Rev 2'!$B$6:$B$50,0),MATCH($FD$3,'SO Juli 2026 Rev 2'!$B$5:$XI$5,0))</f>
        <v>0</v>
      </c>
      <c r="FE21" s="393">
        <f>INDEX('Summary sales'!$A$6:$CA$50,MATCH(B21,'Summary sales'!$A$6:$A$50,0),MATCH($FD$3,'Summary sales'!$A$7:$CA$7,0))</f>
        <v>0</v>
      </c>
      <c r="FF21" s="393">
        <f t="shared" ref="FF21:FF27" si="340">FE21-FD21</f>
        <v>0</v>
      </c>
      <c r="FG21" s="581" t="e">
        <f t="shared" ref="FG21:FG27" si="341">FE21/FD21</f>
        <v>#DIV/0!</v>
      </c>
      <c r="FH21" s="393">
        <f>INDEX('SO Juli 2026 Rev 2'!$B$6:$BI$50,MATCH(B21,'SO Juli 2026 Rev 2'!$B$6:$B$50,0),MATCH($FH$3,'SO Juli 2026 Rev 2'!$B$5:$XI$5,0))</f>
        <v>0</v>
      </c>
      <c r="FI21" s="393">
        <f>INDEX('Summary sales'!$A$6:$CA$50,MATCH(B21,'Summary sales'!$A$6:$A$50,0),MATCH($FH$3,'Summary sales'!$A$7:$CA$7,0))</f>
        <v>0</v>
      </c>
      <c r="FJ21" s="393">
        <f t="shared" ref="FJ21:FJ27" si="342">FI21-FH21</f>
        <v>0</v>
      </c>
      <c r="FK21" s="581" t="e">
        <f t="shared" ref="FK21:FK27" si="343">FI21/FH21</f>
        <v>#DIV/0!</v>
      </c>
      <c r="FL21" s="393">
        <f>INDEX('SO Juli 2026 Rev 2'!$B$6:$BI$50,MATCH(B21,'SO Juli 2026 Rev 2'!$B$6:$B$50,0),MATCH($FL$3,'SO Juli 2026 Rev 2'!$B$5:$XI$5,0))</f>
        <v>700</v>
      </c>
      <c r="FM21" s="393">
        <f>INDEX('Summary sales'!$A$6:$CA$50,MATCH(B21,'Summary sales'!$A$6:$A$50,0),MATCH($FL$3,'Summary sales'!$A$7:$CA$7,0))</f>
        <v>382.4100000000326</v>
      </c>
      <c r="FN21" s="393">
        <f t="shared" ref="FN21:FN27" si="344">FM21-FL21</f>
        <v>-317.5899999999674</v>
      </c>
      <c r="FO21" s="581">
        <f t="shared" ref="FO21:FO27" si="345">FM21/FL21</f>
        <v>0.54630000000004653</v>
      </c>
      <c r="FP21" s="393">
        <f>INDEX('SO Juli 2026 Rev 2'!$B$6:$BI$50,MATCH(B21,'SO Juli 2026 Rev 2'!$B$6:$B$50,0),MATCH($FP$3,'SO Juli 2026 Rev 2'!$B$5:$XI$5,0))</f>
        <v>5600</v>
      </c>
      <c r="FQ21" s="393">
        <f>INDEX('Summary sales'!$A$6:$CA$50,MATCH(B21,'Summary sales'!$A$6:$A$50,0),MATCH($FP$3,'Summary sales'!$A$7:$CA$7,0))</f>
        <v>6465.7000000000116</v>
      </c>
      <c r="FR21" s="393">
        <f t="shared" ref="FR21:FR27" si="346">FQ21-FP21</f>
        <v>865.70000000001164</v>
      </c>
      <c r="FS21" s="581">
        <f t="shared" ref="FS21:FS27" si="347">FQ21/FP21</f>
        <v>1.1545892857142879</v>
      </c>
      <c r="FT21" s="393">
        <f>INDEX('SO Juli 2026 Rev 2'!$B$6:$BI$50,MATCH(B21,'SO Juli 2026 Rev 2'!$B$6:$B$50,0),MATCH($FT$3,'SO Juli 2026 Rev 2'!$B$5:$XI$5,0))</f>
        <v>3500</v>
      </c>
      <c r="FU21" s="393">
        <f>INDEX('Summary sales'!$A$6:$CA$50,MATCH(B21,'Summary sales'!$A$6:$A$50,0),MATCH($FT$3,'Summary sales'!$A$7:$CA$7,0))</f>
        <v>4019.7299999999814</v>
      </c>
      <c r="FV21" s="393">
        <f t="shared" ref="FV21:FV27" si="348">FU21-FT21</f>
        <v>519.72999999998137</v>
      </c>
      <c r="FW21" s="581">
        <f t="shared" ref="FW21:FW27" si="349">FU21/FT21</f>
        <v>1.1484942857142804</v>
      </c>
      <c r="FX21" s="393">
        <f>INDEX('SO Juli 2026 Rev 2'!$B$6:$BI$50,MATCH(B21,'SO Juli 2026 Rev 2'!$B$6:$B$50,0),MATCH($FX$3,'SO Juli 2026 Rev 2'!$B$5:$XI$5,0))</f>
        <v>2000</v>
      </c>
      <c r="FY21" s="393">
        <f>INDEX('Summary sales'!$A$6:$CA$50,MATCH(B21,'Summary sales'!$A$6:$A$50,0),MATCH($FX$3,'Summary sales'!$A$7:$CA$7,0))</f>
        <v>825.25</v>
      </c>
      <c r="FZ21" s="393">
        <f t="shared" ref="FZ21:FZ27" si="350">FY21-FX21</f>
        <v>-1174.75</v>
      </c>
      <c r="GA21" s="581">
        <f t="shared" ref="GA21:GA27" si="351">FY21/FX21</f>
        <v>0.41262500000000002</v>
      </c>
      <c r="GB21" s="393">
        <f>INDEX('SO Juli 2026 Rev 2'!$B$6:$BI$50,MATCH(B21,'SO Juli 2026 Rev 2'!$B$6:$B$50,0),MATCH($GB$3,'SO Juli 2026 Rev 2'!$B$5:$XI$5,0))</f>
        <v>369.61070967741654</v>
      </c>
      <c r="GC21" s="393">
        <f>INDEX('Summary sales'!$A$6:$CA$50,MATCH(B21,'Summary sales'!$A$6:$A$50,0),MATCH($GB$3,'Summary sales'!$A$7:$CA$7,0))</f>
        <v>0</v>
      </c>
      <c r="GD21" s="393">
        <f t="shared" ref="GD21:GD27" si="352">GC21-GB21</f>
        <v>-369.61070967741654</v>
      </c>
      <c r="GE21" s="581">
        <f t="shared" ref="GE21:GE27" si="353">GC21/GB21</f>
        <v>0</v>
      </c>
      <c r="GF21" s="393">
        <f>INDEX('SO Juli 2026 Rev 2'!$B$6:$BI$50,MATCH(B21,'SO Juli 2026 Rev 2'!$B$6:$B$50,0),MATCH($GF$3,'SO Juli 2026 Rev 2'!$B$5:$XI$5,0))</f>
        <v>13500</v>
      </c>
      <c r="GG21" s="393">
        <f>INDEX('Summary sales'!$A$6:$CA$50,MATCH(B21,'Summary sales'!$A$6:$A$50,0),MATCH($GF$3,'Summary sales'!$A$7:$CA$7,0))</f>
        <v>17387.455000000002</v>
      </c>
      <c r="GH21" s="393">
        <f t="shared" ref="GH21:GH27" si="354">GG21-GF21</f>
        <v>3887.4550000000017</v>
      </c>
      <c r="GI21" s="581">
        <f t="shared" ref="GI21:GI27" si="355">GG21/GF21</f>
        <v>1.2879596296296298</v>
      </c>
      <c r="GJ21" s="393">
        <f>INDEX('SO Juli 2026 Rev 2'!$B$6:$BI$50,MATCH(B21,'SO Juli 2026 Rev 2'!$B$6:$B$50,0),MATCH($GJ$3,'SO Juli 2026 Rev 2'!$B$5:$XI$5,0))</f>
        <v>1121.900322580635</v>
      </c>
      <c r="GK21" s="393">
        <f>INDEX('Summary sales'!$A$6:$CA$50,MATCH($B21,'Summary sales'!$A$6:$A$50,0),MATCH($GJ$3,'Summary sales'!$A$7:$CA$7,0))</f>
        <v>1034.9300000001676</v>
      </c>
      <c r="GL21" s="393">
        <f t="shared" ref="GL21:GL27" si="356">GK21-GJ21</f>
        <v>-86.970322580467382</v>
      </c>
      <c r="GM21" s="581">
        <f t="shared" ref="GM21:GM27" si="357">GK21/GJ21</f>
        <v>0.92247945665938025</v>
      </c>
      <c r="GN21" s="393">
        <f>INDEX('SO Juli 2026 Rev 2'!$B$6:$BI$50,MATCH(B21,'SO Juli 2026 Rev 2'!$B$6:$B$50,0),MATCH($GN$3,'SO Juli 2026 Rev 2'!$B$5:$XI$5,0))</f>
        <v>2499.7025806451697</v>
      </c>
      <c r="GO21" s="393">
        <f>INDEX('Summary sales'!$A$6:$CA$50,MATCH(B21,'Summary sales'!$A$6:$A$50,0),MATCH($GN$3,'Summary sales'!$A$7:$CA$7,0))</f>
        <v>2744.4399999999878</v>
      </c>
      <c r="GP21" s="393">
        <f t="shared" ref="GP21:GP27" si="358">GO21-GN21</f>
        <v>244.73741935481803</v>
      </c>
      <c r="GQ21" s="581">
        <f t="shared" ref="GQ21:GQ27" si="359">GO21/GN21</f>
        <v>1.0979066154708901</v>
      </c>
      <c r="GR21" s="393">
        <f>INDEX('SO Juli 2026 Rev 2'!$B$6:$BI$50,MATCH(B21,'SO Juli 2026 Rev 2'!$B$6:$B$50,0),MATCH($GR$3,'SO Juli 2026 Rev 2'!$B$5:$XI$5,0))</f>
        <v>2499.7025806451697</v>
      </c>
      <c r="GS21" s="393">
        <f>INDEX('Summary sales'!$A$6:$CA$50,MATCH(B21,'Summary sales'!$A$6:$A$50,0),MATCH($GR$3,'Summary sales'!$A$7:$CA$7,0))</f>
        <v>761.60999999986961</v>
      </c>
      <c r="GT21" s="393">
        <f t="shared" ref="GT21:GT27" si="360">GS21-GR21</f>
        <v>-1738.0925806453001</v>
      </c>
      <c r="GU21" s="581">
        <f t="shared" ref="GU21:GU27" si="361">GS21/GR21</f>
        <v>0.30468024712095915</v>
      </c>
      <c r="GV21" s="393">
        <f>INDEX('SO Juli 2026 Rev 2'!$B$6:$BI$50,MATCH(B21,'SO Juli 2026 Rev 2'!$B$6:$B$50,0),MATCH($GV$3,'SO Juli 2026 Rev 2'!$B$5:$XI$5,0))</f>
        <v>0</v>
      </c>
      <c r="GW21" s="393">
        <f>INDEX('Summary sales'!$A$6:$CA$50,MATCH(B21,'Summary sales'!$A$6:$A$50,0),MATCH($GV$3,'Summary sales'!$A$7:$CA$7,0))</f>
        <v>0</v>
      </c>
      <c r="GX21" s="393">
        <f t="shared" ref="GX21:GX27" si="362">GW21-GV21</f>
        <v>0</v>
      </c>
      <c r="GY21" s="582" t="e">
        <f t="shared" ref="GY21:GY27" si="363">GW21/GV21</f>
        <v>#DIV/0!</v>
      </c>
    </row>
    <row r="22" spans="1:207" ht="15" customHeight="1">
      <c r="A22" s="808"/>
      <c r="B22" s="391">
        <f t="shared" ref="B22:B27" si="364">B21+1</f>
        <v>46217</v>
      </c>
      <c r="C22" s="392" t="str">
        <f t="shared" si="0"/>
        <v>Tue</v>
      </c>
      <c r="D22" s="393">
        <f t="shared" si="260"/>
        <v>213250.93393548383</v>
      </c>
      <c r="E22" s="393">
        <f t="shared" ca="1" si="261"/>
        <v>248590.52100000187</v>
      </c>
      <c r="F22" s="393">
        <f t="shared" ca="1" si="262"/>
        <v>35339.58706451804</v>
      </c>
      <c r="G22" s="581">
        <f t="shared" ca="1" si="263"/>
        <v>1.1657183225992789</v>
      </c>
      <c r="H22" s="393">
        <f>INDEX('SO Juli 2026 Rev 2'!$B$6:$BI$50,MATCH(B22,'SO Juli 2026 Rev 2'!$B$6:$B$50,0),MATCH($H$3,'SO Juli 2026 Rev 2'!$B$5:$XI$5,0))</f>
        <v>1199.5729032258068</v>
      </c>
      <c r="I22" s="393">
        <f>INDEX('Summary sales'!$A$6:$CA$50,MATCH(B22,'Summary sales'!$A$6:$A$50,0),MATCH($H$3,'Summary sales'!$A$7:$CA$7,0))</f>
        <v>1035.3799999998882</v>
      </c>
      <c r="J22" s="393">
        <f t="shared" si="264"/>
        <v>-164.1929032259186</v>
      </c>
      <c r="K22" s="581">
        <f t="shared" si="265"/>
        <v>0.86312386451512646</v>
      </c>
      <c r="L22" s="393">
        <f>INDEX('SO Juli 2026 Rev 2'!$B$6:$BI$50,MATCH(B22,'SO Juli 2026 Rev 2'!$B$6:$B$50,0),MATCH($L$3,'SO Juli 2026 Rev 2'!$B$5:$XI$5,0))</f>
        <v>2000</v>
      </c>
      <c r="M22" s="393">
        <f>INDEX('Summary sales'!$A$6:$CA$50,MATCH($B22,'Summary sales'!$A$6:$A$50,0),MATCH($L$3,'Summary sales'!$A$7:$CA$7,0))</f>
        <v>2255.390000000596</v>
      </c>
      <c r="N22" s="393">
        <f t="shared" si="266"/>
        <v>255.39000000059605</v>
      </c>
      <c r="O22" s="581">
        <f t="shared" si="267"/>
        <v>1.1276950000002981</v>
      </c>
      <c r="P22" s="393">
        <f>INDEX('SO Juli 2026 Rev 2'!$B$6:$BI$50,MATCH(B22,'SO Juli 2026 Rev 2'!$B$6:$B$50,0),MATCH($P$3,'SO Juli 2026 Rev 2'!$B$5:$XI$5,0))</f>
        <v>1200</v>
      </c>
      <c r="Q22" s="393">
        <f>INDEX('Summary sales'!$A$6:$CA$50,MATCH($B22,'Summary sales'!$A$6:$A$50,0),MATCH($P$3,'Summary sales'!$A$7:$CA$7,0))</f>
        <v>1113.7800000002608</v>
      </c>
      <c r="R22" s="393">
        <f t="shared" si="268"/>
        <v>-86.21999999973923</v>
      </c>
      <c r="S22" s="581">
        <f t="shared" si="269"/>
        <v>0.9281500000002173</v>
      </c>
      <c r="T22" s="393">
        <f>INDEX('SO Juli 2026 Rev 2'!$B$6:$BI$50,MATCH(B22,'SO Juli 2026 Rev 2'!$B$6:$B$50,0),MATCH($T$3,'SO Juli 2026 Rev 2'!$B$5:$XI$5,0))</f>
        <v>3300</v>
      </c>
      <c r="U22" s="393">
        <f>INDEX('Summary sales'!$A$6:$CA$50,MATCH($B22,'Summary sales'!$A$6:$A$50,0),MATCH($T$3,'Summary sales'!$A$7:$CA$7,0))</f>
        <v>3218.2000000001863</v>
      </c>
      <c r="V22" s="393">
        <f t="shared" si="270"/>
        <v>-81.799999999813735</v>
      </c>
      <c r="W22" s="581">
        <f t="shared" si="271"/>
        <v>0.97521212121217771</v>
      </c>
      <c r="X22" s="393">
        <f>INDEX('SO Juli 2026 Rev 2'!$B$6:$BI$50,MATCH(B22,'SO Juli 2026 Rev 2'!$B$6:$B$50,0),MATCH($X$3,'SO Juli 2026 Rev 2'!$B$5:$XI$5,0))</f>
        <v>644.02064516129087</v>
      </c>
      <c r="Y22" s="393">
        <f>INDEX('Summary sales'!$A$6:$CA$50,MATCH($B22,'Summary sales'!$A$6:$A$50,0),MATCH($X$3,'Summary sales'!$A$7:$CA$7,0))</f>
        <v>915.27999999991152</v>
      </c>
      <c r="Z22" s="393">
        <f t="shared" si="272"/>
        <v>271.25935483862065</v>
      </c>
      <c r="AA22" s="581">
        <f t="shared" si="273"/>
        <v>1.4211966757225392</v>
      </c>
      <c r="AB22" s="393">
        <f>INDEX('SO Juli 2026 Rev 2'!$B$6:$BI$50,MATCH(B22,'SO Juli 2026 Rev 2'!$B$6:$B$50,0),MATCH($AB$3,'SO Juli 2026 Rev 2'!$B$5:$XI$5,0))</f>
        <v>150</v>
      </c>
      <c r="AC22" s="393">
        <f>INDEX('Summary sales'!$A$6:$CA$50,MATCH($B22,'Summary sales'!$A$6:$A$50,0),MATCH($AB$3,'Summary sales'!$A$7:$CA$7,0))</f>
        <v>66.940000000002328</v>
      </c>
      <c r="AD22" s="393">
        <f t="shared" si="274"/>
        <v>-83.059999999997672</v>
      </c>
      <c r="AE22" s="581">
        <f t="shared" si="275"/>
        <v>0.44626666666668219</v>
      </c>
      <c r="AF22" s="393">
        <f>INDEX('SO Juli 2026 Rev 2'!$B$6:$BI$50,MATCH(B22,'SO Juli 2026 Rev 2'!$B$6:$B$50,0),MATCH($AF$3,'SO Juli 2026 Rev 2'!$B$5:$XI$5,0))</f>
        <v>603.76322580644887</v>
      </c>
      <c r="AG22" s="393">
        <f>INDEX('Summary sales'!$A$6:$CA$50,MATCH($B22,'Summary sales'!$A$6:$A$50,0),MATCH($AF$3,'Summary sales'!$A$7:$CA$7,0))</f>
        <v>977.78999999992084</v>
      </c>
      <c r="AH22" s="393">
        <f t="shared" si="276"/>
        <v>374.02677419347197</v>
      </c>
      <c r="AI22" s="581">
        <f t="shared" si="277"/>
        <v>1.6194924735501786</v>
      </c>
      <c r="AJ22" s="393">
        <f>INDEX('SO Juli 2026 Rev 2'!$B$6:$BI$50,MATCH(B22,'SO Juli 2026 Rev 2'!$B$6:$B$50,0),MATCH($AJ$3,'SO Juli 2026 Rev 2'!$B$5:$XI$5,0))</f>
        <v>673.27548387096704</v>
      </c>
      <c r="AK22" s="393">
        <f>INDEX('Summary sales'!$A$6:$CA$50,MATCH($B22,'Summary sales'!$A$6:$A$50,0),MATCH($AJ$3,'Summary sales'!$A$7:$CA$7,0))</f>
        <v>704.97999999998137</v>
      </c>
      <c r="AL22" s="393">
        <f t="shared" si="278"/>
        <v>31.704516129014337</v>
      </c>
      <c r="AM22" s="581">
        <f t="shared" si="279"/>
        <v>1.0470899607791013</v>
      </c>
      <c r="AN22" s="393">
        <f>INDEX('SO Juli 2026 Rev 2'!$B$6:$BI$50,MATCH(B22,'SO Juli 2026 Rev 2'!$B$6:$B$50,0),MATCH($AN$3,'SO Juli 2026 Rev 2'!$B$5:$XI$5,0))</f>
        <v>5500</v>
      </c>
      <c r="AO22" s="393">
        <f>INDEX('Summary sales'!$A$6:$CA$50,MATCH($B22,'Summary sales'!$A$6:$A$50,0),MATCH($AN$3,'Summary sales'!$A$7:$CA$7,0))</f>
        <v>6450.2400000002235</v>
      </c>
      <c r="AP22" s="393">
        <f t="shared" si="280"/>
        <v>950.24000000022352</v>
      </c>
      <c r="AQ22" s="581">
        <f t="shared" si="281"/>
        <v>1.1727709090909497</v>
      </c>
      <c r="AR22" s="393">
        <f>INDEX('SO Juli 2026 Rev 2'!$B$6:$BI$50,MATCH(B22,'SO Juli 2026 Rev 2'!$B$6:$B$50,0),MATCH($AR$3,'SO Juli 2026 Rev 2'!$B$5:$XI$5,0))</f>
        <v>5000</v>
      </c>
      <c r="AS22" s="393">
        <f ca="1">INDEX('Summary sales'!$A$6:$CA$50,MATCH($B22,'Summary sales'!$A$6:$A$50,0),MATCH($AR$3,'Summary sales'!$A$7:$CA$7,0))</f>
        <v>5890.5200000000186</v>
      </c>
      <c r="AT22" s="393">
        <f t="shared" ca="1" si="282"/>
        <v>890.52000000001863</v>
      </c>
      <c r="AU22" s="581">
        <f t="shared" ca="1" si="283"/>
        <v>1.1781040000000038</v>
      </c>
      <c r="AV22" s="393">
        <f>INDEX('SO Juli 2026 Rev 2'!$B$6:$BI$50,MATCH(B22,'SO Juli 2026 Rev 2'!$B$6:$B$50,0),MATCH($AV$3,'SO Juli 2026 Rev 2'!$B$5:$XI$5,0))</f>
        <v>2500</v>
      </c>
      <c r="AW22" s="393">
        <f>INDEX('Summary sales'!$A$6:$CA$50,MATCH($B22,'Summary sales'!$A$6:$A$50,0),MATCH($AV$3,'Summary sales'!$A$7:$CA$7,0))</f>
        <v>3031.6200000001118</v>
      </c>
      <c r="AX22" s="393">
        <f t="shared" si="284"/>
        <v>531.62000000011176</v>
      </c>
      <c r="AY22" s="581">
        <f t="shared" si="285"/>
        <v>1.2126480000000448</v>
      </c>
      <c r="AZ22" s="393">
        <f>INDEX('SO Juli 2026 Rev 2'!$B$6:$BI$50,MATCH(B22,'SO Juli 2026 Rev 2'!$B$6:$B$50,0),MATCH($AZ$3,'SO Juli 2026 Rev 2'!$B$5:$XI$5,0))</f>
        <v>500</v>
      </c>
      <c r="BA22" s="393">
        <f>INDEX('Summary sales'!$A$6:$CA$50,MATCH($B22,'Summary sales'!$A$6:$A$50,0),MATCH($AZ$3,'Summary sales'!$A$7:$CA$7,0))</f>
        <v>1188.6100000000006</v>
      </c>
      <c r="BB22" s="393">
        <f t="shared" si="286"/>
        <v>688.61000000000058</v>
      </c>
      <c r="BC22" s="581">
        <f t="shared" si="287"/>
        <v>2.3772200000000012</v>
      </c>
      <c r="BD22" s="393">
        <f>INDEX('SO Juli 2026 Rev 2'!$B$6:$BI$50,MATCH(B22,'SO Juli 2026 Rev 2'!$B$6:$B$50,0),MATCH($BD$3,'SO Juli 2026 Rev 2'!$B$5:$XI$5,0))</f>
        <v>10300</v>
      </c>
      <c r="BE22" s="393">
        <f>INDEX('Summary sales'!$A$6:$CA$50,MATCH($B22,'Summary sales'!$A$6:$A$50,0),MATCH($BD$3,'Summary sales'!$A$7:$CA$7,0))</f>
        <v>10948.030000000028</v>
      </c>
      <c r="BF22" s="393">
        <f t="shared" si="288"/>
        <v>648.03000000002794</v>
      </c>
      <c r="BG22" s="581">
        <f t="shared" si="289"/>
        <v>1.0629155339805851</v>
      </c>
      <c r="BH22" s="393">
        <f>INDEX('SO Juli 2026 Rev 2'!$B$6:$BI$50,MATCH(B22,'SO Juli 2026 Rev 2'!$B$6:$B$50,0),MATCH($BH$3,'SO Juli 2026 Rev 2'!$B$5:$XI$5,0))</f>
        <v>9000.0570967741915</v>
      </c>
      <c r="BI22" s="393">
        <f>INDEX('Summary sales'!$A$6:$CA$50,MATCH($B22,'Summary sales'!$A$6:$A$50,0),MATCH($BH$3,'Summary sales'!$A$7:$CA$7,0))</f>
        <v>9968</v>
      </c>
      <c r="BJ22" s="393">
        <f t="shared" si="290"/>
        <v>967.94290322580855</v>
      </c>
      <c r="BK22" s="581">
        <f t="shared" si="291"/>
        <v>1.1075485291724136</v>
      </c>
      <c r="BL22" s="393">
        <f>INDEX('SO Juli 2026 Rev 2'!$B$6:$BI$50,MATCH(B22,'SO Juli 2026 Rev 2'!$B$6:$B$50,0),MATCH($BL$3,'SO Juli 2026 Rev 2'!$B$5:$XI$5,0))</f>
        <v>1000</v>
      </c>
      <c r="BM22" s="393">
        <f>INDEX('Summary sales'!$A$6:$CA$50,MATCH($B22,'Summary sales'!$A$6:$A$50,0),MATCH($BL$3,'Summary sales'!$A$7:$CA$7,0))</f>
        <v>662.82299999997485</v>
      </c>
      <c r="BN22" s="393">
        <f t="shared" si="292"/>
        <v>-337.17700000002515</v>
      </c>
      <c r="BO22" s="581">
        <f t="shared" si="293"/>
        <v>0.66282299999997485</v>
      </c>
      <c r="BP22" s="393">
        <f>INDEX('SO Juli 2026 Rev 2'!$B$6:$BI$50,MATCH(B22,'SO Juli 2026 Rev 2'!$B$6:$B$50,0),MATCH($BP$3,'SO Juli 2026 Rev 2'!$B$5:$XI$5,0))</f>
        <v>5500</v>
      </c>
      <c r="BQ22" s="393">
        <f ca="1">INDEX('Summary sales'!$A$6:$CA$50,MATCH($B22,'Summary sales'!$A$6:$A$50,0),MATCH($BP$3,'Summary sales'!$A$7:$CA$7,0))</f>
        <v>5489.18</v>
      </c>
      <c r="BR22" s="393">
        <f t="shared" ca="1" si="294"/>
        <v>-10.819999999999709</v>
      </c>
      <c r="BS22" s="581">
        <f t="shared" ca="1" si="295"/>
        <v>0.99803272727272729</v>
      </c>
      <c r="BT22" s="393">
        <f>INDEX('SO Juli 2026 Rev 2'!$B$6:$BI$50,MATCH(B22,'SO Juli 2026 Rev 2'!$B$6:$B$50,0),MATCH($BT$3,'SO Juli 2026 Rev 2'!$B$5:$XI$5,0))</f>
        <v>0</v>
      </c>
      <c r="BU22" s="393">
        <f>INDEX('Summary sales'!$A$6:$CA$50,MATCH($B22,'Summary sales'!$A$6:$A$50,0),MATCH($BT$3,'Summary sales'!$A$7:$CA$7,0))</f>
        <v>0</v>
      </c>
      <c r="BV22" s="393">
        <f t="shared" si="296"/>
        <v>0</v>
      </c>
      <c r="BW22" s="581" t="e">
        <f t="shared" si="297"/>
        <v>#DIV/0!</v>
      </c>
      <c r="BX22" s="393">
        <f>INDEX('SO Juli 2026 Rev 2'!$B$6:$BI$50,MATCH(B22,'SO Juli 2026 Rev 2'!$B$6:$B$50,0),MATCH($BX$3,'SO Juli 2026 Rev 2'!$B$5:$XI$5,0))</f>
        <v>89.451612903225808</v>
      </c>
      <c r="BY22" s="393">
        <f>INDEX('Summary sales'!$A$6:$CA$50,MATCH($B22,'Summary sales'!$A$6:$A$50,0),MATCH($BX$3,'Summary sales'!$A$7:$CA$7,0))</f>
        <v>49.990000000005239</v>
      </c>
      <c r="BZ22" s="393">
        <f t="shared" si="298"/>
        <v>-39.461612903220569</v>
      </c>
      <c r="CA22" s="581">
        <f t="shared" si="299"/>
        <v>0.55884962134877836</v>
      </c>
      <c r="CB22" s="393">
        <f>INDEX('SO Juli 2026 Rev 2'!$B$6:$BI$50,MATCH(B22,'SO Juli 2026 Rev 2'!$B$6:$B$50,0),MATCH($CB$3,'SO Juli 2026 Rev 2'!$B$5:$XI$5,0))</f>
        <v>3500</v>
      </c>
      <c r="CC22" s="393">
        <f>INDEX('Summary sales'!$A$6:$CA$50,MATCH($B22,'Summary sales'!$A$6:$A$50,0),MATCH($CB$3,'Summary sales'!$A$7:$CA$7,0))</f>
        <v>3890.2999999998137</v>
      </c>
      <c r="CD22" s="393">
        <f t="shared" si="300"/>
        <v>390.29999999981374</v>
      </c>
      <c r="CE22" s="581">
        <f t="shared" si="301"/>
        <v>1.1115142857142324</v>
      </c>
      <c r="CF22" s="393">
        <f>INDEX('SO Juli 2026 Rev 2'!$B$6:$BI$50,MATCH(B22,'SO Juli 2026 Rev 2'!$B$6:$B$50,0),MATCH($CF$3,'SO Juli 2026 Rev 2'!$B$5:$XI$5,0))</f>
        <v>1300</v>
      </c>
      <c r="CG22" s="393">
        <f>INDEX('Summary sales'!$A$6:$CA$50,MATCH($B22,'Summary sales'!$A$6:$A$50,0),MATCH($CF$3,'Summary sales'!$A$7:$CA$7,0))</f>
        <v>1216.75</v>
      </c>
      <c r="CH22" s="393">
        <f t="shared" si="302"/>
        <v>-83.25</v>
      </c>
      <c r="CI22" s="581">
        <f t="shared" si="303"/>
        <v>0.93596153846153851</v>
      </c>
      <c r="CJ22" s="393">
        <f>INDEX('SO Juli 2026 Rev 2'!$B$6:$BI$50,MATCH(B22,'SO Juli 2026 Rev 2'!$B$6:$B$50,0),MATCH($CJ$3,'SO Juli 2026 Rev 2'!$B$5:$XI$5,0))</f>
        <v>3000</v>
      </c>
      <c r="CK22" s="393">
        <f>INDEX('Summary sales'!$A$6:$CA$50,MATCH($B22,'Summary sales'!$A$6:$A$50,0),MATCH($CJ$3,'Summary sales'!$A$7:$CA$7,0))</f>
        <v>4751</v>
      </c>
      <c r="CL22" s="393">
        <f t="shared" si="304"/>
        <v>1751</v>
      </c>
      <c r="CM22" s="581">
        <f t="shared" si="305"/>
        <v>1.5836666666666666</v>
      </c>
      <c r="CN22" s="393">
        <f>INDEX('SO Juli 2026 Rev 2'!$B$6:$BI$50,MATCH(B22,'SO Juli 2026 Rev 2'!$B$6:$B$50,0),MATCH($CN$3,'SO Juli 2026 Rev 2'!$B$5:$XI$5,0))</f>
        <v>6500</v>
      </c>
      <c r="CO22" s="393">
        <f>INDEX('Summary sales'!$A$6:$CA$50,MATCH($B22,'Summary sales'!$A$6:$A$50,0),MATCH($CN$3,'Summary sales'!$A$7:$CA$7,0))</f>
        <v>6670.5200000000186</v>
      </c>
      <c r="CP22" s="393">
        <f t="shared" si="306"/>
        <v>170.52000000001863</v>
      </c>
      <c r="CQ22" s="581">
        <f t="shared" si="307"/>
        <v>1.0262338461538489</v>
      </c>
      <c r="CR22" s="393">
        <f>INDEX('SO Juli 2026 Rev 2'!$B$6:$BI$50,MATCH(B22,'SO Juli 2026 Rev 2'!$B$6:$B$50,0),MATCH($CR$3,'SO Juli 2026 Rev 2'!$B$5:$XI$5,0))</f>
        <v>10000</v>
      </c>
      <c r="CS22" s="393">
        <f>INDEX('Summary sales'!$A$6:$CA$50,MATCH($B22,'Summary sales'!$A$6:$A$50,0),MATCH($CR$3,'Summary sales'!$A$7:$CA$7,0))</f>
        <v>10835</v>
      </c>
      <c r="CT22" s="393">
        <f t="shared" si="308"/>
        <v>835</v>
      </c>
      <c r="CU22" s="581">
        <f t="shared" si="309"/>
        <v>1.0834999999999999</v>
      </c>
      <c r="CV22" s="393">
        <f>INDEX('SO Juli 2026 Rev 2'!$B$6:$BI$50,MATCH(B22,'SO Juli 2026 Rev 2'!$B$6:$B$50,0),MATCH($CV$3,'SO Juli 2026 Rev 2'!$B$5:$XI$5,0))</f>
        <v>16000</v>
      </c>
      <c r="CW22" s="393">
        <f>INDEX('Summary sales'!$A$6:$CA$50,MATCH($B22,'Summary sales'!$A$6:$A$50,0),MATCH($CV$3,'Summary sales'!$A$7:$CA$7,0))</f>
        <v>18113</v>
      </c>
      <c r="CX22" s="393">
        <f t="shared" si="310"/>
        <v>2113</v>
      </c>
      <c r="CY22" s="581">
        <f t="shared" si="311"/>
        <v>1.1320625</v>
      </c>
      <c r="CZ22" s="393">
        <f>INDEX('SO Juli 2026 Rev 2'!$B$6:$BI$50,MATCH(B22,'SO Juli 2026 Rev 2'!$B$6:$B$50,0),MATCH($CZ$3,'SO Juli 2026 Rev 2'!$B$5:$XI$5,0))</f>
        <v>2000</v>
      </c>
      <c r="DA22" s="393">
        <f>INDEX('Summary sales'!$A$6:$CA$50,MATCH($B22,'Summary sales'!$A$6:$A$50,0),MATCH($CZ$3,'Summary sales'!$A$7:$CA$7,0))</f>
        <v>2111.839999999851</v>
      </c>
      <c r="DB22" s="393">
        <f t="shared" si="312"/>
        <v>111.83999999985099</v>
      </c>
      <c r="DC22" s="581">
        <f t="shared" si="313"/>
        <v>1.0559199999999256</v>
      </c>
      <c r="DD22" s="393">
        <f>INDEX('SO Juli 2026 Rev 2'!$B$6:$BI$50,MATCH(B22,'SO Juli 2026 Rev 2'!$B$6:$B$50,0),MATCH($DD$3,'SO Juli 2026 Rev 2'!$B$5:$XI$5,0))</f>
        <v>800</v>
      </c>
      <c r="DE22" s="393">
        <f>INDEX('Summary sales'!$A$6:$CA$50,MATCH($B22,'Summary sales'!$A$6:$A$50,0),MATCH($DD$3,'Summary sales'!$A$7:$CA$7,0))</f>
        <v>661.02000000001863</v>
      </c>
      <c r="DF22" s="393">
        <f t="shared" si="314"/>
        <v>-138.97999999998137</v>
      </c>
      <c r="DG22" s="581">
        <f t="shared" si="315"/>
        <v>0.8262750000000233</v>
      </c>
      <c r="DH22" s="393">
        <f>INDEX('SO Juli 2026 Rev 2'!$B$6:$BI$50,MATCH(B22,'SO Juli 2026 Rev 2'!$B$6:$B$50,0),MATCH($DH$3,'SO Juli 2026 Rev 2'!$B$5:$XI$5,0))</f>
        <v>7200</v>
      </c>
      <c r="DI22" s="393">
        <f>INDEX('Summary sales'!$A$6:$CA$50,MATCH($B22,'Summary sales'!$A$6:$A$50,0),MATCH($DH$3,'Summary sales'!$A$7:$CA$7,0))</f>
        <v>9026.1499999994412</v>
      </c>
      <c r="DJ22" s="393">
        <f t="shared" si="316"/>
        <v>1826.1499999994412</v>
      </c>
      <c r="DK22" s="581">
        <f t="shared" si="317"/>
        <v>1.2536319444443669</v>
      </c>
      <c r="DL22" s="393">
        <f>INDEX('SO Juli 2026 Rev 2'!$B$6:$BI$50,MATCH(B22,'SO Juli 2026 Rev 2'!$B$6:$B$50,0),MATCH($DL$3,'SO Juli 2026 Rev 2'!$B$5:$XI$5,0))</f>
        <v>3499.876774193548</v>
      </c>
      <c r="DM22" s="393">
        <f>INDEX('Summary sales'!$A$6:$CA$50,MATCH($B22,'Summary sales'!$A$6:$A$50,0),MATCH($DL$3,'Summary sales'!$A$7:$CA$7,0))</f>
        <v>1651.2799999999697</v>
      </c>
      <c r="DN22" s="393">
        <f t="shared" si="318"/>
        <v>-1848.5967741935783</v>
      </c>
      <c r="DO22" s="581">
        <f t="shared" si="319"/>
        <v>0.4718108969366393</v>
      </c>
      <c r="DP22" s="393">
        <f>INDEX('SO Juli 2026 Rev 2'!$B$6:$BI$50,MATCH(B22,'SO Juli 2026 Rev 2'!$B$6:$B$50,0),MATCH($DP$3,'SO Juli 2026 Rev 2'!$B$5:$XI$5,0))</f>
        <v>2000</v>
      </c>
      <c r="DQ22" s="393">
        <f>INDEX('Summary sales'!$A$6:$CA$50,MATCH($B22,'Summary sales'!$A$6:$A$50,0),MATCH($DP$3,'Summary sales'!$A$7:$CA$7,0))</f>
        <v>1751.5200000000186</v>
      </c>
      <c r="DR22" s="393">
        <f t="shared" si="320"/>
        <v>-248.47999999998137</v>
      </c>
      <c r="DS22" s="581">
        <f t="shared" si="321"/>
        <v>0.87576000000000931</v>
      </c>
      <c r="DT22" s="393">
        <f>INDEX('SO Juli 2026 Rev 2'!$B$6:$BI$50,MATCH(B22,'SO Juli 2026 Rev 2'!$B$6:$B$50,0),MATCH($DT$3,'SO Juli 2026 Rev 2'!$B$5:$XI$5,0))</f>
        <v>1000</v>
      </c>
      <c r="DU22" s="393">
        <f>INDEX('Summary sales'!$A$6:$CA$50,MATCH($B22,'Summary sales'!$A$6:$A$50,0),MATCH($DT$3,'Summary sales'!$A$7:$CA$7,0))</f>
        <v>505.82000000006519</v>
      </c>
      <c r="DV22" s="393">
        <f t="shared" si="322"/>
        <v>-494.17999999993481</v>
      </c>
      <c r="DW22" s="581">
        <f t="shared" si="323"/>
        <v>0.50582000000006522</v>
      </c>
      <c r="DX22" s="393">
        <f>INDEX('SO Juli 2026 Rev 2'!$B$6:$BI$50,MATCH(B22,'SO Juli 2026 Rev 2'!$B$6:$B$50,0),MATCH($DX$3,'SO Juli 2026 Rev 2'!$B$5:$XI$5,0))</f>
        <v>11000</v>
      </c>
      <c r="DY22" s="393">
        <f>INDEX('Summary sales'!$A$6:$CA$50,MATCH($B22,'Summary sales'!$A$6:$A$50,0),MATCH($DX$3,'Summary sales'!$A$7:$CA$7,0))</f>
        <v>10635.900000000373</v>
      </c>
      <c r="DZ22" s="393">
        <f t="shared" si="324"/>
        <v>-364.09999999962747</v>
      </c>
      <c r="EA22" s="581">
        <f t="shared" si="325"/>
        <v>0.96690000000003384</v>
      </c>
      <c r="EB22" s="393">
        <f>INDEX('SO Juli 2026 Rev 2'!$B$6:$BI$50,MATCH(B22,'SO Juli 2026 Rev 2'!$B$6:$B$50,0),MATCH($EB$3,'SO Juli 2026 Rev 2'!$B$5:$XI$5,0))</f>
        <v>2000</v>
      </c>
      <c r="EC22" s="393">
        <f>INDEX('Summary sales'!$A$6:$CA$50,MATCH($B22,'Summary sales'!$A$6:$A$50,0),MATCH($EB$3,'Summary sales'!$A$7:$CA$7,0))</f>
        <v>1736.9799999999814</v>
      </c>
      <c r="ED22" s="393">
        <f t="shared" si="326"/>
        <v>-263.02000000001863</v>
      </c>
      <c r="EE22" s="581">
        <f t="shared" si="327"/>
        <v>0.86848999999999066</v>
      </c>
      <c r="EF22" s="393">
        <f>INDEX('SO Juli 2026 Rev 2'!$B$6:$BI$50,MATCH(B22,'SO Juli 2026 Rev 2'!$B$6:$B$50,0),MATCH($EF$3,'SO Juli 2026 Rev 2'!$B$5:$XI$5,0))</f>
        <v>4000</v>
      </c>
      <c r="EG22" s="393">
        <f>INDEX('Summary sales'!$A$6:$CA$50,MATCH($B22,'Summary sales'!$A$6:$A$50,0),MATCH($EF$3,'Summary sales'!$A$7:$CA$7,0))</f>
        <v>5776.3799999998882</v>
      </c>
      <c r="EH22" s="393">
        <f t="shared" si="328"/>
        <v>1776.3799999998882</v>
      </c>
      <c r="EI22" s="581">
        <f t="shared" si="329"/>
        <v>1.4440949999999722</v>
      </c>
      <c r="EJ22" s="393">
        <f>INDEX('SO Juli 2026 Rev 2'!$B$6:$BI$50,MATCH(B22,'SO Juli 2026 Rev 2'!$B$6:$B$50,0),MATCH($EJ$3,'SO Juli 2026 Rev 2'!$B$5:$XI$5,0))</f>
        <v>7000</v>
      </c>
      <c r="EK22" s="393">
        <f>INDEX('Summary sales'!$A$6:$CA$50,MATCH(B22,'Summary sales'!$A$6:$A$50,0),MATCH($EJ$3,'Summary sales'!$A$7:$CA$7,0))</f>
        <v>7740.6499999999069</v>
      </c>
      <c r="EL22" s="393">
        <f t="shared" si="330"/>
        <v>740.64999999990687</v>
      </c>
      <c r="EM22" s="581">
        <f t="shared" si="331"/>
        <v>1.1058071428571294</v>
      </c>
      <c r="EN22" s="393">
        <f>INDEX('SO Juli 2026 Rev 2'!$B$6:$BI$50,MATCH(B22,'SO Juli 2026 Rev 2'!$B$6:$B$50,0),MATCH($EN$3,'SO Juli 2026 Rev 2'!$B$5:$XI$5,0))</f>
        <v>5000</v>
      </c>
      <c r="EO22" s="393">
        <f>INDEX('Summary sales'!$A$6:$CA$50,MATCH($B22,'Summary sales'!$A$6:$A$50,0),MATCH($EN$3,'Summary sales'!$A$7:$CA$7,0))</f>
        <v>7743.7700000000186</v>
      </c>
      <c r="EP22" s="393">
        <f t="shared" si="332"/>
        <v>2743.7700000000186</v>
      </c>
      <c r="EQ22" s="581">
        <f t="shared" si="333"/>
        <v>1.5487540000000037</v>
      </c>
      <c r="ER22" s="393">
        <f>INDEX('SO Juli 2026 Rev 2'!$B$6:$BI$50,MATCH(B22,'SO Juli 2026 Rev 2'!$B$6:$B$50,0),MATCH($ER$3,'SO Juli 2026 Rev 2'!$B$5:$XI$5,0))</f>
        <v>35000</v>
      </c>
      <c r="ES22" s="393">
        <f>INDEX('Summary sales'!$A$6:$CA$50,MATCH($B22,'Summary sales'!$A$6:$A$50,0),MATCH($ER$3,'Summary sales'!$A$7:$CA$7,0))</f>
        <v>52213.400000000373</v>
      </c>
      <c r="ET22" s="393">
        <f t="shared" si="334"/>
        <v>17213.400000000373</v>
      </c>
      <c r="EU22" s="581">
        <f t="shared" si="335"/>
        <v>1.4918114285714392</v>
      </c>
      <c r="EV22" s="393">
        <f>INDEX('SO Juli 2026 Rev 2'!$B$6:$BI$50,MATCH(B22,'SO Juli 2026 Rev 2'!$B$6:$B$50,0),MATCH($EV$3,'SO Juli 2026 Rev 2'!$B$5:$XI$5,0))</f>
        <v>8000</v>
      </c>
      <c r="EW22" s="393">
        <f>INDEX('Summary sales'!$A$6:$CA$50,MATCH(B22,'Summary sales'!$A$6:$A$50,0),MATCH($EV$3,'Summary sales'!$A$7:$CA$7,0))</f>
        <v>10333.550000000279</v>
      </c>
      <c r="EX22" s="393">
        <f t="shared" si="336"/>
        <v>2333.5500000002794</v>
      </c>
      <c r="EY22" s="581">
        <f t="shared" si="337"/>
        <v>1.2916937500000349</v>
      </c>
      <c r="EZ22" s="393">
        <f>INDEX('SO Juli 2026 Rev 2'!$B$6:$BI$50,MATCH(B22,'SO Juli 2026 Rev 2'!$B$6:$B$50,0),MATCH($EZ$3,'SO Juli 2026 Rev 2'!$B$5:$XI$5,0))</f>
        <v>3500</v>
      </c>
      <c r="FA22" s="393">
        <f>INDEX('Summary sales'!$A$6:$CA$50,MATCH(B22,'Summary sales'!$A$6:$A$50,0),MATCH($EZ$3,'Summary sales'!$A$7:$CA$7,0))</f>
        <v>3511.6000000005588</v>
      </c>
      <c r="FB22" s="393">
        <f t="shared" si="338"/>
        <v>11.600000000558794</v>
      </c>
      <c r="FC22" s="581">
        <f t="shared" si="339"/>
        <v>1.0033142857144455</v>
      </c>
      <c r="FD22" s="393">
        <f>INDEX('SO Juli 2026 Rev 2'!$B$6:$BI$50,MATCH(B22,'SO Juli 2026 Rev 2'!$B$6:$B$50,0),MATCH($FD$3,'SO Juli 2026 Rev 2'!$B$5:$XI$5,0))</f>
        <v>0</v>
      </c>
      <c r="FE22" s="393">
        <f>INDEX('Summary sales'!$A$6:$CA$50,MATCH(B22,'Summary sales'!$A$6:$A$50,0),MATCH($FD$3,'Summary sales'!$A$7:$CA$7,0))</f>
        <v>0</v>
      </c>
      <c r="FF22" s="393">
        <f t="shared" si="340"/>
        <v>0</v>
      </c>
      <c r="FG22" s="581" t="e">
        <f t="shared" si="341"/>
        <v>#DIV/0!</v>
      </c>
      <c r="FH22" s="393">
        <f>INDEX('SO Juli 2026 Rev 2'!$B$6:$BI$50,MATCH(B22,'SO Juli 2026 Rev 2'!$B$6:$B$50,0),MATCH($FH$3,'SO Juli 2026 Rev 2'!$B$5:$XI$5,0))</f>
        <v>0</v>
      </c>
      <c r="FI22" s="393">
        <f>INDEX('Summary sales'!$A$6:$CA$50,MATCH(B22,'Summary sales'!$A$6:$A$50,0),MATCH($FH$3,'Summary sales'!$A$7:$CA$7,0))</f>
        <v>0</v>
      </c>
      <c r="FJ22" s="393">
        <f t="shared" si="342"/>
        <v>0</v>
      </c>
      <c r="FK22" s="581" t="e">
        <f t="shared" si="343"/>
        <v>#DIV/0!</v>
      </c>
      <c r="FL22" s="393">
        <f>INDEX('SO Juli 2026 Rev 2'!$B$6:$BI$50,MATCH(B22,'SO Juli 2026 Rev 2'!$B$6:$B$50,0),MATCH($FL$3,'SO Juli 2026 Rev 2'!$B$5:$XI$5,0))</f>
        <v>700</v>
      </c>
      <c r="FM22" s="393">
        <f>INDEX('Summary sales'!$A$6:$CA$50,MATCH(B22,'Summary sales'!$A$6:$A$50,0),MATCH($FL$3,'Summary sales'!$A$7:$CA$7,0))</f>
        <v>589.91999999992549</v>
      </c>
      <c r="FN22" s="393">
        <f t="shared" si="344"/>
        <v>-110.08000000007451</v>
      </c>
      <c r="FO22" s="581">
        <f t="shared" si="345"/>
        <v>0.84274285714275066</v>
      </c>
      <c r="FP22" s="393">
        <f>INDEX('SO Juli 2026 Rev 2'!$B$6:$BI$50,MATCH(B22,'SO Juli 2026 Rev 2'!$B$6:$B$50,0),MATCH($FP$3,'SO Juli 2026 Rev 2'!$B$5:$XI$5,0))</f>
        <v>5600</v>
      </c>
      <c r="FQ22" s="393">
        <f>INDEX('Summary sales'!$A$6:$CA$50,MATCH(B22,'Summary sales'!$A$6:$A$50,0),MATCH($FP$3,'Summary sales'!$A$7:$CA$7,0))</f>
        <v>4899.6399999999558</v>
      </c>
      <c r="FR22" s="393">
        <f t="shared" si="346"/>
        <v>-700.36000000004424</v>
      </c>
      <c r="FS22" s="581">
        <f t="shared" si="347"/>
        <v>0.87493571428570638</v>
      </c>
      <c r="FT22" s="393">
        <f>INDEX('SO Juli 2026 Rev 2'!$B$6:$BI$50,MATCH(B22,'SO Juli 2026 Rev 2'!$B$6:$B$50,0),MATCH($FT$3,'SO Juli 2026 Rev 2'!$B$5:$XI$5,0))</f>
        <v>3500</v>
      </c>
      <c r="FU22" s="393">
        <f>INDEX('Summary sales'!$A$6:$CA$50,MATCH(B22,'Summary sales'!$A$6:$A$50,0),MATCH($FT$3,'Summary sales'!$A$7:$CA$7,0))</f>
        <v>3952.2299999999814</v>
      </c>
      <c r="FV22" s="393">
        <f t="shared" si="348"/>
        <v>452.22999999998137</v>
      </c>
      <c r="FW22" s="581">
        <f t="shared" si="349"/>
        <v>1.129208571428566</v>
      </c>
      <c r="FX22" s="393">
        <f>INDEX('SO Juli 2026 Rev 2'!$B$6:$BI$50,MATCH(B22,'SO Juli 2026 Rev 2'!$B$6:$B$50,0),MATCH($FX$3,'SO Juli 2026 Rev 2'!$B$5:$XI$5,0))</f>
        <v>2000</v>
      </c>
      <c r="FY22" s="393">
        <f>INDEX('Summary sales'!$A$6:$CA$50,MATCH(B22,'Summary sales'!$A$6:$A$50,0),MATCH($FX$3,'Summary sales'!$A$7:$CA$7,0))</f>
        <v>3624.4499999999534</v>
      </c>
      <c r="FZ22" s="393">
        <f t="shared" si="350"/>
        <v>1624.4499999999534</v>
      </c>
      <c r="GA22" s="581">
        <f t="shared" si="351"/>
        <v>1.8122249999999767</v>
      </c>
      <c r="GB22" s="393">
        <f>INDEX('SO Juli 2026 Rev 2'!$B$6:$BI$50,MATCH(B22,'SO Juli 2026 Rev 2'!$B$6:$B$50,0),MATCH($GB$3,'SO Juli 2026 Rev 2'!$B$5:$XI$5,0))</f>
        <v>369.61070967741654</v>
      </c>
      <c r="GC22" s="393">
        <f>INDEX('Summary sales'!$A$6:$CA$50,MATCH(B22,'Summary sales'!$A$6:$A$50,0),MATCH($GB$3,'Summary sales'!$A$7:$CA$7,0))</f>
        <v>0</v>
      </c>
      <c r="GD22" s="393">
        <f t="shared" si="352"/>
        <v>-369.61070967741654</v>
      </c>
      <c r="GE22" s="581">
        <f t="shared" si="353"/>
        <v>0</v>
      </c>
      <c r="GF22" s="393">
        <f>INDEX('SO Juli 2026 Rev 2'!$B$6:$BI$50,MATCH(B22,'SO Juli 2026 Rev 2'!$B$6:$B$50,0),MATCH($GF$3,'SO Juli 2026 Rev 2'!$B$5:$XI$5,0))</f>
        <v>13500</v>
      </c>
      <c r="GG22" s="393">
        <f>INDEX('Summary sales'!$A$6:$CA$50,MATCH(B22,'Summary sales'!$A$6:$A$50,0),MATCH($GF$3,'Summary sales'!$A$7:$CA$7,0))</f>
        <v>16724.858</v>
      </c>
      <c r="GH22" s="393">
        <f t="shared" si="354"/>
        <v>3224.8580000000002</v>
      </c>
      <c r="GI22" s="581">
        <f t="shared" si="355"/>
        <v>1.2388783703703703</v>
      </c>
      <c r="GJ22" s="393">
        <f>INDEX('SO Juli 2026 Rev 2'!$B$6:$BI$50,MATCH(B22,'SO Juli 2026 Rev 2'!$B$6:$B$50,0),MATCH($GJ$3,'SO Juli 2026 Rev 2'!$B$5:$XI$5,0))</f>
        <v>1121.900322580635</v>
      </c>
      <c r="GK22" s="393">
        <f>INDEX('Summary sales'!$A$6:$CA$50,MATCH($B22,'Summary sales'!$A$6:$A$50,0),MATCH($GJ$3,'Summary sales'!$A$7:$CA$7,0))</f>
        <v>1056.3500000000931</v>
      </c>
      <c r="GL22" s="393">
        <f t="shared" si="356"/>
        <v>-65.550322580541888</v>
      </c>
      <c r="GM22" s="581">
        <f t="shared" si="357"/>
        <v>0.94157206191922582</v>
      </c>
      <c r="GN22" s="393">
        <f>INDEX('SO Juli 2026 Rev 2'!$B$6:$BI$50,MATCH(B22,'SO Juli 2026 Rev 2'!$B$6:$B$50,0),MATCH($GN$3,'SO Juli 2026 Rev 2'!$B$5:$XI$5,0))</f>
        <v>2499.7025806451697</v>
      </c>
      <c r="GO22" s="393">
        <f>INDEX('Summary sales'!$A$6:$CA$50,MATCH(B22,'Summary sales'!$A$6:$A$50,0),MATCH($GN$3,'Summary sales'!$A$7:$CA$7,0))</f>
        <v>2759.3600000000006</v>
      </c>
      <c r="GP22" s="393">
        <f t="shared" si="358"/>
        <v>259.65741935483084</v>
      </c>
      <c r="GQ22" s="581">
        <f t="shared" si="359"/>
        <v>1.1038753255548561</v>
      </c>
      <c r="GR22" s="393">
        <f>INDEX('SO Juli 2026 Rev 2'!$B$6:$BI$50,MATCH(B22,'SO Juli 2026 Rev 2'!$B$6:$B$50,0),MATCH($GR$3,'SO Juli 2026 Rev 2'!$B$5:$XI$5,0))</f>
        <v>2499.7025806451697</v>
      </c>
      <c r="GS22" s="393">
        <f>INDEX('Summary sales'!$A$6:$CA$50,MATCH(B22,'Summary sales'!$A$6:$A$50,0),MATCH($GR$3,'Summary sales'!$A$7:$CA$7,0))</f>
        <v>140.53000000026077</v>
      </c>
      <c r="GT22" s="393">
        <f t="shared" si="360"/>
        <v>-2359.172580644909</v>
      </c>
      <c r="GU22" s="581">
        <f t="shared" si="361"/>
        <v>5.6218688210495096E-2</v>
      </c>
      <c r="GV22" s="393">
        <f>INDEX('SO Juli 2026 Rev 2'!$B$6:$BI$50,MATCH(B22,'SO Juli 2026 Rev 2'!$B$6:$B$50,0),MATCH($GV$3,'SO Juli 2026 Rev 2'!$B$5:$XI$5,0))</f>
        <v>0</v>
      </c>
      <c r="GW22" s="393">
        <f>INDEX('Summary sales'!$A$6:$CA$50,MATCH(B22,'Summary sales'!$A$6:$A$50,0),MATCH($GV$3,'Summary sales'!$A$7:$CA$7,0))</f>
        <v>0</v>
      </c>
      <c r="GX22" s="393">
        <f t="shared" si="362"/>
        <v>0</v>
      </c>
      <c r="GY22" s="582" t="e">
        <f t="shared" si="363"/>
        <v>#DIV/0!</v>
      </c>
    </row>
    <row r="23" spans="1:207" ht="15" customHeight="1">
      <c r="A23" s="808"/>
      <c r="B23" s="391">
        <f t="shared" si="364"/>
        <v>46218</v>
      </c>
      <c r="C23" s="392" t="str">
        <f t="shared" si="0"/>
        <v>Wed</v>
      </c>
      <c r="D23" s="393">
        <f t="shared" si="260"/>
        <v>213250.93393548383</v>
      </c>
      <c r="E23" s="393">
        <f t="shared" ca="1" si="261"/>
        <v>219826.92600000068</v>
      </c>
      <c r="F23" s="393">
        <f t="shared" ca="1" si="262"/>
        <v>6575.9920645168459</v>
      </c>
      <c r="G23" s="581">
        <f t="shared" ca="1" si="263"/>
        <v>1.0308368734577562</v>
      </c>
      <c r="H23" s="393">
        <f>INDEX('SO Juli 2026 Rev 2'!$B$6:$BI$50,MATCH(B23,'SO Juli 2026 Rev 2'!$B$6:$B$50,0),MATCH($H$3,'SO Juli 2026 Rev 2'!$B$5:$XI$5,0))</f>
        <v>1199.5729032258068</v>
      </c>
      <c r="I23" s="393">
        <f>INDEX('Summary sales'!$A$6:$CA$50,MATCH(B23,'Summary sales'!$A$6:$A$50,0),MATCH($H$3,'Summary sales'!$A$7:$CA$7,0))</f>
        <v>1078.3200000000652</v>
      </c>
      <c r="J23" s="393">
        <f t="shared" si="264"/>
        <v>-121.25290322574165</v>
      </c>
      <c r="K23" s="581">
        <f t="shared" si="265"/>
        <v>0.89891993817159688</v>
      </c>
      <c r="L23" s="393">
        <f>INDEX('SO Juli 2026 Rev 2'!$B$6:$BI$50,MATCH(B23,'SO Juli 2026 Rev 2'!$B$6:$B$50,0),MATCH($L$3,'SO Juli 2026 Rev 2'!$B$5:$XI$5,0))</f>
        <v>2000</v>
      </c>
      <c r="M23" s="393">
        <f>INDEX('Summary sales'!$A$6:$CA$50,MATCH($B23,'Summary sales'!$A$6:$A$50,0),MATCH($L$3,'Summary sales'!$A$7:$CA$7,0))</f>
        <v>2300.3499999996275</v>
      </c>
      <c r="N23" s="393">
        <f t="shared" si="266"/>
        <v>300.34999999962747</v>
      </c>
      <c r="O23" s="581">
        <f t="shared" si="267"/>
        <v>1.1501749999998137</v>
      </c>
      <c r="P23" s="393">
        <f>INDEX('SO Juli 2026 Rev 2'!$B$6:$BI$50,MATCH(B23,'SO Juli 2026 Rev 2'!$B$6:$B$50,0),MATCH($P$3,'SO Juli 2026 Rev 2'!$B$5:$XI$5,0))</f>
        <v>1200</v>
      </c>
      <c r="Q23" s="393">
        <f>INDEX('Summary sales'!$A$6:$CA$50,MATCH($B23,'Summary sales'!$A$6:$A$50,0),MATCH($P$3,'Summary sales'!$A$7:$CA$7,0))</f>
        <v>1107</v>
      </c>
      <c r="R23" s="393">
        <f t="shared" si="268"/>
        <v>-93</v>
      </c>
      <c r="S23" s="581">
        <f t="shared" si="269"/>
        <v>0.92249999999999999</v>
      </c>
      <c r="T23" s="393">
        <f>INDEX('SO Juli 2026 Rev 2'!$B$6:$BI$50,MATCH(B23,'SO Juli 2026 Rev 2'!$B$6:$B$50,0),MATCH($T$3,'SO Juli 2026 Rev 2'!$B$5:$XI$5,0))</f>
        <v>3300</v>
      </c>
      <c r="U23" s="393">
        <f>INDEX('Summary sales'!$A$6:$CA$50,MATCH($B23,'Summary sales'!$A$6:$A$50,0),MATCH($T$3,'Summary sales'!$A$7:$CA$7,0))</f>
        <v>2697.6000000000931</v>
      </c>
      <c r="V23" s="393">
        <f t="shared" si="270"/>
        <v>-602.39999999990687</v>
      </c>
      <c r="W23" s="581">
        <f t="shared" si="271"/>
        <v>0.81745454545457363</v>
      </c>
      <c r="X23" s="393">
        <f>INDEX('SO Juli 2026 Rev 2'!$B$6:$BI$50,MATCH(B23,'SO Juli 2026 Rev 2'!$B$6:$B$50,0),MATCH($X$3,'SO Juli 2026 Rev 2'!$B$5:$XI$5,0))</f>
        <v>644.02064516129087</v>
      </c>
      <c r="Y23" s="393">
        <f>INDEX('Summary sales'!$A$6:$CA$50,MATCH($B23,'Summary sales'!$A$6:$A$50,0),MATCH($X$3,'Summary sales'!$A$7:$CA$7,0))</f>
        <v>847.4100000000326</v>
      </c>
      <c r="Z23" s="393">
        <f t="shared" si="272"/>
        <v>203.38935483874172</v>
      </c>
      <c r="AA23" s="581">
        <f t="shared" si="273"/>
        <v>1.3158118553603264</v>
      </c>
      <c r="AB23" s="393">
        <f>INDEX('SO Juli 2026 Rev 2'!$B$6:$BI$50,MATCH(B23,'SO Juli 2026 Rev 2'!$B$6:$B$50,0),MATCH($AB$3,'SO Juli 2026 Rev 2'!$B$5:$XI$5,0))</f>
        <v>150</v>
      </c>
      <c r="AC23" s="393">
        <f>INDEX('Summary sales'!$A$6:$CA$50,MATCH($B23,'Summary sales'!$A$6:$A$50,0),MATCH($AB$3,'Summary sales'!$A$7:$CA$7,0))</f>
        <v>42.290000000008149</v>
      </c>
      <c r="AD23" s="393">
        <f t="shared" si="274"/>
        <v>-107.70999999999185</v>
      </c>
      <c r="AE23" s="581">
        <f t="shared" si="275"/>
        <v>0.28193333333338766</v>
      </c>
      <c r="AF23" s="393">
        <f>INDEX('SO Juli 2026 Rev 2'!$B$6:$BI$50,MATCH(B23,'SO Juli 2026 Rev 2'!$B$6:$B$50,0),MATCH($AF$3,'SO Juli 2026 Rev 2'!$B$5:$XI$5,0))</f>
        <v>603.76322580644887</v>
      </c>
      <c r="AG23" s="393">
        <f>INDEX('Summary sales'!$A$6:$CA$50,MATCH($B23,'Summary sales'!$A$6:$A$50,0),MATCH($AF$3,'Summary sales'!$A$7:$CA$7,0))</f>
        <v>907.32000000006519</v>
      </c>
      <c r="AH23" s="393">
        <f t="shared" si="276"/>
        <v>303.55677419361632</v>
      </c>
      <c r="AI23" s="581">
        <f t="shared" si="277"/>
        <v>1.5027745334905986</v>
      </c>
      <c r="AJ23" s="393">
        <f>INDEX('SO Juli 2026 Rev 2'!$B$6:$BI$50,MATCH(B23,'SO Juli 2026 Rev 2'!$B$6:$B$50,0),MATCH($AJ$3,'SO Juli 2026 Rev 2'!$B$5:$XI$5,0))</f>
        <v>673.27548387096704</v>
      </c>
      <c r="AK23" s="393">
        <f>INDEX('Summary sales'!$A$6:$CA$50,MATCH($B23,'Summary sales'!$A$6:$A$50,0),MATCH($AJ$3,'Summary sales'!$A$7:$CA$7,0))</f>
        <v>697.86999999999534</v>
      </c>
      <c r="AL23" s="393">
        <f t="shared" si="278"/>
        <v>24.594516129028307</v>
      </c>
      <c r="AM23" s="581">
        <f t="shared" si="279"/>
        <v>1.0365296475487615</v>
      </c>
      <c r="AN23" s="393">
        <f>INDEX('SO Juli 2026 Rev 2'!$B$6:$BI$50,MATCH(B23,'SO Juli 2026 Rev 2'!$B$6:$B$50,0),MATCH($AN$3,'SO Juli 2026 Rev 2'!$B$5:$XI$5,0))</f>
        <v>5500</v>
      </c>
      <c r="AO23" s="393">
        <f>INDEX('Summary sales'!$A$6:$CA$50,MATCH($B23,'Summary sales'!$A$6:$A$50,0),MATCH($AN$3,'Summary sales'!$A$7:$CA$7,0))</f>
        <v>6555.1200000010431</v>
      </c>
      <c r="AP23" s="393">
        <f t="shared" si="280"/>
        <v>1055.1200000010431</v>
      </c>
      <c r="AQ23" s="581">
        <f t="shared" si="281"/>
        <v>1.1918400000001896</v>
      </c>
      <c r="AR23" s="393">
        <f>INDEX('SO Juli 2026 Rev 2'!$B$6:$BI$50,MATCH(B23,'SO Juli 2026 Rev 2'!$B$6:$B$50,0),MATCH($AR$3,'SO Juli 2026 Rev 2'!$B$5:$XI$5,0))</f>
        <v>5000</v>
      </c>
      <c r="AS23" s="393">
        <f ca="1">INDEX('Summary sales'!$A$6:$CA$50,MATCH($B23,'Summary sales'!$A$6:$A$50,0),MATCH($AR$3,'Summary sales'!$A$7:$CA$7,0))</f>
        <v>5697</v>
      </c>
      <c r="AT23" s="393">
        <f t="shared" ca="1" si="282"/>
        <v>697</v>
      </c>
      <c r="AU23" s="581">
        <f t="shared" ca="1" si="283"/>
        <v>1.1394</v>
      </c>
      <c r="AV23" s="393">
        <f>INDEX('SO Juli 2026 Rev 2'!$B$6:$BI$50,MATCH(B23,'SO Juli 2026 Rev 2'!$B$6:$B$50,0),MATCH($AV$3,'SO Juli 2026 Rev 2'!$B$5:$XI$5,0))</f>
        <v>2500</v>
      </c>
      <c r="AW23" s="393">
        <f>INDEX('Summary sales'!$A$6:$CA$50,MATCH($B23,'Summary sales'!$A$6:$A$50,0),MATCH($AV$3,'Summary sales'!$A$7:$CA$7,0))</f>
        <v>1629.4599999999627</v>
      </c>
      <c r="AX23" s="393">
        <f t="shared" si="284"/>
        <v>-870.54000000003725</v>
      </c>
      <c r="AY23" s="581">
        <f t="shared" si="285"/>
        <v>0.65178399999998515</v>
      </c>
      <c r="AZ23" s="393">
        <f>INDEX('SO Juli 2026 Rev 2'!$B$6:$BI$50,MATCH(B23,'SO Juli 2026 Rev 2'!$B$6:$B$50,0),MATCH($AZ$3,'SO Juli 2026 Rev 2'!$B$5:$XI$5,0))</f>
        <v>500</v>
      </c>
      <c r="BA23" s="393">
        <f>INDEX('Summary sales'!$A$6:$CA$50,MATCH($B23,'Summary sales'!$A$6:$A$50,0),MATCH($AZ$3,'Summary sales'!$A$7:$CA$7,0))</f>
        <v>1289.0199999999895</v>
      </c>
      <c r="BB23" s="393">
        <f t="shared" si="286"/>
        <v>789.01999999998952</v>
      </c>
      <c r="BC23" s="581">
        <f t="shared" si="287"/>
        <v>2.5780399999999792</v>
      </c>
      <c r="BD23" s="393">
        <f>INDEX('SO Juli 2026 Rev 2'!$B$6:$BI$50,MATCH(B23,'SO Juli 2026 Rev 2'!$B$6:$B$50,0),MATCH($BD$3,'SO Juli 2026 Rev 2'!$B$5:$XI$5,0))</f>
        <v>10300</v>
      </c>
      <c r="BE23" s="393">
        <f>INDEX('Summary sales'!$A$6:$CA$50,MATCH($B23,'Summary sales'!$A$6:$A$50,0),MATCH($BD$3,'Summary sales'!$A$7:$CA$7,0))</f>
        <v>11133.830000000075</v>
      </c>
      <c r="BF23" s="393">
        <f t="shared" si="288"/>
        <v>833.83000000007451</v>
      </c>
      <c r="BG23" s="581">
        <f t="shared" si="289"/>
        <v>1.080954368932046</v>
      </c>
      <c r="BH23" s="393">
        <f>INDEX('SO Juli 2026 Rev 2'!$B$6:$BI$50,MATCH(B23,'SO Juli 2026 Rev 2'!$B$6:$B$50,0),MATCH($BH$3,'SO Juli 2026 Rev 2'!$B$5:$XI$5,0))</f>
        <v>9000.0570967741915</v>
      </c>
      <c r="BI23" s="393">
        <f>INDEX('Summary sales'!$A$6:$CA$50,MATCH($B23,'Summary sales'!$A$6:$A$50,0),MATCH($BH$3,'Summary sales'!$A$7:$CA$7,0))</f>
        <v>8541.8099999995902</v>
      </c>
      <c r="BJ23" s="393">
        <f t="shared" si="290"/>
        <v>-458.24709677460123</v>
      </c>
      <c r="BK23" s="581">
        <f t="shared" si="291"/>
        <v>0.94908397892955076</v>
      </c>
      <c r="BL23" s="393">
        <f>INDEX('SO Juli 2026 Rev 2'!$B$6:$BI$50,MATCH(B23,'SO Juli 2026 Rev 2'!$B$6:$B$50,0),MATCH($BL$3,'SO Juli 2026 Rev 2'!$B$5:$XI$5,0))</f>
        <v>1000</v>
      </c>
      <c r="BM23" s="393">
        <f>INDEX('Summary sales'!$A$6:$CA$50,MATCH($B23,'Summary sales'!$A$6:$A$50,0),MATCH($BL$3,'Summary sales'!$A$7:$CA$7,0))</f>
        <v>1356.8059999999823</v>
      </c>
      <c r="BN23" s="393">
        <f t="shared" si="292"/>
        <v>356.8059999999823</v>
      </c>
      <c r="BO23" s="581">
        <f t="shared" si="293"/>
        <v>1.3568059999999824</v>
      </c>
      <c r="BP23" s="393">
        <f>INDEX('SO Juli 2026 Rev 2'!$B$6:$BI$50,MATCH(B23,'SO Juli 2026 Rev 2'!$B$6:$B$50,0),MATCH($BP$3,'SO Juli 2026 Rev 2'!$B$5:$XI$5,0))</f>
        <v>5500</v>
      </c>
      <c r="BQ23" s="393">
        <f ca="1">INDEX('Summary sales'!$A$6:$CA$50,MATCH($B23,'Summary sales'!$A$6:$A$50,0),MATCH($BP$3,'Summary sales'!$A$7:$CA$7,0))</f>
        <v>5054.08</v>
      </c>
      <c r="BR23" s="393">
        <f t="shared" ca="1" si="294"/>
        <v>-445.92000000000007</v>
      </c>
      <c r="BS23" s="581">
        <f t="shared" ca="1" si="295"/>
        <v>0.91892363636363639</v>
      </c>
      <c r="BT23" s="393">
        <f>INDEX('SO Juli 2026 Rev 2'!$B$6:$BI$50,MATCH(B23,'SO Juli 2026 Rev 2'!$B$6:$B$50,0),MATCH($BT$3,'SO Juli 2026 Rev 2'!$B$5:$XI$5,0))</f>
        <v>0</v>
      </c>
      <c r="BU23" s="393">
        <f>INDEX('Summary sales'!$A$6:$CA$50,MATCH($B23,'Summary sales'!$A$6:$A$50,0),MATCH($BT$3,'Summary sales'!$A$7:$CA$7,0))</f>
        <v>0</v>
      </c>
      <c r="BV23" s="393">
        <f t="shared" si="296"/>
        <v>0</v>
      </c>
      <c r="BW23" s="581" t="e">
        <f t="shared" si="297"/>
        <v>#DIV/0!</v>
      </c>
      <c r="BX23" s="393">
        <f>INDEX('SO Juli 2026 Rev 2'!$B$6:$BI$50,MATCH(B23,'SO Juli 2026 Rev 2'!$B$6:$B$50,0),MATCH($BX$3,'SO Juli 2026 Rev 2'!$B$5:$XI$5,0))</f>
        <v>89.451612903225808</v>
      </c>
      <c r="BY23" s="393">
        <f>INDEX('Summary sales'!$A$6:$CA$50,MATCH($B23,'Summary sales'!$A$6:$A$50,0),MATCH($BX$3,'Summary sales'!$A$7:$CA$7,0))</f>
        <v>57.039999999993597</v>
      </c>
      <c r="BZ23" s="393">
        <f t="shared" si="298"/>
        <v>-32.411612903232211</v>
      </c>
      <c r="CA23" s="581">
        <f t="shared" si="299"/>
        <v>0.63766318067068206</v>
      </c>
      <c r="CB23" s="393">
        <f>INDEX('SO Juli 2026 Rev 2'!$B$6:$BI$50,MATCH(B23,'SO Juli 2026 Rev 2'!$B$6:$B$50,0),MATCH($CB$3,'SO Juli 2026 Rev 2'!$B$5:$XI$5,0))</f>
        <v>3500</v>
      </c>
      <c r="CC23" s="393">
        <f>INDEX('Summary sales'!$A$6:$CA$50,MATCH($B23,'Summary sales'!$A$6:$A$50,0),MATCH($CB$3,'Summary sales'!$A$7:$CA$7,0))</f>
        <v>179.10000000009313</v>
      </c>
      <c r="CD23" s="393">
        <f t="shared" si="300"/>
        <v>-3320.8999999999069</v>
      </c>
      <c r="CE23" s="581">
        <f t="shared" si="301"/>
        <v>5.117142857145518E-2</v>
      </c>
      <c r="CF23" s="393">
        <f>INDEX('SO Juli 2026 Rev 2'!$B$6:$BI$50,MATCH(B23,'SO Juli 2026 Rev 2'!$B$6:$B$50,0),MATCH($CF$3,'SO Juli 2026 Rev 2'!$B$5:$XI$5,0))</f>
        <v>1300</v>
      </c>
      <c r="CG23" s="393">
        <f>INDEX('Summary sales'!$A$6:$CA$50,MATCH($B23,'Summary sales'!$A$6:$A$50,0),MATCH($CF$3,'Summary sales'!$A$7:$CA$7,0))</f>
        <v>935.77000000001863</v>
      </c>
      <c r="CH23" s="393">
        <f t="shared" si="302"/>
        <v>-364.22999999998137</v>
      </c>
      <c r="CI23" s="581">
        <f t="shared" si="303"/>
        <v>0.71982307692309122</v>
      </c>
      <c r="CJ23" s="393">
        <f>INDEX('SO Juli 2026 Rev 2'!$B$6:$BI$50,MATCH(B23,'SO Juli 2026 Rev 2'!$B$6:$B$50,0),MATCH($CJ$3,'SO Juli 2026 Rev 2'!$B$5:$XI$5,0))</f>
        <v>3000</v>
      </c>
      <c r="CK23" s="393">
        <f>INDEX('Summary sales'!$A$6:$CA$50,MATCH($B23,'Summary sales'!$A$6:$A$50,0),MATCH($CJ$3,'Summary sales'!$A$7:$CA$7,0))</f>
        <v>4831.2000000001863</v>
      </c>
      <c r="CL23" s="393">
        <f t="shared" si="304"/>
        <v>1831.2000000001863</v>
      </c>
      <c r="CM23" s="581">
        <f t="shared" si="305"/>
        <v>1.610400000000062</v>
      </c>
      <c r="CN23" s="393">
        <f>INDEX('SO Juli 2026 Rev 2'!$B$6:$BI$50,MATCH(B23,'SO Juli 2026 Rev 2'!$B$6:$B$50,0),MATCH($CN$3,'SO Juli 2026 Rev 2'!$B$5:$XI$5,0))</f>
        <v>6500</v>
      </c>
      <c r="CO23" s="393">
        <f>INDEX('Summary sales'!$A$6:$CA$50,MATCH($B23,'Summary sales'!$A$6:$A$50,0),MATCH($CN$3,'Summary sales'!$A$7:$CA$7,0))</f>
        <v>7327.3300000000745</v>
      </c>
      <c r="CP23" s="393">
        <f t="shared" si="306"/>
        <v>827.33000000007451</v>
      </c>
      <c r="CQ23" s="581">
        <f t="shared" si="307"/>
        <v>1.12728153846155</v>
      </c>
      <c r="CR23" s="393">
        <f>INDEX('SO Juli 2026 Rev 2'!$B$6:$BI$50,MATCH(B23,'SO Juli 2026 Rev 2'!$B$6:$B$50,0),MATCH($CR$3,'SO Juli 2026 Rev 2'!$B$5:$XI$5,0))</f>
        <v>10000</v>
      </c>
      <c r="CS23" s="393">
        <f>INDEX('Summary sales'!$A$6:$CA$50,MATCH($B23,'Summary sales'!$A$6:$A$50,0),MATCH($CR$3,'Summary sales'!$A$7:$CA$7,0))</f>
        <v>10174.09999999986</v>
      </c>
      <c r="CT23" s="393">
        <f t="shared" si="308"/>
        <v>174.0999999998603</v>
      </c>
      <c r="CU23" s="581">
        <f t="shared" si="309"/>
        <v>1.0174099999999859</v>
      </c>
      <c r="CV23" s="393">
        <f>INDEX('SO Juli 2026 Rev 2'!$B$6:$BI$50,MATCH(B23,'SO Juli 2026 Rev 2'!$B$6:$B$50,0),MATCH($CV$3,'SO Juli 2026 Rev 2'!$B$5:$XI$5,0))</f>
        <v>16000</v>
      </c>
      <c r="CW23" s="393">
        <f>INDEX('Summary sales'!$A$6:$CA$50,MATCH($B23,'Summary sales'!$A$6:$A$50,0),MATCH($CV$3,'Summary sales'!$A$7:$CA$7,0))</f>
        <v>16842.607000000775</v>
      </c>
      <c r="CX23" s="393">
        <f t="shared" si="310"/>
        <v>842.60700000077486</v>
      </c>
      <c r="CY23" s="581">
        <f t="shared" si="311"/>
        <v>1.0526629375000485</v>
      </c>
      <c r="CZ23" s="393">
        <f>INDEX('SO Juli 2026 Rev 2'!$B$6:$BI$50,MATCH(B23,'SO Juli 2026 Rev 2'!$B$6:$B$50,0),MATCH($CZ$3,'SO Juli 2026 Rev 2'!$B$5:$XI$5,0))</f>
        <v>2000</v>
      </c>
      <c r="DA23" s="393">
        <f>INDEX('Summary sales'!$A$6:$CA$50,MATCH($B23,'Summary sales'!$A$6:$A$50,0),MATCH($CZ$3,'Summary sales'!$A$7:$CA$7,0))</f>
        <v>2162.8300000000745</v>
      </c>
      <c r="DB23" s="393">
        <f t="shared" si="312"/>
        <v>162.83000000007451</v>
      </c>
      <c r="DC23" s="581">
        <f t="shared" si="313"/>
        <v>1.0814150000000373</v>
      </c>
      <c r="DD23" s="393">
        <f>INDEX('SO Juli 2026 Rev 2'!$B$6:$BI$50,MATCH(B23,'SO Juli 2026 Rev 2'!$B$6:$B$50,0),MATCH($DD$3,'SO Juli 2026 Rev 2'!$B$5:$XI$5,0))</f>
        <v>800</v>
      </c>
      <c r="DE23" s="393">
        <f>INDEX('Summary sales'!$A$6:$CA$50,MATCH($B23,'Summary sales'!$A$6:$A$50,0),MATCH($DD$3,'Summary sales'!$A$7:$CA$7,0))</f>
        <v>602.34999999997672</v>
      </c>
      <c r="DF23" s="393">
        <f t="shared" si="314"/>
        <v>-197.65000000002328</v>
      </c>
      <c r="DG23" s="581">
        <f t="shared" si="315"/>
        <v>0.75293749999997095</v>
      </c>
      <c r="DH23" s="393">
        <f>INDEX('SO Juli 2026 Rev 2'!$B$6:$BI$50,MATCH(B23,'SO Juli 2026 Rev 2'!$B$6:$B$50,0),MATCH($DH$3,'SO Juli 2026 Rev 2'!$B$5:$XI$5,0))</f>
        <v>7200</v>
      </c>
      <c r="DI23" s="393">
        <f>INDEX('Summary sales'!$A$6:$CA$50,MATCH($B23,'Summary sales'!$A$6:$A$50,0),MATCH($DH$3,'Summary sales'!$A$7:$CA$7,0))</f>
        <v>8708.75</v>
      </c>
      <c r="DJ23" s="393">
        <f t="shared" si="316"/>
        <v>1508.75</v>
      </c>
      <c r="DK23" s="581">
        <f t="shared" si="317"/>
        <v>1.2095486111111111</v>
      </c>
      <c r="DL23" s="393">
        <f>INDEX('SO Juli 2026 Rev 2'!$B$6:$BI$50,MATCH(B23,'SO Juli 2026 Rev 2'!$B$6:$B$50,0),MATCH($DL$3,'SO Juli 2026 Rev 2'!$B$5:$XI$5,0))</f>
        <v>3499.876774193548</v>
      </c>
      <c r="DM23" s="393">
        <f>INDEX('Summary sales'!$A$6:$CA$50,MATCH($B23,'Summary sales'!$A$6:$A$50,0),MATCH($DL$3,'Summary sales'!$A$7:$CA$7,0))</f>
        <v>1787.140000000014</v>
      </c>
      <c r="DN23" s="393">
        <f t="shared" si="318"/>
        <v>-1712.7367741935341</v>
      </c>
      <c r="DO23" s="581">
        <f t="shared" si="319"/>
        <v>0.51062940649155053</v>
      </c>
      <c r="DP23" s="393">
        <f>INDEX('SO Juli 2026 Rev 2'!$B$6:$BI$50,MATCH(B23,'SO Juli 2026 Rev 2'!$B$6:$B$50,0),MATCH($DP$3,'SO Juli 2026 Rev 2'!$B$5:$XI$5,0))</f>
        <v>2000</v>
      </c>
      <c r="DQ23" s="393">
        <f>INDEX('Summary sales'!$A$6:$CA$50,MATCH($B23,'Summary sales'!$A$6:$A$50,0),MATCH($DP$3,'Summary sales'!$A$7:$CA$7,0))</f>
        <v>1612.5100000000093</v>
      </c>
      <c r="DR23" s="393">
        <f t="shared" si="320"/>
        <v>-387.48999999999069</v>
      </c>
      <c r="DS23" s="581">
        <f t="shared" si="321"/>
        <v>0.80625500000000461</v>
      </c>
      <c r="DT23" s="393">
        <f>INDEX('SO Juli 2026 Rev 2'!$B$6:$BI$50,MATCH(B23,'SO Juli 2026 Rev 2'!$B$6:$B$50,0),MATCH($DT$3,'SO Juli 2026 Rev 2'!$B$5:$XI$5,0))</f>
        <v>1000</v>
      </c>
      <c r="DU23" s="393">
        <f>INDEX('Summary sales'!$A$6:$CA$50,MATCH($B23,'Summary sales'!$A$6:$A$50,0),MATCH($DT$3,'Summary sales'!$A$7:$CA$7,0))</f>
        <v>511.15000000002328</v>
      </c>
      <c r="DV23" s="393">
        <f t="shared" si="322"/>
        <v>-488.84999999997672</v>
      </c>
      <c r="DW23" s="581">
        <f t="shared" si="323"/>
        <v>0.51115000000002331</v>
      </c>
      <c r="DX23" s="393">
        <f>INDEX('SO Juli 2026 Rev 2'!$B$6:$BI$50,MATCH(B23,'SO Juli 2026 Rev 2'!$B$6:$B$50,0),MATCH($DX$3,'SO Juli 2026 Rev 2'!$B$5:$XI$5,0))</f>
        <v>11000</v>
      </c>
      <c r="DY23" s="393">
        <f>INDEX('Summary sales'!$A$6:$CA$50,MATCH($B23,'Summary sales'!$A$6:$A$50,0),MATCH($DX$3,'Summary sales'!$A$7:$CA$7,0))</f>
        <v>9918.3299999991432</v>
      </c>
      <c r="DZ23" s="393">
        <f t="shared" si="324"/>
        <v>-1081.6700000008568</v>
      </c>
      <c r="EA23" s="581">
        <f t="shared" si="325"/>
        <v>0.90166636363628572</v>
      </c>
      <c r="EB23" s="393">
        <f>INDEX('SO Juli 2026 Rev 2'!$B$6:$BI$50,MATCH(B23,'SO Juli 2026 Rev 2'!$B$6:$B$50,0),MATCH($EB$3,'SO Juli 2026 Rev 2'!$B$5:$XI$5,0))</f>
        <v>2000</v>
      </c>
      <c r="EC23" s="393">
        <f>INDEX('Summary sales'!$A$6:$CA$50,MATCH($B23,'Summary sales'!$A$6:$A$50,0),MATCH($EB$3,'Summary sales'!$A$7:$CA$7,0))</f>
        <v>2599.5100000000093</v>
      </c>
      <c r="ED23" s="393">
        <f t="shared" si="326"/>
        <v>599.51000000000931</v>
      </c>
      <c r="EE23" s="581">
        <f t="shared" si="327"/>
        <v>1.2997550000000047</v>
      </c>
      <c r="EF23" s="393">
        <f>INDEX('SO Juli 2026 Rev 2'!$B$6:$BI$50,MATCH(B23,'SO Juli 2026 Rev 2'!$B$6:$B$50,0),MATCH($EF$3,'SO Juli 2026 Rev 2'!$B$5:$XI$5,0))</f>
        <v>4000</v>
      </c>
      <c r="EG23" s="393">
        <f>INDEX('Summary sales'!$A$6:$CA$50,MATCH($B23,'Summary sales'!$A$6:$A$50,0),MATCH($EF$3,'Summary sales'!$A$7:$CA$7,0))</f>
        <v>4287.0800000000745</v>
      </c>
      <c r="EH23" s="393">
        <f t="shared" si="328"/>
        <v>287.08000000007451</v>
      </c>
      <c r="EI23" s="581">
        <f t="shared" si="329"/>
        <v>1.0717700000000185</v>
      </c>
      <c r="EJ23" s="393">
        <f>INDEX('SO Juli 2026 Rev 2'!$B$6:$BI$50,MATCH(B23,'SO Juli 2026 Rev 2'!$B$6:$B$50,0),MATCH($EJ$3,'SO Juli 2026 Rev 2'!$B$5:$XI$5,0))</f>
        <v>7000</v>
      </c>
      <c r="EK23" s="393">
        <f>INDEX('Summary sales'!$A$6:$CA$50,MATCH(B23,'Summary sales'!$A$6:$A$50,0),MATCH($EJ$3,'Summary sales'!$A$7:$CA$7,0))</f>
        <v>4183.1200000001118</v>
      </c>
      <c r="EL23" s="393">
        <f t="shared" si="330"/>
        <v>-2816.8799999998882</v>
      </c>
      <c r="EM23" s="581">
        <f t="shared" si="331"/>
        <v>0.59758857142858735</v>
      </c>
      <c r="EN23" s="393">
        <f>INDEX('SO Juli 2026 Rev 2'!$B$6:$BI$50,MATCH(B23,'SO Juli 2026 Rev 2'!$B$6:$B$50,0),MATCH($EN$3,'SO Juli 2026 Rev 2'!$B$5:$XI$5,0))</f>
        <v>5000</v>
      </c>
      <c r="EO23" s="393">
        <f>INDEX('Summary sales'!$A$6:$CA$50,MATCH($B23,'Summary sales'!$A$6:$A$50,0),MATCH($EN$3,'Summary sales'!$A$7:$CA$7,0))</f>
        <v>7040.0600000000559</v>
      </c>
      <c r="EP23" s="393">
        <f t="shared" si="332"/>
        <v>2040.0600000000559</v>
      </c>
      <c r="EQ23" s="581">
        <f t="shared" si="333"/>
        <v>1.4080120000000111</v>
      </c>
      <c r="ER23" s="393">
        <f>INDEX('SO Juli 2026 Rev 2'!$B$6:$BI$50,MATCH(B23,'SO Juli 2026 Rev 2'!$B$6:$B$50,0),MATCH($ER$3,'SO Juli 2026 Rev 2'!$B$5:$XI$5,0))</f>
        <v>35000</v>
      </c>
      <c r="ES23" s="393">
        <f>INDEX('Summary sales'!$A$6:$CA$50,MATCH($B23,'Summary sales'!$A$6:$A$50,0),MATCH($ER$3,'Summary sales'!$A$7:$CA$7,0))</f>
        <v>45412.019999999553</v>
      </c>
      <c r="ET23" s="393">
        <f t="shared" si="334"/>
        <v>10412.019999999553</v>
      </c>
      <c r="EU23" s="581">
        <f t="shared" si="335"/>
        <v>1.297486285714273</v>
      </c>
      <c r="EV23" s="393">
        <f>INDEX('SO Juli 2026 Rev 2'!$B$6:$BI$50,MATCH(B23,'SO Juli 2026 Rev 2'!$B$6:$B$50,0),MATCH($EV$3,'SO Juli 2026 Rev 2'!$B$5:$XI$5,0))</f>
        <v>8000</v>
      </c>
      <c r="EW23" s="393">
        <f>INDEX('Summary sales'!$A$6:$CA$50,MATCH(B23,'Summary sales'!$A$6:$A$50,0),MATCH($EV$3,'Summary sales'!$A$7:$CA$7,0))</f>
        <v>5625.2299999999814</v>
      </c>
      <c r="EX23" s="393">
        <f t="shared" si="336"/>
        <v>-2374.7700000000186</v>
      </c>
      <c r="EY23" s="581">
        <f t="shared" si="337"/>
        <v>0.70315374999999769</v>
      </c>
      <c r="EZ23" s="393">
        <f>INDEX('SO Juli 2026 Rev 2'!$B$6:$BI$50,MATCH(B23,'SO Juli 2026 Rev 2'!$B$6:$B$50,0),MATCH($EZ$3,'SO Juli 2026 Rev 2'!$B$5:$XI$5,0))</f>
        <v>3500</v>
      </c>
      <c r="FA23" s="393">
        <f>INDEX('Summary sales'!$A$6:$CA$50,MATCH(B23,'Summary sales'!$A$6:$A$50,0),MATCH($EZ$3,'Summary sales'!$A$7:$CA$7,0))</f>
        <v>3455.5</v>
      </c>
      <c r="FB23" s="393">
        <f t="shared" si="338"/>
        <v>-44.5</v>
      </c>
      <c r="FC23" s="581">
        <f t="shared" si="339"/>
        <v>0.98728571428571432</v>
      </c>
      <c r="FD23" s="393">
        <f>INDEX('SO Juli 2026 Rev 2'!$B$6:$BI$50,MATCH(B23,'SO Juli 2026 Rev 2'!$B$6:$B$50,0),MATCH($FD$3,'SO Juli 2026 Rev 2'!$B$5:$XI$5,0))</f>
        <v>0</v>
      </c>
      <c r="FE23" s="393">
        <f>INDEX('Summary sales'!$A$6:$CA$50,MATCH(B23,'Summary sales'!$A$6:$A$50,0),MATCH($FD$3,'Summary sales'!$A$7:$CA$7,0))</f>
        <v>0</v>
      </c>
      <c r="FF23" s="393">
        <f t="shared" si="340"/>
        <v>0</v>
      </c>
      <c r="FG23" s="581" t="e">
        <f t="shared" si="341"/>
        <v>#DIV/0!</v>
      </c>
      <c r="FH23" s="393">
        <f>INDEX('SO Juli 2026 Rev 2'!$B$6:$BI$50,MATCH(B23,'SO Juli 2026 Rev 2'!$B$6:$B$50,0),MATCH($FH$3,'SO Juli 2026 Rev 2'!$B$5:$XI$5,0))</f>
        <v>0</v>
      </c>
      <c r="FI23" s="393">
        <f>INDEX('Summary sales'!$A$6:$CA$50,MATCH(B23,'Summary sales'!$A$6:$A$50,0),MATCH($FH$3,'Summary sales'!$A$7:$CA$7,0))</f>
        <v>0</v>
      </c>
      <c r="FJ23" s="393">
        <f t="shared" si="342"/>
        <v>0</v>
      </c>
      <c r="FK23" s="581" t="e">
        <f t="shared" si="343"/>
        <v>#DIV/0!</v>
      </c>
      <c r="FL23" s="393">
        <f>INDEX('SO Juli 2026 Rev 2'!$B$6:$BI$50,MATCH(B23,'SO Juli 2026 Rev 2'!$B$6:$B$50,0),MATCH($FL$3,'SO Juli 2026 Rev 2'!$B$5:$XI$5,0))</f>
        <v>700</v>
      </c>
      <c r="FM23" s="393">
        <f>INDEX('Summary sales'!$A$6:$CA$50,MATCH(B23,'Summary sales'!$A$6:$A$50,0),MATCH($FL$3,'Summary sales'!$A$7:$CA$7,0))</f>
        <v>536.75</v>
      </c>
      <c r="FN23" s="393">
        <f t="shared" si="344"/>
        <v>-163.25</v>
      </c>
      <c r="FO23" s="581">
        <f t="shared" si="345"/>
        <v>0.76678571428571429</v>
      </c>
      <c r="FP23" s="393">
        <f>INDEX('SO Juli 2026 Rev 2'!$B$6:$BI$50,MATCH(B23,'SO Juli 2026 Rev 2'!$B$6:$B$50,0),MATCH($FP$3,'SO Juli 2026 Rev 2'!$B$5:$XI$5,0))</f>
        <v>5600</v>
      </c>
      <c r="FQ23" s="393">
        <f>INDEX('Summary sales'!$A$6:$CA$50,MATCH(B23,'Summary sales'!$A$6:$A$50,0),MATCH($FP$3,'Summary sales'!$A$7:$CA$7,0))</f>
        <v>5685.4400000000023</v>
      </c>
      <c r="FR23" s="393">
        <f t="shared" si="346"/>
        <v>85.440000000002328</v>
      </c>
      <c r="FS23" s="581">
        <f t="shared" si="347"/>
        <v>1.0152571428571433</v>
      </c>
      <c r="FT23" s="393">
        <f>INDEX('SO Juli 2026 Rev 2'!$B$6:$BI$50,MATCH(B23,'SO Juli 2026 Rev 2'!$B$6:$B$50,0),MATCH($FT$3,'SO Juli 2026 Rev 2'!$B$5:$XI$5,0))</f>
        <v>3500</v>
      </c>
      <c r="FU23" s="393">
        <f>INDEX('Summary sales'!$A$6:$CA$50,MATCH(B23,'Summary sales'!$A$6:$A$50,0),MATCH($FT$3,'Summary sales'!$A$7:$CA$7,0))</f>
        <v>4375.8700000001118</v>
      </c>
      <c r="FV23" s="393">
        <f t="shared" si="348"/>
        <v>875.87000000011176</v>
      </c>
      <c r="FW23" s="581">
        <f t="shared" si="349"/>
        <v>1.2502485714286034</v>
      </c>
      <c r="FX23" s="393">
        <f>INDEX('SO Juli 2026 Rev 2'!$B$6:$BI$50,MATCH(B23,'SO Juli 2026 Rev 2'!$B$6:$B$50,0),MATCH($FX$3,'SO Juli 2026 Rev 2'!$B$5:$XI$5,0))</f>
        <v>2000</v>
      </c>
      <c r="FY23" s="393">
        <f>INDEX('Summary sales'!$A$6:$CA$50,MATCH(B23,'Summary sales'!$A$6:$A$50,0),MATCH($FX$3,'Summary sales'!$A$7:$CA$7,0))</f>
        <v>1683.839999999851</v>
      </c>
      <c r="FZ23" s="393">
        <f t="shared" si="350"/>
        <v>-316.16000000014901</v>
      </c>
      <c r="GA23" s="581">
        <f t="shared" si="351"/>
        <v>0.84191999999992551</v>
      </c>
      <c r="GB23" s="393">
        <f>INDEX('SO Juli 2026 Rev 2'!$B$6:$BI$50,MATCH(B23,'SO Juli 2026 Rev 2'!$B$6:$B$50,0),MATCH($GB$3,'SO Juli 2026 Rev 2'!$B$5:$XI$5,0))</f>
        <v>369.61070967741654</v>
      </c>
      <c r="GC23" s="393">
        <f>INDEX('Summary sales'!$A$6:$CA$50,MATCH(B23,'Summary sales'!$A$6:$A$50,0),MATCH($GB$3,'Summary sales'!$A$7:$CA$7,0))</f>
        <v>0</v>
      </c>
      <c r="GD23" s="393">
        <f t="shared" si="352"/>
        <v>-369.61070967741654</v>
      </c>
      <c r="GE23" s="581">
        <f t="shared" si="353"/>
        <v>0</v>
      </c>
      <c r="GF23" s="393">
        <f>INDEX('SO Juli 2026 Rev 2'!$B$6:$BI$50,MATCH(B23,'SO Juli 2026 Rev 2'!$B$6:$B$50,0),MATCH($GF$3,'SO Juli 2026 Rev 2'!$B$5:$XI$5,0))</f>
        <v>13500</v>
      </c>
      <c r="GG23" s="393">
        <f>INDEX('Summary sales'!$A$6:$CA$50,MATCH(B23,'Summary sales'!$A$6:$A$50,0),MATCH($GF$3,'Summary sales'!$A$7:$CA$7,0))</f>
        <v>12224.303</v>
      </c>
      <c r="GH23" s="393">
        <f t="shared" si="354"/>
        <v>-1275.6970000000001</v>
      </c>
      <c r="GI23" s="581">
        <f t="shared" si="355"/>
        <v>0.90550392592592588</v>
      </c>
      <c r="GJ23" s="393">
        <f>INDEX('SO Juli 2026 Rev 2'!$B$6:$BI$50,MATCH(B23,'SO Juli 2026 Rev 2'!$B$6:$B$50,0),MATCH($GJ$3,'SO Juli 2026 Rev 2'!$B$5:$XI$5,0))</f>
        <v>1121.900322580635</v>
      </c>
      <c r="GK23" s="393">
        <f>INDEX('Summary sales'!$A$6:$CA$50,MATCH($B23,'Summary sales'!$A$6:$A$50,0),MATCH($GJ$3,'Summary sales'!$A$7:$CA$7,0))</f>
        <v>1319.910000000149</v>
      </c>
      <c r="GL23" s="393">
        <f t="shared" si="356"/>
        <v>198.00967741951399</v>
      </c>
      <c r="GM23" s="581">
        <f t="shared" si="357"/>
        <v>1.1764948930258305</v>
      </c>
      <c r="GN23" s="393">
        <f>INDEX('SO Juli 2026 Rev 2'!$B$6:$BI$50,MATCH(B23,'SO Juli 2026 Rev 2'!$B$6:$B$50,0),MATCH($GN$3,'SO Juli 2026 Rev 2'!$B$5:$XI$5,0))</f>
        <v>2499.7025806451697</v>
      </c>
      <c r="GO23" s="393">
        <f>INDEX('Summary sales'!$A$6:$CA$50,MATCH(B23,'Summary sales'!$A$6:$A$50,0),MATCH($GN$3,'Summary sales'!$A$7:$CA$7,0))</f>
        <v>2788.3400000000111</v>
      </c>
      <c r="GP23" s="393">
        <f t="shared" si="358"/>
        <v>288.63741935484131</v>
      </c>
      <c r="GQ23" s="581">
        <f t="shared" si="359"/>
        <v>1.1154687047930096</v>
      </c>
      <c r="GR23" s="393">
        <f>INDEX('SO Juli 2026 Rev 2'!$B$6:$BI$50,MATCH(B23,'SO Juli 2026 Rev 2'!$B$6:$B$50,0),MATCH($GR$3,'SO Juli 2026 Rev 2'!$B$5:$XI$5,0))</f>
        <v>2499.7025806451697</v>
      </c>
      <c r="GS23" s="393">
        <f>INDEX('Summary sales'!$A$6:$CA$50,MATCH(B23,'Summary sales'!$A$6:$A$50,0),MATCH($GR$3,'Summary sales'!$A$7:$CA$7,0))</f>
        <v>2024.4599999999627</v>
      </c>
      <c r="GT23" s="393">
        <f t="shared" si="360"/>
        <v>-475.242580645207</v>
      </c>
      <c r="GU23" s="581">
        <f t="shared" si="361"/>
        <v>0.80988034963641653</v>
      </c>
      <c r="GV23" s="393">
        <f>INDEX('SO Juli 2026 Rev 2'!$B$6:$BI$50,MATCH(B23,'SO Juli 2026 Rev 2'!$B$6:$B$50,0),MATCH($GV$3,'SO Juli 2026 Rev 2'!$B$5:$XI$5,0))</f>
        <v>0</v>
      </c>
      <c r="GW23" s="393">
        <f>INDEX('Summary sales'!$A$6:$CA$50,MATCH(B23,'Summary sales'!$A$6:$A$50,0),MATCH($GV$3,'Summary sales'!$A$7:$CA$7,0))</f>
        <v>0</v>
      </c>
      <c r="GX23" s="393">
        <f t="shared" si="362"/>
        <v>0</v>
      </c>
      <c r="GY23" s="582" t="e">
        <f t="shared" si="363"/>
        <v>#DIV/0!</v>
      </c>
    </row>
    <row r="24" spans="1:207" ht="15" customHeight="1">
      <c r="A24" s="808"/>
      <c r="B24" s="391">
        <f t="shared" si="364"/>
        <v>46219</v>
      </c>
      <c r="C24" s="392" t="str">
        <f t="shared" si="0"/>
        <v>Thu</v>
      </c>
      <c r="D24" s="393">
        <f t="shared" si="260"/>
        <v>213250.93393548383</v>
      </c>
      <c r="E24" s="393">
        <f t="shared" ca="1" si="261"/>
        <v>227156.36700000212</v>
      </c>
      <c r="F24" s="393">
        <f t="shared" ca="1" si="262"/>
        <v>13905.433064518293</v>
      </c>
      <c r="G24" s="581">
        <f t="shared" ca="1" si="263"/>
        <v>1.0652069034723439</v>
      </c>
      <c r="H24" s="393">
        <f>INDEX('SO Juli 2026 Rev 2'!$B$6:$BI$50,MATCH(B24,'SO Juli 2026 Rev 2'!$B$6:$B$50,0),MATCH($H$3,'SO Juli 2026 Rev 2'!$B$5:$XI$5,0))</f>
        <v>1199.5729032258068</v>
      </c>
      <c r="I24" s="393">
        <f>INDEX('Summary sales'!$A$6:$CA$50,MATCH(B24,'Summary sales'!$A$6:$A$50,0),MATCH($H$3,'Summary sales'!$A$7:$CA$7,0))</f>
        <v>989.81000000005588</v>
      </c>
      <c r="J24" s="393">
        <f t="shared" si="264"/>
        <v>-209.76290322575096</v>
      </c>
      <c r="K24" s="581">
        <f t="shared" si="265"/>
        <v>0.82513534386974619</v>
      </c>
      <c r="L24" s="393">
        <f>INDEX('SO Juli 2026 Rev 2'!$B$6:$BI$50,MATCH(B24,'SO Juli 2026 Rev 2'!$B$6:$B$50,0),MATCH($L$3,'SO Juli 2026 Rev 2'!$B$5:$XI$5,0))</f>
        <v>2000</v>
      </c>
      <c r="M24" s="393">
        <f>INDEX('Summary sales'!$A$6:$CA$50,MATCH($B24,'Summary sales'!$A$6:$A$50,0),MATCH($L$3,'Summary sales'!$A$7:$CA$7,0))</f>
        <v>1997.8700000010431</v>
      </c>
      <c r="N24" s="393">
        <f t="shared" si="266"/>
        <v>-2.1299999989569187</v>
      </c>
      <c r="O24" s="581">
        <f t="shared" si="267"/>
        <v>0.99893500000052149</v>
      </c>
      <c r="P24" s="393">
        <f>INDEX('SO Juli 2026 Rev 2'!$B$6:$BI$50,MATCH(B24,'SO Juli 2026 Rev 2'!$B$6:$B$50,0),MATCH($P$3,'SO Juli 2026 Rev 2'!$B$5:$XI$5,0))</f>
        <v>1200</v>
      </c>
      <c r="Q24" s="393">
        <f>INDEX('Summary sales'!$A$6:$CA$50,MATCH($B24,'Summary sales'!$A$6:$A$50,0),MATCH($P$3,'Summary sales'!$A$7:$CA$7,0))</f>
        <v>1138.5600000000559</v>
      </c>
      <c r="R24" s="393">
        <f t="shared" si="268"/>
        <v>-61.439999999944121</v>
      </c>
      <c r="S24" s="581">
        <f t="shared" si="269"/>
        <v>0.94880000000004661</v>
      </c>
      <c r="T24" s="393">
        <f>INDEX('SO Juli 2026 Rev 2'!$B$6:$BI$50,MATCH(B24,'SO Juli 2026 Rev 2'!$B$6:$B$50,0),MATCH($T$3,'SO Juli 2026 Rev 2'!$B$5:$XI$5,0))</f>
        <v>3300</v>
      </c>
      <c r="U24" s="393">
        <f>INDEX('Summary sales'!$A$6:$CA$50,MATCH($B24,'Summary sales'!$A$6:$A$50,0),MATCH($T$3,'Summary sales'!$A$7:$CA$7,0))</f>
        <v>3062.6999999997206</v>
      </c>
      <c r="V24" s="393">
        <f t="shared" si="270"/>
        <v>-237.3000000002794</v>
      </c>
      <c r="W24" s="581">
        <f t="shared" si="271"/>
        <v>0.92809090909082448</v>
      </c>
      <c r="X24" s="393">
        <f>INDEX('SO Juli 2026 Rev 2'!$B$6:$BI$50,MATCH(B24,'SO Juli 2026 Rev 2'!$B$6:$B$50,0),MATCH($X$3,'SO Juli 2026 Rev 2'!$B$5:$XI$5,0))</f>
        <v>644.02064516129087</v>
      </c>
      <c r="Y24" s="393">
        <f>INDEX('Summary sales'!$A$6:$CA$50,MATCH($B24,'Summary sales'!$A$6:$A$50,0),MATCH($X$3,'Summary sales'!$A$7:$CA$7,0))</f>
        <v>897.6600000000326</v>
      </c>
      <c r="Z24" s="393">
        <f t="shared" si="272"/>
        <v>253.63935483874172</v>
      </c>
      <c r="AA24" s="581">
        <f t="shared" si="273"/>
        <v>1.3938373043541474</v>
      </c>
      <c r="AB24" s="393">
        <f>INDEX('SO Juli 2026 Rev 2'!$B$6:$BI$50,MATCH(B24,'SO Juli 2026 Rev 2'!$B$6:$B$50,0),MATCH($AB$3,'SO Juli 2026 Rev 2'!$B$5:$XI$5,0))</f>
        <v>150</v>
      </c>
      <c r="AC24" s="393">
        <f>INDEX('Summary sales'!$A$6:$CA$50,MATCH($B24,'Summary sales'!$A$6:$A$50,0),MATCH($AB$3,'Summary sales'!$A$7:$CA$7,0))</f>
        <v>76.269999999989523</v>
      </c>
      <c r="AD24" s="393">
        <f t="shared" si="274"/>
        <v>-73.730000000010477</v>
      </c>
      <c r="AE24" s="581">
        <f t="shared" si="275"/>
        <v>0.50846666666659679</v>
      </c>
      <c r="AF24" s="393">
        <f>INDEX('SO Juli 2026 Rev 2'!$B$6:$BI$50,MATCH(B24,'SO Juli 2026 Rev 2'!$B$6:$B$50,0),MATCH($AF$3,'SO Juli 2026 Rev 2'!$B$5:$XI$5,0))</f>
        <v>603.76322580644887</v>
      </c>
      <c r="AG24" s="393">
        <f>INDEX('Summary sales'!$A$6:$CA$50,MATCH($B24,'Summary sales'!$A$6:$A$50,0),MATCH($AF$3,'Summary sales'!$A$7:$CA$7,0))</f>
        <v>794.0899999999674</v>
      </c>
      <c r="AH24" s="393">
        <f t="shared" si="276"/>
        <v>190.32677419351853</v>
      </c>
      <c r="AI24" s="581">
        <f t="shared" si="277"/>
        <v>1.3152341283113067</v>
      </c>
      <c r="AJ24" s="393">
        <f>INDEX('SO Juli 2026 Rev 2'!$B$6:$BI$50,MATCH(B24,'SO Juli 2026 Rev 2'!$B$6:$B$50,0),MATCH($AJ$3,'SO Juli 2026 Rev 2'!$B$5:$XI$5,0))</f>
        <v>673.27548387096704</v>
      </c>
      <c r="AK24" s="393">
        <f>INDEX('Summary sales'!$A$6:$CA$50,MATCH($B24,'Summary sales'!$A$6:$A$50,0),MATCH($AJ$3,'Summary sales'!$A$7:$CA$7,0))</f>
        <v>635.89000000001397</v>
      </c>
      <c r="AL24" s="393">
        <f t="shared" si="278"/>
        <v>-37.385483870953067</v>
      </c>
      <c r="AM24" s="581">
        <f t="shared" si="279"/>
        <v>0.94447223348159526</v>
      </c>
      <c r="AN24" s="393">
        <f>INDEX('SO Juli 2026 Rev 2'!$B$6:$BI$50,MATCH(B24,'SO Juli 2026 Rev 2'!$B$6:$B$50,0),MATCH($AN$3,'SO Juli 2026 Rev 2'!$B$5:$XI$5,0))</f>
        <v>5500</v>
      </c>
      <c r="AO24" s="393">
        <f>INDEX('Summary sales'!$A$6:$CA$50,MATCH($B24,'Summary sales'!$A$6:$A$50,0),MATCH($AN$3,'Summary sales'!$A$7:$CA$7,0))</f>
        <v>6144.0299999993294</v>
      </c>
      <c r="AP24" s="393">
        <f t="shared" si="280"/>
        <v>644.02999999932945</v>
      </c>
      <c r="AQ24" s="581">
        <f t="shared" si="281"/>
        <v>1.1170963636362417</v>
      </c>
      <c r="AR24" s="393">
        <f>INDEX('SO Juli 2026 Rev 2'!$B$6:$BI$50,MATCH(B24,'SO Juli 2026 Rev 2'!$B$6:$B$50,0),MATCH($AR$3,'SO Juli 2026 Rev 2'!$B$5:$XI$5,0))</f>
        <v>5000</v>
      </c>
      <c r="AS24" s="393">
        <f ca="1">INDEX('Summary sales'!$A$6:$CA$50,MATCH($B24,'Summary sales'!$A$6:$A$50,0),MATCH($AR$3,'Summary sales'!$A$7:$CA$7,0))</f>
        <v>5335.1800000001676</v>
      </c>
      <c r="AT24" s="393">
        <f t="shared" ca="1" si="282"/>
        <v>335.18000000016764</v>
      </c>
      <c r="AU24" s="581">
        <f t="shared" ca="1" si="283"/>
        <v>1.0670360000000336</v>
      </c>
      <c r="AV24" s="393">
        <f>INDEX('SO Juli 2026 Rev 2'!$B$6:$BI$50,MATCH(B24,'SO Juli 2026 Rev 2'!$B$6:$B$50,0),MATCH($AV$3,'SO Juli 2026 Rev 2'!$B$5:$XI$5,0))</f>
        <v>2500</v>
      </c>
      <c r="AW24" s="393">
        <f>INDEX('Summary sales'!$A$6:$CA$50,MATCH($B24,'Summary sales'!$A$6:$A$50,0),MATCH($AV$3,'Summary sales'!$A$7:$CA$7,0))</f>
        <v>2607.8499999998603</v>
      </c>
      <c r="AX24" s="393">
        <f t="shared" si="284"/>
        <v>107.8499999998603</v>
      </c>
      <c r="AY24" s="581">
        <f t="shared" si="285"/>
        <v>1.0431399999999442</v>
      </c>
      <c r="AZ24" s="393">
        <f>INDEX('SO Juli 2026 Rev 2'!$B$6:$BI$50,MATCH(B24,'SO Juli 2026 Rev 2'!$B$6:$B$50,0),MATCH($AZ$3,'SO Juli 2026 Rev 2'!$B$5:$XI$5,0))</f>
        <v>500</v>
      </c>
      <c r="BA24" s="393">
        <f>INDEX('Summary sales'!$A$6:$CA$50,MATCH($B24,'Summary sales'!$A$6:$A$50,0),MATCH($AZ$3,'Summary sales'!$A$7:$CA$7,0))</f>
        <v>1523.070000000007</v>
      </c>
      <c r="BB24" s="393">
        <f t="shared" si="286"/>
        <v>1023.070000000007</v>
      </c>
      <c r="BC24" s="581">
        <f t="shared" si="287"/>
        <v>3.0461400000000141</v>
      </c>
      <c r="BD24" s="393">
        <f>INDEX('SO Juli 2026 Rev 2'!$B$6:$BI$50,MATCH(B24,'SO Juli 2026 Rev 2'!$B$6:$B$50,0),MATCH($BD$3,'SO Juli 2026 Rev 2'!$B$5:$XI$5,0))</f>
        <v>10300</v>
      </c>
      <c r="BE24" s="393">
        <f>INDEX('Summary sales'!$A$6:$CA$50,MATCH($B24,'Summary sales'!$A$6:$A$50,0),MATCH($BD$3,'Summary sales'!$A$7:$CA$7,0))</f>
        <v>10909.449999999953</v>
      </c>
      <c r="BF24" s="393">
        <f t="shared" si="288"/>
        <v>609.44999999995343</v>
      </c>
      <c r="BG24" s="581">
        <f t="shared" si="289"/>
        <v>1.0591699029126169</v>
      </c>
      <c r="BH24" s="393">
        <f>INDEX('SO Juli 2026 Rev 2'!$B$6:$BI$50,MATCH(B24,'SO Juli 2026 Rev 2'!$B$6:$B$50,0),MATCH($BH$3,'SO Juli 2026 Rev 2'!$B$5:$XI$5,0))</f>
        <v>9000.0570967741915</v>
      </c>
      <c r="BI24" s="393">
        <f>INDEX('Summary sales'!$A$6:$CA$50,MATCH($B24,'Summary sales'!$A$6:$A$50,0),MATCH($BH$3,'Summary sales'!$A$7:$CA$7,0))</f>
        <v>8415.2900000000373</v>
      </c>
      <c r="BJ24" s="393">
        <f t="shared" si="290"/>
        <v>-584.7670967741542</v>
      </c>
      <c r="BK24" s="581">
        <f t="shared" si="291"/>
        <v>0.93502629033500828</v>
      </c>
      <c r="BL24" s="393">
        <f>INDEX('SO Juli 2026 Rev 2'!$B$6:$BI$50,MATCH(B24,'SO Juli 2026 Rev 2'!$B$6:$B$50,0),MATCH($BL$3,'SO Juli 2026 Rev 2'!$B$5:$XI$5,0))</f>
        <v>1000</v>
      </c>
      <c r="BM24" s="393">
        <f>INDEX('Summary sales'!$A$6:$CA$50,MATCH($B24,'Summary sales'!$A$6:$A$50,0),MATCH($BL$3,'Summary sales'!$A$7:$CA$7,0))</f>
        <v>816.28799999994226</v>
      </c>
      <c r="BN24" s="393">
        <f t="shared" si="292"/>
        <v>-183.71200000005774</v>
      </c>
      <c r="BO24" s="581">
        <f t="shared" si="293"/>
        <v>0.81628799999994228</v>
      </c>
      <c r="BP24" s="393">
        <f>INDEX('SO Juli 2026 Rev 2'!$B$6:$BI$50,MATCH(B24,'SO Juli 2026 Rev 2'!$B$6:$B$50,0),MATCH($BP$3,'SO Juli 2026 Rev 2'!$B$5:$XI$5,0))</f>
        <v>5500</v>
      </c>
      <c r="BQ24" s="393">
        <f ca="1">INDEX('Summary sales'!$A$6:$CA$50,MATCH($B24,'Summary sales'!$A$6:$A$50,0),MATCH($BP$3,'Summary sales'!$A$7:$CA$7,0))</f>
        <v>5228.42</v>
      </c>
      <c r="BR24" s="393">
        <f t="shared" ca="1" si="294"/>
        <v>-271.57999999999993</v>
      </c>
      <c r="BS24" s="581">
        <f t="shared" ca="1" si="295"/>
        <v>0.95062181818181823</v>
      </c>
      <c r="BT24" s="393">
        <f>INDEX('SO Juli 2026 Rev 2'!$B$6:$BI$50,MATCH(B24,'SO Juli 2026 Rev 2'!$B$6:$B$50,0),MATCH($BT$3,'SO Juli 2026 Rev 2'!$B$5:$XI$5,0))</f>
        <v>0</v>
      </c>
      <c r="BU24" s="393">
        <f>INDEX('Summary sales'!$A$6:$CA$50,MATCH($B24,'Summary sales'!$A$6:$A$50,0),MATCH($BT$3,'Summary sales'!$A$7:$CA$7,0))</f>
        <v>0</v>
      </c>
      <c r="BV24" s="393">
        <f t="shared" si="296"/>
        <v>0</v>
      </c>
      <c r="BW24" s="581" t="e">
        <f t="shared" si="297"/>
        <v>#DIV/0!</v>
      </c>
      <c r="BX24" s="393">
        <f>INDEX('SO Juli 2026 Rev 2'!$B$6:$BI$50,MATCH(B24,'SO Juli 2026 Rev 2'!$B$6:$B$50,0),MATCH($BX$3,'SO Juli 2026 Rev 2'!$B$5:$XI$5,0))</f>
        <v>89.451612903225808</v>
      </c>
      <c r="BY24" s="393">
        <f>INDEX('Summary sales'!$A$6:$CA$50,MATCH($B24,'Summary sales'!$A$6:$A$50,0),MATCH($BX$3,'Summary sales'!$A$7:$CA$7,0))</f>
        <v>47</v>
      </c>
      <c r="BZ24" s="393">
        <f t="shared" si="298"/>
        <v>-42.451612903225808</v>
      </c>
      <c r="CA24" s="581">
        <f t="shared" si="299"/>
        <v>0.52542372881355937</v>
      </c>
      <c r="CB24" s="393">
        <f>INDEX('SO Juli 2026 Rev 2'!$B$6:$BI$50,MATCH(B24,'SO Juli 2026 Rev 2'!$B$6:$B$50,0),MATCH($CB$3,'SO Juli 2026 Rev 2'!$B$5:$XI$5,0))</f>
        <v>3500</v>
      </c>
      <c r="CC24" s="393">
        <f>INDEX('Summary sales'!$A$6:$CA$50,MATCH($B24,'Summary sales'!$A$6:$A$50,0),MATCH($CB$3,'Summary sales'!$A$7:$CA$7,0))</f>
        <v>0</v>
      </c>
      <c r="CD24" s="393">
        <f t="shared" si="300"/>
        <v>-3500</v>
      </c>
      <c r="CE24" s="581">
        <f t="shared" si="301"/>
        <v>0</v>
      </c>
      <c r="CF24" s="393">
        <f>INDEX('SO Juli 2026 Rev 2'!$B$6:$BI$50,MATCH(B24,'SO Juli 2026 Rev 2'!$B$6:$B$50,0),MATCH($CF$3,'SO Juli 2026 Rev 2'!$B$5:$XI$5,0))</f>
        <v>1300</v>
      </c>
      <c r="CG24" s="393">
        <f>INDEX('Summary sales'!$A$6:$CA$50,MATCH($B24,'Summary sales'!$A$6:$A$50,0),MATCH($CF$3,'Summary sales'!$A$7:$CA$7,0))</f>
        <v>1938.8999999999069</v>
      </c>
      <c r="CH24" s="393">
        <f t="shared" si="302"/>
        <v>638.89999999990687</v>
      </c>
      <c r="CI24" s="581">
        <f t="shared" si="303"/>
        <v>1.4914615384614669</v>
      </c>
      <c r="CJ24" s="393">
        <f>INDEX('SO Juli 2026 Rev 2'!$B$6:$BI$50,MATCH(B24,'SO Juli 2026 Rev 2'!$B$6:$B$50,0),MATCH($CJ$3,'SO Juli 2026 Rev 2'!$B$5:$XI$5,0))</f>
        <v>3000</v>
      </c>
      <c r="CK24" s="393">
        <f>INDEX('Summary sales'!$A$6:$CA$50,MATCH($B24,'Summary sales'!$A$6:$A$50,0),MATCH($CJ$3,'Summary sales'!$A$7:$CA$7,0))</f>
        <v>4508.3999999994412</v>
      </c>
      <c r="CL24" s="393">
        <f t="shared" si="304"/>
        <v>1508.3999999994412</v>
      </c>
      <c r="CM24" s="581">
        <f t="shared" si="305"/>
        <v>1.5027999999998138</v>
      </c>
      <c r="CN24" s="393">
        <f>INDEX('SO Juli 2026 Rev 2'!$B$6:$BI$50,MATCH(B24,'SO Juli 2026 Rev 2'!$B$6:$B$50,0),MATCH($CN$3,'SO Juli 2026 Rev 2'!$B$5:$XI$5,0))</f>
        <v>6500</v>
      </c>
      <c r="CO24" s="393">
        <f>INDEX('Summary sales'!$A$6:$CA$50,MATCH($B24,'Summary sales'!$A$6:$A$50,0),MATCH($CN$3,'Summary sales'!$A$7:$CA$7,0))</f>
        <v>7496.5399999999208</v>
      </c>
      <c r="CP24" s="393">
        <f t="shared" si="306"/>
        <v>996.53999999992084</v>
      </c>
      <c r="CQ24" s="581">
        <f t="shared" si="307"/>
        <v>1.1533138461538339</v>
      </c>
      <c r="CR24" s="393">
        <f>INDEX('SO Juli 2026 Rev 2'!$B$6:$BI$50,MATCH(B24,'SO Juli 2026 Rev 2'!$B$6:$B$50,0),MATCH($CR$3,'SO Juli 2026 Rev 2'!$B$5:$XI$5,0))</f>
        <v>10000</v>
      </c>
      <c r="CS24" s="393">
        <f>INDEX('Summary sales'!$A$6:$CA$50,MATCH($B24,'Summary sales'!$A$6:$A$50,0),MATCH($CR$3,'Summary sales'!$A$7:$CA$7,0))</f>
        <v>11504.700000000186</v>
      </c>
      <c r="CT24" s="393">
        <f t="shared" si="308"/>
        <v>1504.7000000001863</v>
      </c>
      <c r="CU24" s="581">
        <f t="shared" si="309"/>
        <v>1.1504700000000185</v>
      </c>
      <c r="CV24" s="393">
        <f>INDEX('SO Juli 2026 Rev 2'!$B$6:$BI$50,MATCH(B24,'SO Juli 2026 Rev 2'!$B$6:$B$50,0),MATCH($CV$3,'SO Juli 2026 Rev 2'!$B$5:$XI$5,0))</f>
        <v>16000</v>
      </c>
      <c r="CW24" s="393">
        <f>INDEX('Summary sales'!$A$6:$CA$50,MATCH($B24,'Summary sales'!$A$6:$A$50,0),MATCH($CV$3,'Summary sales'!$A$7:$CA$7,0))</f>
        <v>21324.692000001669</v>
      </c>
      <c r="CX24" s="393">
        <f t="shared" si="310"/>
        <v>5324.6920000016689</v>
      </c>
      <c r="CY24" s="581">
        <f t="shared" si="311"/>
        <v>1.3327932500001043</v>
      </c>
      <c r="CZ24" s="393">
        <f>INDEX('SO Juli 2026 Rev 2'!$B$6:$BI$50,MATCH(B24,'SO Juli 2026 Rev 2'!$B$6:$B$50,0),MATCH($CZ$3,'SO Juli 2026 Rev 2'!$B$5:$XI$5,0))</f>
        <v>2000</v>
      </c>
      <c r="DA24" s="393">
        <f>INDEX('Summary sales'!$A$6:$CA$50,MATCH($B24,'Summary sales'!$A$6:$A$50,0),MATCH($CZ$3,'Summary sales'!$A$7:$CA$7,0))</f>
        <v>2316.769999999553</v>
      </c>
      <c r="DB24" s="393">
        <f t="shared" si="312"/>
        <v>316.76999999955297</v>
      </c>
      <c r="DC24" s="581">
        <f t="shared" si="313"/>
        <v>1.1583849999997764</v>
      </c>
      <c r="DD24" s="393">
        <f>INDEX('SO Juli 2026 Rev 2'!$B$6:$BI$50,MATCH(B24,'SO Juli 2026 Rev 2'!$B$6:$B$50,0),MATCH($DD$3,'SO Juli 2026 Rev 2'!$B$5:$XI$5,0))</f>
        <v>800</v>
      </c>
      <c r="DE24" s="393">
        <f>INDEX('Summary sales'!$A$6:$CA$50,MATCH($B24,'Summary sales'!$A$6:$A$50,0),MATCH($DD$3,'Summary sales'!$A$7:$CA$7,0))</f>
        <v>608.11999999999534</v>
      </c>
      <c r="DF24" s="393">
        <f t="shared" si="314"/>
        <v>-191.88000000000466</v>
      </c>
      <c r="DG24" s="581">
        <f t="shared" si="315"/>
        <v>0.76014999999999422</v>
      </c>
      <c r="DH24" s="393">
        <f>INDEX('SO Juli 2026 Rev 2'!$B$6:$BI$50,MATCH(B24,'SO Juli 2026 Rev 2'!$B$6:$B$50,0),MATCH($DH$3,'SO Juli 2026 Rev 2'!$B$5:$XI$5,0))</f>
        <v>7200</v>
      </c>
      <c r="DI24" s="393">
        <f>INDEX('Summary sales'!$A$6:$CA$50,MATCH($B24,'Summary sales'!$A$6:$A$50,0),MATCH($DH$3,'Summary sales'!$A$7:$CA$7,0))</f>
        <v>9133.7000000001863</v>
      </c>
      <c r="DJ24" s="393">
        <f t="shared" si="316"/>
        <v>1933.7000000001863</v>
      </c>
      <c r="DK24" s="581">
        <f t="shared" si="317"/>
        <v>1.2685694444444704</v>
      </c>
      <c r="DL24" s="393">
        <f>INDEX('SO Juli 2026 Rev 2'!$B$6:$BI$50,MATCH(B24,'SO Juli 2026 Rev 2'!$B$6:$B$50,0),MATCH($DL$3,'SO Juli 2026 Rev 2'!$B$5:$XI$5,0))</f>
        <v>3499.876774193548</v>
      </c>
      <c r="DM24" s="393">
        <f>INDEX('Summary sales'!$A$6:$CA$50,MATCH($B24,'Summary sales'!$A$6:$A$50,0),MATCH($DL$3,'Summary sales'!$A$7:$CA$7,0))</f>
        <v>1604.0300000000279</v>
      </c>
      <c r="DN24" s="393">
        <f t="shared" si="318"/>
        <v>-1895.8467741935201</v>
      </c>
      <c r="DO24" s="581">
        <f t="shared" si="319"/>
        <v>0.4583104216203821</v>
      </c>
      <c r="DP24" s="393">
        <f>INDEX('SO Juli 2026 Rev 2'!$B$6:$BI$50,MATCH(B24,'SO Juli 2026 Rev 2'!$B$6:$B$50,0),MATCH($DP$3,'SO Juli 2026 Rev 2'!$B$5:$XI$5,0))</f>
        <v>2000</v>
      </c>
      <c r="DQ24" s="393">
        <f>INDEX('Summary sales'!$A$6:$CA$50,MATCH($B24,'Summary sales'!$A$6:$A$50,0),MATCH($DP$3,'Summary sales'!$A$7:$CA$7,0))</f>
        <v>1860.6000000000931</v>
      </c>
      <c r="DR24" s="393">
        <f t="shared" si="320"/>
        <v>-139.39999999990687</v>
      </c>
      <c r="DS24" s="581">
        <f t="shared" si="321"/>
        <v>0.93030000000004653</v>
      </c>
      <c r="DT24" s="393">
        <f>INDEX('SO Juli 2026 Rev 2'!$B$6:$BI$50,MATCH(B24,'SO Juli 2026 Rev 2'!$B$6:$B$50,0),MATCH($DT$3,'SO Juli 2026 Rev 2'!$B$5:$XI$5,0))</f>
        <v>1000</v>
      </c>
      <c r="DU24" s="393">
        <f>INDEX('Summary sales'!$A$6:$CA$50,MATCH($B24,'Summary sales'!$A$6:$A$50,0),MATCH($DT$3,'Summary sales'!$A$7:$CA$7,0))</f>
        <v>506.5899999999674</v>
      </c>
      <c r="DV24" s="393">
        <f t="shared" si="322"/>
        <v>-493.4100000000326</v>
      </c>
      <c r="DW24" s="581">
        <f t="shared" si="323"/>
        <v>0.50658999999996746</v>
      </c>
      <c r="DX24" s="393">
        <f>INDEX('SO Juli 2026 Rev 2'!$B$6:$BI$50,MATCH(B24,'SO Juli 2026 Rev 2'!$B$6:$B$50,0),MATCH($DX$3,'SO Juli 2026 Rev 2'!$B$5:$XI$5,0))</f>
        <v>11000</v>
      </c>
      <c r="DY24" s="393">
        <f>INDEX('Summary sales'!$A$6:$CA$50,MATCH($B24,'Summary sales'!$A$6:$A$50,0),MATCH($DX$3,'Summary sales'!$A$7:$CA$7,0))</f>
        <v>11157.980000000447</v>
      </c>
      <c r="DZ24" s="393">
        <f t="shared" si="324"/>
        <v>157.98000000044703</v>
      </c>
      <c r="EA24" s="581">
        <f t="shared" si="325"/>
        <v>1.0143618181818588</v>
      </c>
      <c r="EB24" s="393">
        <f>INDEX('SO Juli 2026 Rev 2'!$B$6:$BI$50,MATCH(B24,'SO Juli 2026 Rev 2'!$B$6:$B$50,0),MATCH($EB$3,'SO Juli 2026 Rev 2'!$B$5:$XI$5,0))</f>
        <v>2000</v>
      </c>
      <c r="EC24" s="393">
        <f>INDEX('Summary sales'!$A$6:$CA$50,MATCH($B24,'Summary sales'!$A$6:$A$50,0),MATCH($EB$3,'Summary sales'!$A$7:$CA$7,0))</f>
        <v>2402.8700000001118</v>
      </c>
      <c r="ED24" s="393">
        <f t="shared" si="326"/>
        <v>402.87000000011176</v>
      </c>
      <c r="EE24" s="581">
        <f t="shared" si="327"/>
        <v>1.201435000000056</v>
      </c>
      <c r="EF24" s="393">
        <f>INDEX('SO Juli 2026 Rev 2'!$B$6:$BI$50,MATCH(B24,'SO Juli 2026 Rev 2'!$B$6:$B$50,0),MATCH($EF$3,'SO Juli 2026 Rev 2'!$B$5:$XI$5,0))</f>
        <v>4000</v>
      </c>
      <c r="EG24" s="393">
        <f>INDEX('Summary sales'!$A$6:$CA$50,MATCH($B24,'Summary sales'!$A$6:$A$50,0),MATCH($EF$3,'Summary sales'!$A$7:$CA$7,0))</f>
        <v>2590.9000000003725</v>
      </c>
      <c r="EH24" s="393">
        <f t="shared" si="328"/>
        <v>-1409.0999999996275</v>
      </c>
      <c r="EI24" s="581">
        <f t="shared" si="329"/>
        <v>0.64772500000009314</v>
      </c>
      <c r="EJ24" s="393">
        <f>INDEX('SO Juli 2026 Rev 2'!$B$6:$BI$50,MATCH(B24,'SO Juli 2026 Rev 2'!$B$6:$B$50,0),MATCH($EJ$3,'SO Juli 2026 Rev 2'!$B$5:$XI$5,0))</f>
        <v>7000</v>
      </c>
      <c r="EK24" s="393">
        <f>INDEX('Summary sales'!$A$6:$CA$50,MATCH(B24,'Summary sales'!$A$6:$A$50,0),MATCH($EJ$3,'Summary sales'!$A$7:$CA$7,0))</f>
        <v>1299.7600000000093</v>
      </c>
      <c r="EL24" s="393">
        <f t="shared" si="330"/>
        <v>-5700.2399999999907</v>
      </c>
      <c r="EM24" s="581">
        <f t="shared" si="331"/>
        <v>0.18568000000000134</v>
      </c>
      <c r="EN24" s="393">
        <f>INDEX('SO Juli 2026 Rev 2'!$B$6:$BI$50,MATCH(B24,'SO Juli 2026 Rev 2'!$B$6:$B$50,0),MATCH($EN$3,'SO Juli 2026 Rev 2'!$B$5:$XI$5,0))</f>
        <v>5000</v>
      </c>
      <c r="EO24" s="393">
        <f>INDEX('Summary sales'!$A$6:$CA$50,MATCH($B24,'Summary sales'!$A$6:$A$50,0),MATCH($EN$3,'Summary sales'!$A$7:$CA$7,0))</f>
        <v>7440.7999999998137</v>
      </c>
      <c r="EP24" s="393">
        <f t="shared" si="332"/>
        <v>2440.7999999998137</v>
      </c>
      <c r="EQ24" s="581">
        <f t="shared" si="333"/>
        <v>1.4881599999999628</v>
      </c>
      <c r="ER24" s="393">
        <f>INDEX('SO Juli 2026 Rev 2'!$B$6:$BI$50,MATCH(B24,'SO Juli 2026 Rev 2'!$B$6:$B$50,0),MATCH($ER$3,'SO Juli 2026 Rev 2'!$B$5:$XI$5,0))</f>
        <v>35000</v>
      </c>
      <c r="ES24" s="393">
        <f>INDEX('Summary sales'!$A$6:$CA$50,MATCH($B24,'Summary sales'!$A$6:$A$50,0),MATCH($ER$3,'Summary sales'!$A$7:$CA$7,0))</f>
        <v>42118.490000000224</v>
      </c>
      <c r="ET24" s="393">
        <f t="shared" si="334"/>
        <v>7118.4900000002235</v>
      </c>
      <c r="EU24" s="581">
        <f t="shared" si="335"/>
        <v>1.2033854285714349</v>
      </c>
      <c r="EV24" s="393">
        <f>INDEX('SO Juli 2026 Rev 2'!$B$6:$BI$50,MATCH(B24,'SO Juli 2026 Rev 2'!$B$6:$B$50,0),MATCH($EV$3,'SO Juli 2026 Rev 2'!$B$5:$XI$5,0))</f>
        <v>8000</v>
      </c>
      <c r="EW24" s="393">
        <f>INDEX('Summary sales'!$A$6:$CA$50,MATCH(B24,'Summary sales'!$A$6:$A$50,0),MATCH($EV$3,'Summary sales'!$A$7:$CA$7,0))</f>
        <v>11533.75</v>
      </c>
      <c r="EX24" s="393">
        <f t="shared" si="336"/>
        <v>3533.75</v>
      </c>
      <c r="EY24" s="581">
        <f t="shared" si="337"/>
        <v>1.4417187499999999</v>
      </c>
      <c r="EZ24" s="393">
        <f>INDEX('SO Juli 2026 Rev 2'!$B$6:$BI$50,MATCH(B24,'SO Juli 2026 Rev 2'!$B$6:$B$50,0),MATCH($EZ$3,'SO Juli 2026 Rev 2'!$B$5:$XI$5,0))</f>
        <v>3500</v>
      </c>
      <c r="FA24" s="393">
        <f>INDEX('Summary sales'!$A$6:$CA$50,MATCH(B24,'Summary sales'!$A$6:$A$50,0),MATCH($EZ$3,'Summary sales'!$A$7:$CA$7,0))</f>
        <v>3355.5</v>
      </c>
      <c r="FB24" s="393">
        <f t="shared" si="338"/>
        <v>-144.5</v>
      </c>
      <c r="FC24" s="581">
        <f t="shared" si="339"/>
        <v>0.95871428571428574</v>
      </c>
      <c r="FD24" s="393">
        <f>INDEX('SO Juli 2026 Rev 2'!$B$6:$BI$50,MATCH(B24,'SO Juli 2026 Rev 2'!$B$6:$B$50,0),MATCH($FD$3,'SO Juli 2026 Rev 2'!$B$5:$XI$5,0))</f>
        <v>0</v>
      </c>
      <c r="FE24" s="393">
        <f>INDEX('Summary sales'!$A$6:$CA$50,MATCH(B24,'Summary sales'!$A$6:$A$50,0),MATCH($FD$3,'Summary sales'!$A$7:$CA$7,0))</f>
        <v>0</v>
      </c>
      <c r="FF24" s="393">
        <f t="shared" si="340"/>
        <v>0</v>
      </c>
      <c r="FG24" s="581" t="e">
        <f t="shared" si="341"/>
        <v>#DIV/0!</v>
      </c>
      <c r="FH24" s="393">
        <f>INDEX('SO Juli 2026 Rev 2'!$B$6:$BI$50,MATCH(B24,'SO Juli 2026 Rev 2'!$B$6:$B$50,0),MATCH($FH$3,'SO Juli 2026 Rev 2'!$B$5:$XI$5,0))</f>
        <v>0</v>
      </c>
      <c r="FI24" s="393">
        <f>INDEX('Summary sales'!$A$6:$CA$50,MATCH(B24,'Summary sales'!$A$6:$A$50,0),MATCH($FH$3,'Summary sales'!$A$7:$CA$7,0))</f>
        <v>0</v>
      </c>
      <c r="FJ24" s="393">
        <f t="shared" si="342"/>
        <v>0</v>
      </c>
      <c r="FK24" s="581" t="e">
        <f t="shared" si="343"/>
        <v>#DIV/0!</v>
      </c>
      <c r="FL24" s="393">
        <f>INDEX('SO Juli 2026 Rev 2'!$B$6:$BI$50,MATCH(B24,'SO Juli 2026 Rev 2'!$B$6:$B$50,0),MATCH($FL$3,'SO Juli 2026 Rev 2'!$B$5:$XI$5,0))</f>
        <v>700</v>
      </c>
      <c r="FM24" s="393">
        <f>INDEX('Summary sales'!$A$6:$CA$50,MATCH(B24,'Summary sales'!$A$6:$A$50,0),MATCH($FL$3,'Summary sales'!$A$7:$CA$7,0))</f>
        <v>542.86000000010245</v>
      </c>
      <c r="FN24" s="393">
        <f t="shared" si="344"/>
        <v>-157.13999999989755</v>
      </c>
      <c r="FO24" s="581">
        <f t="shared" si="345"/>
        <v>0.77551428571443204</v>
      </c>
      <c r="FP24" s="393">
        <f>INDEX('SO Juli 2026 Rev 2'!$B$6:$BI$50,MATCH(B24,'SO Juli 2026 Rev 2'!$B$6:$B$50,0),MATCH($FP$3,'SO Juli 2026 Rev 2'!$B$5:$XI$5,0))</f>
        <v>5600</v>
      </c>
      <c r="FQ24" s="393">
        <f>INDEX('Summary sales'!$A$6:$CA$50,MATCH(B24,'Summary sales'!$A$6:$A$50,0),MATCH($FP$3,'Summary sales'!$A$7:$CA$7,0))</f>
        <v>5451.2200000000303</v>
      </c>
      <c r="FR24" s="393">
        <f t="shared" si="346"/>
        <v>-148.77999999996973</v>
      </c>
      <c r="FS24" s="581">
        <f t="shared" si="347"/>
        <v>0.9734321428571483</v>
      </c>
      <c r="FT24" s="393">
        <f>INDEX('SO Juli 2026 Rev 2'!$B$6:$BI$50,MATCH(B24,'SO Juli 2026 Rev 2'!$B$6:$B$50,0),MATCH($FT$3,'SO Juli 2026 Rev 2'!$B$5:$XI$5,0))</f>
        <v>3500</v>
      </c>
      <c r="FU24" s="393">
        <f>INDEX('Summary sales'!$A$6:$CA$50,MATCH(B24,'Summary sales'!$A$6:$A$50,0),MATCH($FT$3,'Summary sales'!$A$7:$CA$7,0))</f>
        <v>4470.5</v>
      </c>
      <c r="FV24" s="393">
        <f t="shared" si="348"/>
        <v>970.5</v>
      </c>
      <c r="FW24" s="581">
        <f t="shared" si="349"/>
        <v>1.2772857142857144</v>
      </c>
      <c r="FX24" s="393">
        <f>INDEX('SO Juli 2026 Rev 2'!$B$6:$BI$50,MATCH(B24,'SO Juli 2026 Rev 2'!$B$6:$B$50,0),MATCH($FX$3,'SO Juli 2026 Rev 2'!$B$5:$XI$5,0))</f>
        <v>2000</v>
      </c>
      <c r="FY24" s="393">
        <f>INDEX('Summary sales'!$A$6:$CA$50,MATCH(B24,'Summary sales'!$A$6:$A$50,0),MATCH($FX$3,'Summary sales'!$A$7:$CA$7,0))</f>
        <v>4008.2299999999814</v>
      </c>
      <c r="FZ24" s="393">
        <f t="shared" si="350"/>
        <v>2008.2299999999814</v>
      </c>
      <c r="GA24" s="581">
        <f t="shared" si="351"/>
        <v>2.0041149999999908</v>
      </c>
      <c r="GB24" s="393">
        <f>INDEX('SO Juli 2026 Rev 2'!$B$6:$BI$50,MATCH(B24,'SO Juli 2026 Rev 2'!$B$6:$B$50,0),MATCH($GB$3,'SO Juli 2026 Rev 2'!$B$5:$XI$5,0))</f>
        <v>369.61070967741654</v>
      </c>
      <c r="GC24" s="393">
        <f>INDEX('Summary sales'!$A$6:$CA$50,MATCH(B24,'Summary sales'!$A$6:$A$50,0),MATCH($GB$3,'Summary sales'!$A$7:$CA$7,0))</f>
        <v>0</v>
      </c>
      <c r="GD24" s="393">
        <f t="shared" si="352"/>
        <v>-369.61070967741654</v>
      </c>
      <c r="GE24" s="581">
        <f t="shared" si="353"/>
        <v>0</v>
      </c>
      <c r="GF24" s="393">
        <f>INDEX('SO Juli 2026 Rev 2'!$B$6:$BI$50,MATCH(B24,'SO Juli 2026 Rev 2'!$B$6:$B$50,0),MATCH($GF$3,'SO Juli 2026 Rev 2'!$B$5:$XI$5,0))</f>
        <v>13500</v>
      </c>
      <c r="GG24" s="393">
        <f>INDEX('Summary sales'!$A$6:$CA$50,MATCH(B24,'Summary sales'!$A$6:$A$50,0),MATCH($GF$3,'Summary sales'!$A$7:$CA$7,0))</f>
        <v>12758.777</v>
      </c>
      <c r="GH24" s="393">
        <f t="shared" si="354"/>
        <v>-741.22299999999996</v>
      </c>
      <c r="GI24" s="581">
        <f t="shared" si="355"/>
        <v>0.94509459259259254</v>
      </c>
      <c r="GJ24" s="393">
        <f>INDEX('SO Juli 2026 Rev 2'!$B$6:$BI$50,MATCH(B24,'SO Juli 2026 Rev 2'!$B$6:$B$50,0),MATCH($GJ$3,'SO Juli 2026 Rev 2'!$B$5:$XI$5,0))</f>
        <v>1121.900322580635</v>
      </c>
      <c r="GK24" s="393">
        <f>INDEX('Summary sales'!$A$6:$CA$50,MATCH($B24,'Summary sales'!$A$6:$A$50,0),MATCH($GJ$3,'Summary sales'!$A$7:$CA$7,0))</f>
        <v>1399.5299999997951</v>
      </c>
      <c r="GL24" s="393">
        <f t="shared" si="356"/>
        <v>277.62967741916009</v>
      </c>
      <c r="GM24" s="581">
        <f t="shared" si="357"/>
        <v>1.2474637646779052</v>
      </c>
      <c r="GN24" s="393">
        <f>INDEX('SO Juli 2026 Rev 2'!$B$6:$BI$50,MATCH(B24,'SO Juli 2026 Rev 2'!$B$6:$B$50,0),MATCH($GN$3,'SO Juli 2026 Rev 2'!$B$5:$XI$5,0))</f>
        <v>2499.7025806451697</v>
      </c>
      <c r="GO24" s="393">
        <f>INDEX('Summary sales'!$A$6:$CA$50,MATCH(B24,'Summary sales'!$A$6:$A$50,0),MATCH($GN$3,'Summary sales'!$A$7:$CA$7,0))</f>
        <v>2693.3799999999901</v>
      </c>
      <c r="GP24" s="393">
        <f t="shared" si="358"/>
        <v>193.67741935482036</v>
      </c>
      <c r="GQ24" s="581">
        <f t="shared" si="359"/>
        <v>1.0774801853846279</v>
      </c>
      <c r="GR24" s="393">
        <f>INDEX('SO Juli 2026 Rev 2'!$B$6:$BI$50,MATCH(B24,'SO Juli 2026 Rev 2'!$B$6:$B$50,0),MATCH($GR$3,'SO Juli 2026 Rev 2'!$B$5:$XI$5,0))</f>
        <v>2499.7025806451697</v>
      </c>
      <c r="GS24" s="393">
        <f>INDEX('Summary sales'!$A$6:$CA$50,MATCH(B24,'Summary sales'!$A$6:$A$50,0),MATCH($GR$3,'Summary sales'!$A$7:$CA$7,0))</f>
        <v>509.35000000009313</v>
      </c>
      <c r="GT24" s="393">
        <f t="shared" si="360"/>
        <v>-1990.3525806450766</v>
      </c>
      <c r="GU24" s="581">
        <f t="shared" si="361"/>
        <v>0.20376424137171975</v>
      </c>
      <c r="GV24" s="393">
        <f>INDEX('SO Juli 2026 Rev 2'!$B$6:$BI$50,MATCH(B24,'SO Juli 2026 Rev 2'!$B$6:$B$50,0),MATCH($GV$3,'SO Juli 2026 Rev 2'!$B$5:$XI$5,0))</f>
        <v>0</v>
      </c>
      <c r="GW24" s="393">
        <f>INDEX('Summary sales'!$A$6:$CA$50,MATCH(B24,'Summary sales'!$A$6:$A$50,0),MATCH($GV$3,'Summary sales'!$A$7:$CA$7,0))</f>
        <v>0</v>
      </c>
      <c r="GX24" s="393">
        <f t="shared" si="362"/>
        <v>0</v>
      </c>
      <c r="GY24" s="582" t="e">
        <f t="shared" si="363"/>
        <v>#DIV/0!</v>
      </c>
    </row>
    <row r="25" spans="1:207" s="412" customFormat="1" ht="15" customHeight="1">
      <c r="A25" s="808"/>
      <c r="B25" s="391">
        <f t="shared" si="364"/>
        <v>46220</v>
      </c>
      <c r="C25" s="392" t="str">
        <f t="shared" si="0"/>
        <v>Fri</v>
      </c>
      <c r="D25" s="393">
        <f t="shared" si="260"/>
        <v>213250.93393548383</v>
      </c>
      <c r="E25" s="393">
        <f t="shared" ca="1" si="261"/>
        <v>212293.77499999851</v>
      </c>
      <c r="F25" s="393">
        <f t="shared" ca="1" si="262"/>
        <v>-957.1589354853204</v>
      </c>
      <c r="G25" s="581">
        <f t="shared" ca="1" si="263"/>
        <v>0.99551158385184424</v>
      </c>
      <c r="H25" s="393">
        <f>INDEX('SO Juli 2026 Rev 2'!$B$6:$BI$50,MATCH(B25,'SO Juli 2026 Rev 2'!$B$6:$B$50,0),MATCH($H$3,'SO Juli 2026 Rev 2'!$B$5:$XI$5,0))</f>
        <v>1199.5729032258068</v>
      </c>
      <c r="I25" s="393">
        <f>INDEX('Summary sales'!$A$6:$CA$50,MATCH(B25,'Summary sales'!$A$6:$A$50,0),MATCH($H$3,'Summary sales'!$A$7:$CA$7,0))</f>
        <v>640.06000000005588</v>
      </c>
      <c r="J25" s="393">
        <f t="shared" si="264"/>
        <v>-559.51290322575096</v>
      </c>
      <c r="K25" s="581">
        <f t="shared" si="265"/>
        <v>0.53357323950787128</v>
      </c>
      <c r="L25" s="393">
        <f>INDEX('SO Juli 2026 Rev 2'!$B$6:$BI$50,MATCH(B25,'SO Juli 2026 Rev 2'!$B$6:$B$50,0),MATCH($L$3,'SO Juli 2026 Rev 2'!$B$5:$XI$5,0))</f>
        <v>2000</v>
      </c>
      <c r="M25" s="393">
        <f>INDEX('Summary sales'!$A$6:$CA$50,MATCH($B25,'Summary sales'!$A$6:$A$50,0),MATCH($L$3,'Summary sales'!$A$7:$CA$7,0))</f>
        <v>1832.5499999988824</v>
      </c>
      <c r="N25" s="393">
        <f t="shared" si="266"/>
        <v>-167.45000000111759</v>
      </c>
      <c r="O25" s="581">
        <f t="shared" si="267"/>
        <v>0.91627499999944118</v>
      </c>
      <c r="P25" s="393">
        <f>INDEX('SO Juli 2026 Rev 2'!$B$6:$BI$50,MATCH(B25,'SO Juli 2026 Rev 2'!$B$6:$B$50,0),MATCH($P$3,'SO Juli 2026 Rev 2'!$B$5:$XI$5,0))</f>
        <v>1200</v>
      </c>
      <c r="Q25" s="393">
        <f>INDEX('Summary sales'!$A$6:$CA$50,MATCH($B25,'Summary sales'!$A$6:$A$50,0),MATCH($P$3,'Summary sales'!$A$7:$CA$7,0))</f>
        <v>1022.0799999996088</v>
      </c>
      <c r="R25" s="393">
        <f t="shared" si="268"/>
        <v>-177.92000000039116</v>
      </c>
      <c r="S25" s="581">
        <f t="shared" si="269"/>
        <v>0.85173333333300738</v>
      </c>
      <c r="T25" s="393">
        <f>INDEX('SO Juli 2026 Rev 2'!$B$6:$BI$50,MATCH(B25,'SO Juli 2026 Rev 2'!$B$6:$B$50,0),MATCH($T$3,'SO Juli 2026 Rev 2'!$B$5:$XI$5,0))</f>
        <v>3300</v>
      </c>
      <c r="U25" s="393">
        <f>INDEX('Summary sales'!$A$6:$CA$50,MATCH($B25,'Summary sales'!$A$6:$A$50,0),MATCH($T$3,'Summary sales'!$A$7:$CA$7,0))</f>
        <v>3297.3000000002794</v>
      </c>
      <c r="V25" s="393">
        <f t="shared" si="270"/>
        <v>-2.6999999997206032</v>
      </c>
      <c r="W25" s="581">
        <f t="shared" si="271"/>
        <v>0.99918181818190288</v>
      </c>
      <c r="X25" s="393">
        <f>INDEX('SO Juli 2026 Rev 2'!$B$6:$BI$50,MATCH(B25,'SO Juli 2026 Rev 2'!$B$6:$B$50,0),MATCH($X$3,'SO Juli 2026 Rev 2'!$B$5:$XI$5,0))</f>
        <v>644.02064516129087</v>
      </c>
      <c r="Y25" s="393">
        <f>INDEX('Summary sales'!$A$6:$CA$50,MATCH($B25,'Summary sales'!$A$6:$A$50,0),MATCH($X$3,'Summary sales'!$A$7:$CA$7,0))</f>
        <v>937.57999999995809</v>
      </c>
      <c r="Z25" s="393">
        <f t="shared" si="272"/>
        <v>293.55935483866722</v>
      </c>
      <c r="AA25" s="581">
        <f t="shared" si="273"/>
        <v>1.4558228948780783</v>
      </c>
      <c r="AB25" s="393">
        <f>INDEX('SO Juli 2026 Rev 2'!$B$6:$BI$50,MATCH(B25,'SO Juli 2026 Rev 2'!$B$6:$B$50,0),MATCH($AB$3,'SO Juli 2026 Rev 2'!$B$5:$XI$5,0))</f>
        <v>150</v>
      </c>
      <c r="AC25" s="393">
        <f>INDEX('Summary sales'!$A$6:$CA$50,MATCH($B25,'Summary sales'!$A$6:$A$50,0),MATCH($AB$3,'Summary sales'!$A$7:$CA$7,0))</f>
        <v>5.2900000000081491</v>
      </c>
      <c r="AD25" s="393">
        <f t="shared" si="274"/>
        <v>-144.70999999999185</v>
      </c>
      <c r="AE25" s="581">
        <f t="shared" si="275"/>
        <v>3.5266666666720993E-2</v>
      </c>
      <c r="AF25" s="393">
        <f>INDEX('SO Juli 2026 Rev 2'!$B$6:$BI$50,MATCH(B25,'SO Juli 2026 Rev 2'!$B$6:$B$50,0),MATCH($AF$3,'SO Juli 2026 Rev 2'!$B$5:$XI$5,0))</f>
        <v>603.76322580644887</v>
      </c>
      <c r="AG25" s="393">
        <f>INDEX('Summary sales'!$A$6:$CA$50,MATCH($B25,'Summary sales'!$A$6:$A$50,0),MATCH($AF$3,'Summary sales'!$A$7:$CA$7,0))</f>
        <v>901.06000000005588</v>
      </c>
      <c r="AH25" s="393">
        <f t="shared" si="276"/>
        <v>297.29677419360701</v>
      </c>
      <c r="AI25" s="581">
        <f t="shared" si="277"/>
        <v>1.4924062305989347</v>
      </c>
      <c r="AJ25" s="393">
        <f>INDEX('SO Juli 2026 Rev 2'!$B$6:$BI$50,MATCH(B25,'SO Juli 2026 Rev 2'!$B$6:$B$50,0),MATCH($AJ$3,'SO Juli 2026 Rev 2'!$B$5:$XI$5,0))</f>
        <v>673.27548387096704</v>
      </c>
      <c r="AK25" s="393">
        <f>INDEX('Summary sales'!$A$6:$CA$50,MATCH($B25,'Summary sales'!$A$6:$A$50,0),MATCH($AJ$3,'Summary sales'!$A$7:$CA$7,0))</f>
        <v>668.25</v>
      </c>
      <c r="AL25" s="393">
        <f t="shared" si="278"/>
        <v>-5.0254838709670366</v>
      </c>
      <c r="AM25" s="581">
        <f t="shared" si="279"/>
        <v>0.99253576880287808</v>
      </c>
      <c r="AN25" s="393">
        <f>INDEX('SO Juli 2026 Rev 2'!$B$6:$BI$50,MATCH(B25,'SO Juli 2026 Rev 2'!$B$6:$B$50,0),MATCH($AN$3,'SO Juli 2026 Rev 2'!$B$5:$XI$5,0))</f>
        <v>5500</v>
      </c>
      <c r="AO25" s="393">
        <f>INDEX('Summary sales'!$A$6:$CA$50,MATCH($B25,'Summary sales'!$A$6:$A$50,0),MATCH($AN$3,'Summary sales'!$A$7:$CA$7,0))</f>
        <v>5863.8300000000745</v>
      </c>
      <c r="AP25" s="393">
        <f t="shared" si="280"/>
        <v>363.83000000007451</v>
      </c>
      <c r="AQ25" s="581">
        <f t="shared" si="281"/>
        <v>1.0661509090909227</v>
      </c>
      <c r="AR25" s="393">
        <f>INDEX('SO Juli 2026 Rev 2'!$B$6:$BI$50,MATCH(B25,'SO Juli 2026 Rev 2'!$B$6:$B$50,0),MATCH($AR$3,'SO Juli 2026 Rev 2'!$B$5:$XI$5,0))</f>
        <v>5000</v>
      </c>
      <c r="AS25" s="393">
        <f ca="1">INDEX('Summary sales'!$A$6:$CA$50,MATCH($B25,'Summary sales'!$A$6:$A$50,0),MATCH($AR$3,'Summary sales'!$A$7:$CA$7,0))</f>
        <v>6044.7999999998137</v>
      </c>
      <c r="AT25" s="393">
        <f t="shared" ca="1" si="282"/>
        <v>1044.7999999998137</v>
      </c>
      <c r="AU25" s="581">
        <f t="shared" ca="1" si="283"/>
        <v>1.2089599999999627</v>
      </c>
      <c r="AV25" s="393">
        <f>INDEX('SO Juli 2026 Rev 2'!$B$6:$BI$50,MATCH(B25,'SO Juli 2026 Rev 2'!$B$6:$B$50,0),MATCH($AV$3,'SO Juli 2026 Rev 2'!$B$5:$XI$5,0))</f>
        <v>2500</v>
      </c>
      <c r="AW25" s="393">
        <f>INDEX('Summary sales'!$A$6:$CA$50,MATCH($B25,'Summary sales'!$A$6:$A$50,0),MATCH($AV$3,'Summary sales'!$A$7:$CA$7,0))</f>
        <v>2808.9000000001397</v>
      </c>
      <c r="AX25" s="393">
        <f t="shared" si="284"/>
        <v>308.9000000001397</v>
      </c>
      <c r="AY25" s="581">
        <f t="shared" si="285"/>
        <v>1.1235600000000558</v>
      </c>
      <c r="AZ25" s="393">
        <f>INDEX('SO Juli 2026 Rev 2'!$B$6:$BI$50,MATCH(B25,'SO Juli 2026 Rev 2'!$B$6:$B$50,0),MATCH($AZ$3,'SO Juli 2026 Rev 2'!$B$5:$XI$5,0))</f>
        <v>500</v>
      </c>
      <c r="BA25" s="393">
        <f>INDEX('Summary sales'!$A$6:$CA$50,MATCH($B25,'Summary sales'!$A$6:$A$50,0),MATCH($AZ$3,'Summary sales'!$A$7:$CA$7,0))</f>
        <v>1421</v>
      </c>
      <c r="BB25" s="393">
        <f t="shared" si="286"/>
        <v>921</v>
      </c>
      <c r="BC25" s="581">
        <f t="shared" si="287"/>
        <v>2.8420000000000001</v>
      </c>
      <c r="BD25" s="393">
        <f>INDEX('SO Juli 2026 Rev 2'!$B$6:$BI$50,MATCH(B25,'SO Juli 2026 Rev 2'!$B$6:$B$50,0),MATCH($BD$3,'SO Juli 2026 Rev 2'!$B$5:$XI$5,0))</f>
        <v>10300</v>
      </c>
      <c r="BE25" s="393">
        <f>INDEX('Summary sales'!$A$6:$CA$50,MATCH($B25,'Summary sales'!$A$6:$A$50,0),MATCH($BD$3,'Summary sales'!$A$7:$CA$7,0))</f>
        <v>11259.600000000093</v>
      </c>
      <c r="BF25" s="393">
        <f t="shared" si="288"/>
        <v>959.60000000009313</v>
      </c>
      <c r="BG25" s="581">
        <f t="shared" si="289"/>
        <v>1.0931650485436983</v>
      </c>
      <c r="BH25" s="393">
        <f>INDEX('SO Juli 2026 Rev 2'!$B$6:$BI$50,MATCH(B25,'SO Juli 2026 Rev 2'!$B$6:$B$50,0),MATCH($BH$3,'SO Juli 2026 Rev 2'!$B$5:$XI$5,0))</f>
        <v>9000.0570967741915</v>
      </c>
      <c r="BI25" s="393">
        <f>INDEX('Summary sales'!$A$6:$CA$50,MATCH($B25,'Summary sales'!$A$6:$A$50,0),MATCH($BH$3,'Summary sales'!$A$7:$CA$7,0))</f>
        <v>8454.4300000001676</v>
      </c>
      <c r="BJ25" s="393">
        <f t="shared" si="290"/>
        <v>-545.62709677402381</v>
      </c>
      <c r="BK25" s="581">
        <f t="shared" si="291"/>
        <v>0.93937515163436147</v>
      </c>
      <c r="BL25" s="393">
        <f>INDEX('SO Juli 2026 Rev 2'!$B$6:$BI$50,MATCH(B25,'SO Juli 2026 Rev 2'!$B$6:$B$50,0),MATCH($BL$3,'SO Juli 2026 Rev 2'!$B$5:$XI$5,0))</f>
        <v>1000</v>
      </c>
      <c r="BM25" s="393">
        <f>INDEX('Summary sales'!$A$6:$CA$50,MATCH($B25,'Summary sales'!$A$6:$A$50,0),MATCH($BL$3,'Summary sales'!$A$7:$CA$7,0))</f>
        <v>651.03100000007544</v>
      </c>
      <c r="BN25" s="393">
        <f t="shared" si="292"/>
        <v>-348.96899999992456</v>
      </c>
      <c r="BO25" s="581">
        <f t="shared" si="293"/>
        <v>0.65103100000007541</v>
      </c>
      <c r="BP25" s="393">
        <f>INDEX('SO Juli 2026 Rev 2'!$B$6:$BI$50,MATCH(B25,'SO Juli 2026 Rev 2'!$B$6:$B$50,0),MATCH($BP$3,'SO Juli 2026 Rev 2'!$B$5:$XI$5,0))</f>
        <v>5500</v>
      </c>
      <c r="BQ25" s="393">
        <f ca="1">INDEX('Summary sales'!$A$6:$CA$50,MATCH($B25,'Summary sales'!$A$6:$A$50,0),MATCH($BP$3,'Summary sales'!$A$7:$CA$7,0))</f>
        <v>5044.5599999999995</v>
      </c>
      <c r="BR25" s="393">
        <f t="shared" ca="1" si="294"/>
        <v>-455.44000000000051</v>
      </c>
      <c r="BS25" s="581">
        <f t="shared" ca="1" si="295"/>
        <v>0.91719272727272716</v>
      </c>
      <c r="BT25" s="393">
        <f>INDEX('SO Juli 2026 Rev 2'!$B$6:$BI$50,MATCH(B25,'SO Juli 2026 Rev 2'!$B$6:$B$50,0),MATCH($BT$3,'SO Juli 2026 Rev 2'!$B$5:$XI$5,0))</f>
        <v>0</v>
      </c>
      <c r="BU25" s="393">
        <f>INDEX('Summary sales'!$A$6:$CA$50,MATCH($B25,'Summary sales'!$A$6:$A$50,0),MATCH($BT$3,'Summary sales'!$A$7:$CA$7,0))</f>
        <v>0</v>
      </c>
      <c r="BV25" s="393">
        <f t="shared" si="296"/>
        <v>0</v>
      </c>
      <c r="BW25" s="581" t="e">
        <f t="shared" si="297"/>
        <v>#DIV/0!</v>
      </c>
      <c r="BX25" s="393">
        <f>INDEX('SO Juli 2026 Rev 2'!$B$6:$BI$50,MATCH(B25,'SO Juli 2026 Rev 2'!$B$6:$B$50,0),MATCH($BX$3,'SO Juli 2026 Rev 2'!$B$5:$XI$5,0))</f>
        <v>89.451612903225808</v>
      </c>
      <c r="BY25" s="393">
        <f>INDEX('Summary sales'!$A$6:$CA$50,MATCH($B25,'Summary sales'!$A$6:$A$50,0),MATCH($BX$3,'Summary sales'!$A$7:$CA$7,0))</f>
        <v>59</v>
      </c>
      <c r="BZ25" s="393">
        <f t="shared" si="298"/>
        <v>-30.451612903225808</v>
      </c>
      <c r="CA25" s="581">
        <f t="shared" si="299"/>
        <v>0.65957446808510634</v>
      </c>
      <c r="CB25" s="393">
        <f>INDEX('SO Juli 2026 Rev 2'!$B$6:$BI$50,MATCH(B25,'SO Juli 2026 Rev 2'!$B$6:$B$50,0),MATCH($CB$3,'SO Juli 2026 Rev 2'!$B$5:$XI$5,0))</f>
        <v>3500</v>
      </c>
      <c r="CC25" s="393">
        <f>INDEX('Summary sales'!$A$6:$CA$50,MATCH($B25,'Summary sales'!$A$6:$A$50,0),MATCH($CB$3,'Summary sales'!$A$7:$CA$7,0))</f>
        <v>0</v>
      </c>
      <c r="CD25" s="393">
        <f t="shared" si="300"/>
        <v>-3500</v>
      </c>
      <c r="CE25" s="581">
        <f t="shared" si="301"/>
        <v>0</v>
      </c>
      <c r="CF25" s="393">
        <f>INDEX('SO Juli 2026 Rev 2'!$B$6:$BI$50,MATCH(B25,'SO Juli 2026 Rev 2'!$B$6:$B$50,0),MATCH($CF$3,'SO Juli 2026 Rev 2'!$B$5:$XI$5,0))</f>
        <v>1300</v>
      </c>
      <c r="CG25" s="393">
        <f>INDEX('Summary sales'!$A$6:$CA$50,MATCH($B25,'Summary sales'!$A$6:$A$50,0),MATCH($CF$3,'Summary sales'!$A$7:$CA$7,0))</f>
        <v>1008.0200000000186</v>
      </c>
      <c r="CH25" s="393">
        <f t="shared" si="302"/>
        <v>-291.97999999998137</v>
      </c>
      <c r="CI25" s="581">
        <f t="shared" si="303"/>
        <v>0.7754000000000143</v>
      </c>
      <c r="CJ25" s="393">
        <f>INDEX('SO Juli 2026 Rev 2'!$B$6:$BI$50,MATCH(B25,'SO Juli 2026 Rev 2'!$B$6:$B$50,0),MATCH($CJ$3,'SO Juli 2026 Rev 2'!$B$5:$XI$5,0))</f>
        <v>3000</v>
      </c>
      <c r="CK25" s="393">
        <f>INDEX('Summary sales'!$A$6:$CA$50,MATCH($B25,'Summary sales'!$A$6:$A$50,0),MATCH($CJ$3,'Summary sales'!$A$7:$CA$7,0))</f>
        <v>4589.7999999998137</v>
      </c>
      <c r="CL25" s="393">
        <f t="shared" si="304"/>
        <v>1589.7999999998137</v>
      </c>
      <c r="CM25" s="581">
        <f t="shared" si="305"/>
        <v>1.5299333333332712</v>
      </c>
      <c r="CN25" s="393">
        <f>INDEX('SO Juli 2026 Rev 2'!$B$6:$BI$50,MATCH(B25,'SO Juli 2026 Rev 2'!$B$6:$B$50,0),MATCH($CN$3,'SO Juli 2026 Rev 2'!$B$5:$XI$5,0))</f>
        <v>6500</v>
      </c>
      <c r="CO25" s="393">
        <f>INDEX('Summary sales'!$A$6:$CA$50,MATCH($B25,'Summary sales'!$A$6:$A$50,0),MATCH($CN$3,'Summary sales'!$A$7:$CA$7,0))</f>
        <v>6399.3800000000047</v>
      </c>
      <c r="CP25" s="393">
        <f t="shared" si="306"/>
        <v>-100.61999999999534</v>
      </c>
      <c r="CQ25" s="581">
        <f t="shared" si="307"/>
        <v>0.98452000000000073</v>
      </c>
      <c r="CR25" s="393">
        <f>INDEX('SO Juli 2026 Rev 2'!$B$6:$BI$50,MATCH(B25,'SO Juli 2026 Rev 2'!$B$6:$B$50,0),MATCH($CR$3,'SO Juli 2026 Rev 2'!$B$5:$XI$5,0))</f>
        <v>10000</v>
      </c>
      <c r="CS25" s="393">
        <f>INDEX('Summary sales'!$A$6:$CA$50,MATCH($B25,'Summary sales'!$A$6:$A$50,0),MATCH($CR$3,'Summary sales'!$A$7:$CA$7,0))</f>
        <v>10024.09999999986</v>
      </c>
      <c r="CT25" s="393">
        <f t="shared" si="308"/>
        <v>24.099999999860302</v>
      </c>
      <c r="CU25" s="581">
        <f t="shared" si="309"/>
        <v>1.002409999999986</v>
      </c>
      <c r="CV25" s="393">
        <f>INDEX('SO Juli 2026 Rev 2'!$B$6:$BI$50,MATCH(B25,'SO Juli 2026 Rev 2'!$B$6:$B$50,0),MATCH($CV$3,'SO Juli 2026 Rev 2'!$B$5:$XI$5,0))</f>
        <v>16000</v>
      </c>
      <c r="CW25" s="393">
        <f>INDEX('Summary sales'!$A$6:$CA$50,MATCH($B25,'Summary sales'!$A$6:$A$50,0),MATCH($CV$3,'Summary sales'!$A$7:$CA$7,0))</f>
        <v>18668.495999999344</v>
      </c>
      <c r="CX25" s="393">
        <f t="shared" si="310"/>
        <v>2668.4959999993443</v>
      </c>
      <c r="CY25" s="581">
        <f t="shared" si="311"/>
        <v>1.166780999999959</v>
      </c>
      <c r="CZ25" s="393">
        <f>INDEX('SO Juli 2026 Rev 2'!$B$6:$BI$50,MATCH(B25,'SO Juli 2026 Rev 2'!$B$6:$B$50,0),MATCH($CZ$3,'SO Juli 2026 Rev 2'!$B$5:$XI$5,0))</f>
        <v>2000</v>
      </c>
      <c r="DA25" s="393">
        <f>INDEX('Summary sales'!$A$6:$CA$50,MATCH($B25,'Summary sales'!$A$6:$A$50,0),MATCH($CZ$3,'Summary sales'!$A$7:$CA$7,0))</f>
        <v>1851.1000000005588</v>
      </c>
      <c r="DB25" s="393">
        <f t="shared" si="312"/>
        <v>-148.89999999944121</v>
      </c>
      <c r="DC25" s="581">
        <f t="shared" si="313"/>
        <v>0.92555000000027943</v>
      </c>
      <c r="DD25" s="393">
        <f>INDEX('SO Juli 2026 Rev 2'!$B$6:$BI$50,MATCH(B25,'SO Juli 2026 Rev 2'!$B$6:$B$50,0),MATCH($DD$3,'SO Juli 2026 Rev 2'!$B$5:$XI$5,0))</f>
        <v>800</v>
      </c>
      <c r="DE25" s="393">
        <f>INDEX('Summary sales'!$A$6:$CA$50,MATCH($B25,'Summary sales'!$A$6:$A$50,0),MATCH($DD$3,'Summary sales'!$A$7:$CA$7,0))</f>
        <v>639.72000000008848</v>
      </c>
      <c r="DF25" s="393">
        <f t="shared" si="314"/>
        <v>-160.27999999991152</v>
      </c>
      <c r="DG25" s="581">
        <f t="shared" si="315"/>
        <v>0.79965000000011055</v>
      </c>
      <c r="DH25" s="393">
        <f>INDEX('SO Juli 2026 Rev 2'!$B$6:$BI$50,MATCH(B25,'SO Juli 2026 Rev 2'!$B$6:$B$50,0),MATCH($DH$3,'SO Juli 2026 Rev 2'!$B$5:$XI$5,0))</f>
        <v>7200</v>
      </c>
      <c r="DI25" s="393">
        <f>INDEX('Summary sales'!$A$6:$CA$50,MATCH($B25,'Summary sales'!$A$6:$A$50,0),MATCH($DH$3,'Summary sales'!$A$7:$CA$7,0))</f>
        <v>8348.929999999702</v>
      </c>
      <c r="DJ25" s="393">
        <f t="shared" si="316"/>
        <v>1148.929999999702</v>
      </c>
      <c r="DK25" s="581">
        <f t="shared" si="317"/>
        <v>1.1595736111110697</v>
      </c>
      <c r="DL25" s="393">
        <f>INDEX('SO Juli 2026 Rev 2'!$B$6:$BI$50,MATCH(B25,'SO Juli 2026 Rev 2'!$B$6:$B$50,0),MATCH($DL$3,'SO Juli 2026 Rev 2'!$B$5:$XI$5,0))</f>
        <v>3499.876774193548</v>
      </c>
      <c r="DM25" s="393">
        <f>INDEX('Summary sales'!$A$6:$CA$50,MATCH($B25,'Summary sales'!$A$6:$A$50,0),MATCH($DL$3,'Summary sales'!$A$7:$CA$7,0))</f>
        <v>1596.3999999999651</v>
      </c>
      <c r="DN25" s="393">
        <f t="shared" si="318"/>
        <v>-1903.476774193583</v>
      </c>
      <c r="DO25" s="581">
        <f t="shared" si="319"/>
        <v>0.45613034486558812</v>
      </c>
      <c r="DP25" s="393">
        <f>INDEX('SO Juli 2026 Rev 2'!$B$6:$BI$50,MATCH(B25,'SO Juli 2026 Rev 2'!$B$6:$B$50,0),MATCH($DP$3,'SO Juli 2026 Rev 2'!$B$5:$XI$5,0))</f>
        <v>2000</v>
      </c>
      <c r="DQ25" s="393">
        <f>INDEX('Summary sales'!$A$6:$CA$50,MATCH($B25,'Summary sales'!$A$6:$A$50,0),MATCH($DP$3,'Summary sales'!$A$7:$CA$7,0))</f>
        <v>1583.1999999999534</v>
      </c>
      <c r="DR25" s="393">
        <f t="shared" si="320"/>
        <v>-416.80000000004657</v>
      </c>
      <c r="DS25" s="581">
        <f t="shared" si="321"/>
        <v>0.79159999999997677</v>
      </c>
      <c r="DT25" s="393">
        <f>INDEX('SO Juli 2026 Rev 2'!$B$6:$BI$50,MATCH(B25,'SO Juli 2026 Rev 2'!$B$6:$B$50,0),MATCH($DT$3,'SO Juli 2026 Rev 2'!$B$5:$XI$5,0))</f>
        <v>1000</v>
      </c>
      <c r="DU25" s="393">
        <f>INDEX('Summary sales'!$A$6:$CA$50,MATCH($B25,'Summary sales'!$A$6:$A$50,0),MATCH($DT$3,'Summary sales'!$A$7:$CA$7,0))</f>
        <v>1352</v>
      </c>
      <c r="DV25" s="393">
        <f t="shared" si="322"/>
        <v>352</v>
      </c>
      <c r="DW25" s="581">
        <f t="shared" si="323"/>
        <v>1.3520000000000001</v>
      </c>
      <c r="DX25" s="393">
        <f>INDEX('SO Juli 2026 Rev 2'!$B$6:$BI$50,MATCH(B25,'SO Juli 2026 Rev 2'!$B$6:$B$50,0),MATCH($DX$3,'SO Juli 2026 Rev 2'!$B$5:$XI$5,0))</f>
        <v>11000</v>
      </c>
      <c r="DY25" s="393">
        <f>INDEX('Summary sales'!$A$6:$CA$50,MATCH($B25,'Summary sales'!$A$6:$A$50,0),MATCH($DX$3,'Summary sales'!$A$7:$CA$7,0))</f>
        <v>10929</v>
      </c>
      <c r="DZ25" s="393">
        <f t="shared" si="324"/>
        <v>-71</v>
      </c>
      <c r="EA25" s="581">
        <f t="shared" si="325"/>
        <v>0.99354545454545451</v>
      </c>
      <c r="EB25" s="393">
        <f>INDEX('SO Juli 2026 Rev 2'!$B$6:$BI$50,MATCH(B25,'SO Juli 2026 Rev 2'!$B$6:$B$50,0),MATCH($EB$3,'SO Juli 2026 Rev 2'!$B$5:$XI$5,0))</f>
        <v>2000</v>
      </c>
      <c r="EC25" s="393">
        <f>INDEX('Summary sales'!$A$6:$CA$50,MATCH($B25,'Summary sales'!$A$6:$A$50,0),MATCH($EB$3,'Summary sales'!$A$7:$CA$7,0))</f>
        <v>2501.9299999999348</v>
      </c>
      <c r="ED25" s="393">
        <f t="shared" si="326"/>
        <v>501.92999999993481</v>
      </c>
      <c r="EE25" s="581">
        <f t="shared" si="327"/>
        <v>1.2509649999999675</v>
      </c>
      <c r="EF25" s="393">
        <f>INDEX('SO Juli 2026 Rev 2'!$B$6:$BI$50,MATCH(B25,'SO Juli 2026 Rev 2'!$B$6:$B$50,0),MATCH($EF$3,'SO Juli 2026 Rev 2'!$B$5:$XI$5,0))</f>
        <v>4000</v>
      </c>
      <c r="EG25" s="393">
        <f>INDEX('Summary sales'!$A$6:$CA$50,MATCH($B25,'Summary sales'!$A$6:$A$50,0),MATCH($EF$3,'Summary sales'!$A$7:$CA$7,0))</f>
        <v>1417.4000000003725</v>
      </c>
      <c r="EH25" s="393">
        <f t="shared" si="328"/>
        <v>-2582.5999999996275</v>
      </c>
      <c r="EI25" s="581">
        <f t="shared" si="329"/>
        <v>0.35435000000009315</v>
      </c>
      <c r="EJ25" s="393">
        <f>INDEX('SO Juli 2026 Rev 2'!$B$6:$BI$50,MATCH(B25,'SO Juli 2026 Rev 2'!$B$6:$B$50,0),MATCH($EJ$3,'SO Juli 2026 Rev 2'!$B$5:$XI$5,0))</f>
        <v>7000</v>
      </c>
      <c r="EK25" s="393">
        <f>INDEX('Summary sales'!$A$6:$CA$50,MATCH(B25,'Summary sales'!$A$6:$A$50,0),MATCH($EJ$3,'Summary sales'!$A$7:$CA$7,0))</f>
        <v>3323.2099999999627</v>
      </c>
      <c r="EL25" s="393">
        <f t="shared" si="330"/>
        <v>-3676.7900000000373</v>
      </c>
      <c r="EM25" s="581">
        <f t="shared" si="331"/>
        <v>0.4747442857142804</v>
      </c>
      <c r="EN25" s="393">
        <f>INDEX('SO Juli 2026 Rev 2'!$B$6:$BI$50,MATCH(B25,'SO Juli 2026 Rev 2'!$B$6:$B$50,0),MATCH($EN$3,'SO Juli 2026 Rev 2'!$B$5:$XI$5,0))</f>
        <v>5000</v>
      </c>
      <c r="EO25" s="393">
        <f>INDEX('Summary sales'!$A$6:$CA$50,MATCH($B25,'Summary sales'!$A$6:$A$50,0),MATCH($EN$3,'Summary sales'!$A$7:$CA$7,0))</f>
        <v>7532.0200000000186</v>
      </c>
      <c r="EP25" s="393">
        <f t="shared" si="332"/>
        <v>2532.0200000000186</v>
      </c>
      <c r="EQ25" s="581">
        <f t="shared" si="333"/>
        <v>1.5064040000000036</v>
      </c>
      <c r="ER25" s="393">
        <f>INDEX('SO Juli 2026 Rev 2'!$B$6:$BI$50,MATCH(B25,'SO Juli 2026 Rev 2'!$B$6:$B$50,0),MATCH($ER$3,'SO Juli 2026 Rev 2'!$B$5:$XI$5,0))</f>
        <v>35000</v>
      </c>
      <c r="ES25" s="393">
        <f>INDEX('Summary sales'!$A$6:$CA$50,MATCH($B25,'Summary sales'!$A$6:$A$50,0),MATCH($ER$3,'Summary sales'!$A$7:$CA$7,0))</f>
        <v>41772.349999999627</v>
      </c>
      <c r="ET25" s="393">
        <f t="shared" si="334"/>
        <v>6772.3499999996275</v>
      </c>
      <c r="EU25" s="581">
        <f t="shared" si="335"/>
        <v>1.1934957142857037</v>
      </c>
      <c r="EV25" s="393">
        <f>INDEX('SO Juli 2026 Rev 2'!$B$6:$BI$50,MATCH(B25,'SO Juli 2026 Rev 2'!$B$6:$B$50,0),MATCH($EV$3,'SO Juli 2026 Rev 2'!$B$5:$XI$5,0))</f>
        <v>8000</v>
      </c>
      <c r="EW25" s="393">
        <f>INDEX('Summary sales'!$A$6:$CA$50,MATCH(B25,'Summary sales'!$A$6:$A$50,0),MATCH($EV$3,'Summary sales'!$A$7:$CA$7,0))</f>
        <v>8812.3899999996647</v>
      </c>
      <c r="EX25" s="393">
        <f t="shared" si="336"/>
        <v>812.38999999966472</v>
      </c>
      <c r="EY25" s="581">
        <f t="shared" si="337"/>
        <v>1.1015487499999581</v>
      </c>
      <c r="EZ25" s="393">
        <f>INDEX('SO Juli 2026 Rev 2'!$B$6:$BI$50,MATCH(B25,'SO Juli 2026 Rev 2'!$B$6:$B$50,0),MATCH($EZ$3,'SO Juli 2026 Rev 2'!$B$5:$XI$5,0))</f>
        <v>3500</v>
      </c>
      <c r="FA25" s="393">
        <f>INDEX('Summary sales'!$A$6:$CA$50,MATCH(B25,'Summary sales'!$A$6:$A$50,0),MATCH($EZ$3,'Summary sales'!$A$7:$CA$7,0))</f>
        <v>3160</v>
      </c>
      <c r="FB25" s="393">
        <f t="shared" si="338"/>
        <v>-340</v>
      </c>
      <c r="FC25" s="581">
        <f t="shared" si="339"/>
        <v>0.9028571428571428</v>
      </c>
      <c r="FD25" s="393">
        <f>INDEX('SO Juli 2026 Rev 2'!$B$6:$BI$50,MATCH(B25,'SO Juli 2026 Rev 2'!$B$6:$B$50,0),MATCH($FD$3,'SO Juli 2026 Rev 2'!$B$5:$XI$5,0))</f>
        <v>0</v>
      </c>
      <c r="FE25" s="393">
        <f>INDEX('Summary sales'!$A$6:$CA$50,MATCH(B25,'Summary sales'!$A$6:$A$50,0),MATCH($FD$3,'Summary sales'!$A$7:$CA$7,0))</f>
        <v>0</v>
      </c>
      <c r="FF25" s="393">
        <f t="shared" si="340"/>
        <v>0</v>
      </c>
      <c r="FG25" s="581" t="e">
        <f t="shared" si="341"/>
        <v>#DIV/0!</v>
      </c>
      <c r="FH25" s="393">
        <f>INDEX('SO Juli 2026 Rev 2'!$B$6:$BI$50,MATCH(B25,'SO Juli 2026 Rev 2'!$B$6:$B$50,0),MATCH($FH$3,'SO Juli 2026 Rev 2'!$B$5:$XI$5,0))</f>
        <v>0</v>
      </c>
      <c r="FI25" s="393">
        <f>INDEX('Summary sales'!$A$6:$CA$50,MATCH(B25,'Summary sales'!$A$6:$A$50,0),MATCH($FH$3,'Summary sales'!$A$7:$CA$7,0))</f>
        <v>0</v>
      </c>
      <c r="FJ25" s="393">
        <f t="shared" si="342"/>
        <v>0</v>
      </c>
      <c r="FK25" s="581" t="e">
        <f t="shared" si="343"/>
        <v>#DIV/0!</v>
      </c>
      <c r="FL25" s="393">
        <f>INDEX('SO Juli 2026 Rev 2'!$B$6:$BI$50,MATCH(B25,'SO Juli 2026 Rev 2'!$B$6:$B$50,0),MATCH($FL$3,'SO Juli 2026 Rev 2'!$B$5:$XI$5,0))</f>
        <v>700</v>
      </c>
      <c r="FM25" s="393">
        <f>INDEX('Summary sales'!$A$6:$CA$50,MATCH(B25,'Summary sales'!$A$6:$A$50,0),MATCH($FL$3,'Summary sales'!$A$7:$CA$7,0))</f>
        <v>515.09999999997672</v>
      </c>
      <c r="FN25" s="393">
        <f t="shared" si="344"/>
        <v>-184.90000000002328</v>
      </c>
      <c r="FO25" s="581">
        <f t="shared" si="345"/>
        <v>0.73585714285710957</v>
      </c>
      <c r="FP25" s="393">
        <f>INDEX('SO Juli 2026 Rev 2'!$B$6:$BI$50,MATCH(B25,'SO Juli 2026 Rev 2'!$B$6:$B$50,0),MATCH($FP$3,'SO Juli 2026 Rev 2'!$B$5:$XI$5,0))</f>
        <v>5600</v>
      </c>
      <c r="FQ25" s="393">
        <f>INDEX('Summary sales'!$A$6:$CA$50,MATCH(B25,'Summary sales'!$A$6:$A$50,0),MATCH($FP$3,'Summary sales'!$A$7:$CA$7,0))</f>
        <v>3112.4899999999907</v>
      </c>
      <c r="FR25" s="393">
        <f t="shared" si="346"/>
        <v>-2487.5100000000093</v>
      </c>
      <c r="FS25" s="581">
        <f t="shared" si="347"/>
        <v>0.55580178571428407</v>
      </c>
      <c r="FT25" s="393">
        <f>INDEX('SO Juli 2026 Rev 2'!$B$6:$BI$50,MATCH(B25,'SO Juli 2026 Rev 2'!$B$6:$B$50,0),MATCH($FT$3,'SO Juli 2026 Rev 2'!$B$5:$XI$5,0))</f>
        <v>3500</v>
      </c>
      <c r="FU25" s="393">
        <f>INDEX('Summary sales'!$A$6:$CA$50,MATCH(B25,'Summary sales'!$A$6:$A$50,0),MATCH($FT$3,'Summary sales'!$A$7:$CA$7,0))</f>
        <v>4331.8700000001118</v>
      </c>
      <c r="FV25" s="393">
        <f t="shared" si="348"/>
        <v>831.87000000011176</v>
      </c>
      <c r="FW25" s="581">
        <f t="shared" si="349"/>
        <v>1.2376771428571749</v>
      </c>
      <c r="FX25" s="393">
        <f>INDEX('SO Juli 2026 Rev 2'!$B$6:$BI$50,MATCH(B25,'SO Juli 2026 Rev 2'!$B$6:$B$50,0),MATCH($FX$3,'SO Juli 2026 Rev 2'!$B$5:$XI$5,0))</f>
        <v>2000</v>
      </c>
      <c r="FY25" s="393">
        <f>INDEX('Summary sales'!$A$6:$CA$50,MATCH(B25,'Summary sales'!$A$6:$A$50,0),MATCH($FX$3,'Summary sales'!$A$7:$CA$7,0))</f>
        <v>1186.690000000177</v>
      </c>
      <c r="FZ25" s="393">
        <f t="shared" si="350"/>
        <v>-813.30999999982305</v>
      </c>
      <c r="GA25" s="581">
        <f t="shared" si="351"/>
        <v>0.5933450000000885</v>
      </c>
      <c r="GB25" s="393">
        <f>INDEX('SO Juli 2026 Rev 2'!$B$6:$BI$50,MATCH(B25,'SO Juli 2026 Rev 2'!$B$6:$B$50,0),MATCH($GB$3,'SO Juli 2026 Rev 2'!$B$5:$XI$5,0))</f>
        <v>369.61070967741654</v>
      </c>
      <c r="GC25" s="393">
        <f>INDEX('Summary sales'!$A$6:$CA$50,MATCH(B25,'Summary sales'!$A$6:$A$50,0),MATCH($GB$3,'Summary sales'!$A$7:$CA$7,0))</f>
        <v>0</v>
      </c>
      <c r="GD25" s="393">
        <f t="shared" si="352"/>
        <v>-369.61070967741654</v>
      </c>
      <c r="GE25" s="581">
        <f t="shared" si="353"/>
        <v>0</v>
      </c>
      <c r="GF25" s="393">
        <f>INDEX('SO Juli 2026 Rev 2'!$B$6:$BI$50,MATCH(B25,'SO Juli 2026 Rev 2'!$B$6:$B$50,0),MATCH($GF$3,'SO Juli 2026 Rev 2'!$B$5:$XI$5,0))</f>
        <v>13500</v>
      </c>
      <c r="GG25" s="393">
        <f>INDEX('Summary sales'!$A$6:$CA$50,MATCH(B25,'Summary sales'!$A$6:$A$50,0),MATCH($GF$3,'Summary sales'!$A$7:$CA$7,0))</f>
        <v>12696.538</v>
      </c>
      <c r="GH25" s="393">
        <f t="shared" si="354"/>
        <v>-803.46199999999953</v>
      </c>
      <c r="GI25" s="581">
        <f t="shared" si="355"/>
        <v>0.94048429629629637</v>
      </c>
      <c r="GJ25" s="393">
        <f>INDEX('SO Juli 2026 Rev 2'!$B$6:$BI$50,MATCH(B25,'SO Juli 2026 Rev 2'!$B$6:$B$50,0),MATCH($GJ$3,'SO Juli 2026 Rev 2'!$B$5:$XI$5,0))</f>
        <v>1121.900322580635</v>
      </c>
      <c r="GK25" s="393">
        <f>INDEX('Summary sales'!$A$6:$CA$50,MATCH($B25,'Summary sales'!$A$6:$A$50,0),MATCH($GJ$3,'Summary sales'!$A$7:$CA$7,0))</f>
        <v>1305.6400000001304</v>
      </c>
      <c r="GL25" s="393">
        <f t="shared" si="356"/>
        <v>183.73967741949537</v>
      </c>
      <c r="GM25" s="581">
        <f t="shared" si="357"/>
        <v>1.1637754029670397</v>
      </c>
      <c r="GN25" s="393">
        <f>INDEX('SO Juli 2026 Rev 2'!$B$6:$BI$50,MATCH(B25,'SO Juli 2026 Rev 2'!$B$6:$B$50,0),MATCH($GN$3,'SO Juli 2026 Rev 2'!$B$5:$XI$5,0))</f>
        <v>2499.7025806451697</v>
      </c>
      <c r="GO25" s="393">
        <f>INDEX('Summary sales'!$A$6:$CA$50,MATCH(B25,'Summary sales'!$A$6:$A$50,0),MATCH($GN$3,'Summary sales'!$A$7:$CA$7,0))</f>
        <v>2724.6800000000076</v>
      </c>
      <c r="GP25" s="393">
        <f t="shared" si="358"/>
        <v>224.97741935483782</v>
      </c>
      <c r="GQ25" s="581">
        <f t="shared" si="359"/>
        <v>1.0900016750379844</v>
      </c>
      <c r="GR25" s="393">
        <f>INDEX('SO Juli 2026 Rev 2'!$B$6:$BI$50,MATCH(B25,'SO Juli 2026 Rev 2'!$B$6:$B$50,0),MATCH($GR$3,'SO Juli 2026 Rev 2'!$B$5:$XI$5,0))</f>
        <v>2499.7025806451697</v>
      </c>
      <c r="GS25" s="393">
        <f>INDEX('Summary sales'!$A$6:$CA$50,MATCH(B25,'Summary sales'!$A$6:$A$50,0),MATCH($GR$3,'Summary sales'!$A$7:$CA$7,0))</f>
        <v>0</v>
      </c>
      <c r="GT25" s="393">
        <f t="shared" si="360"/>
        <v>-2499.7025806451697</v>
      </c>
      <c r="GU25" s="581">
        <f t="shared" si="361"/>
        <v>0</v>
      </c>
      <c r="GV25" s="393">
        <f>INDEX('SO Juli 2026 Rev 2'!$B$6:$BI$50,MATCH(B25,'SO Juli 2026 Rev 2'!$B$6:$B$50,0),MATCH($GV$3,'SO Juli 2026 Rev 2'!$B$5:$XI$5,0))</f>
        <v>0</v>
      </c>
      <c r="GW25" s="393">
        <f>INDEX('Summary sales'!$A$6:$CA$50,MATCH(B25,'Summary sales'!$A$6:$A$50,0),MATCH($GV$3,'Summary sales'!$A$7:$CA$7,0))</f>
        <v>0</v>
      </c>
      <c r="GX25" s="393">
        <f t="shared" si="362"/>
        <v>0</v>
      </c>
      <c r="GY25" s="582" t="e">
        <f t="shared" si="363"/>
        <v>#DIV/0!</v>
      </c>
    </row>
    <row r="26" spans="1:207" s="412" customFormat="1" ht="15" customHeight="1">
      <c r="A26" s="808"/>
      <c r="B26" s="394">
        <f t="shared" si="364"/>
        <v>46221</v>
      </c>
      <c r="C26" s="395" t="str">
        <f t="shared" si="0"/>
        <v>Sat</v>
      </c>
      <c r="D26" s="393">
        <f t="shared" si="260"/>
        <v>204629.52683870969</v>
      </c>
      <c r="E26" s="393">
        <f t="shared" ca="1" si="261"/>
        <v>194691.86700000343</v>
      </c>
      <c r="F26" s="393">
        <f t="shared" ca="1" si="262"/>
        <v>-9937.659838706255</v>
      </c>
      <c r="G26" s="581">
        <f t="shared" ca="1" si="263"/>
        <v>0.95143584607641118</v>
      </c>
      <c r="H26" s="393">
        <f>INDEX('SO Juli 2026 Rev 2'!$B$6:$BI$50,MATCH(B26,'SO Juli 2026 Rev 2'!$B$6:$B$50,0),MATCH($H$3,'SO Juli 2026 Rev 2'!$B$5:$XI$5,0))</f>
        <v>700</v>
      </c>
      <c r="I26" s="393">
        <f>INDEX('Summary sales'!$A$6:$CA$50,MATCH(B26,'Summary sales'!$A$6:$A$50,0),MATCH($H$3,'Summary sales'!$A$7:$CA$7,0))</f>
        <v>464.12999999988824</v>
      </c>
      <c r="J26" s="393">
        <f t="shared" si="264"/>
        <v>-235.87000000011176</v>
      </c>
      <c r="K26" s="581">
        <f t="shared" si="265"/>
        <v>0.66304285714269751</v>
      </c>
      <c r="L26" s="393">
        <f>INDEX('SO Juli 2026 Rev 2'!$B$6:$BI$50,MATCH(B26,'SO Juli 2026 Rev 2'!$B$6:$B$50,0),MATCH($L$3,'SO Juli 2026 Rev 2'!$B$5:$XI$5,0))</f>
        <v>1000</v>
      </c>
      <c r="M26" s="393">
        <f>INDEX('Summary sales'!$A$6:$CA$50,MATCH($B26,'Summary sales'!$A$6:$A$50,0),MATCH($L$3,'Summary sales'!$A$7:$CA$7,0))</f>
        <v>863.41999999992549</v>
      </c>
      <c r="N26" s="393">
        <f t="shared" si="266"/>
        <v>-136.58000000007451</v>
      </c>
      <c r="O26" s="581">
        <f t="shared" si="267"/>
        <v>0.86341999999992547</v>
      </c>
      <c r="P26" s="393">
        <f>INDEX('SO Juli 2026 Rev 2'!$B$6:$BI$50,MATCH(B26,'SO Juli 2026 Rev 2'!$B$6:$B$50,0),MATCH($P$3,'SO Juli 2026 Rev 2'!$B$5:$XI$5,0))</f>
        <v>1200</v>
      </c>
      <c r="Q26" s="393">
        <f>INDEX('Summary sales'!$A$6:$CA$50,MATCH($B26,'Summary sales'!$A$6:$A$50,0),MATCH($P$3,'Summary sales'!$A$7:$CA$7,0))</f>
        <v>828.36000000033528</v>
      </c>
      <c r="R26" s="393">
        <f t="shared" si="268"/>
        <v>-371.63999999966472</v>
      </c>
      <c r="S26" s="581">
        <f t="shared" si="269"/>
        <v>0.69030000000027936</v>
      </c>
      <c r="T26" s="393">
        <f>INDEX('SO Juli 2026 Rev 2'!$B$6:$BI$50,MATCH(B26,'SO Juli 2026 Rev 2'!$B$6:$B$50,0),MATCH($T$3,'SO Juli 2026 Rev 2'!$B$5:$XI$5,0))</f>
        <v>3300</v>
      </c>
      <c r="U26" s="393">
        <f>INDEX('Summary sales'!$A$6:$CA$50,MATCH($B26,'Summary sales'!$A$6:$A$50,0),MATCH($T$3,'Summary sales'!$A$7:$CA$7,0))</f>
        <v>975.5</v>
      </c>
      <c r="V26" s="393">
        <f t="shared" si="270"/>
        <v>-2324.5</v>
      </c>
      <c r="W26" s="581">
        <f t="shared" si="271"/>
        <v>0.29560606060606059</v>
      </c>
      <c r="X26" s="393">
        <f>INDEX('SO Juli 2026 Rev 2'!$B$6:$BI$50,MATCH(B26,'SO Juli 2026 Rev 2'!$B$6:$B$50,0),MATCH($X$3,'SO Juli 2026 Rev 2'!$B$5:$XI$5,0))</f>
        <v>644.02064516129087</v>
      </c>
      <c r="Y26" s="393">
        <f>INDEX('Summary sales'!$A$6:$CA$50,MATCH($B26,'Summary sales'!$A$6:$A$50,0),MATCH($X$3,'Summary sales'!$A$7:$CA$7,0))</f>
        <v>828.5899999999674</v>
      </c>
      <c r="Z26" s="393">
        <f t="shared" si="272"/>
        <v>184.56935483867653</v>
      </c>
      <c r="AA26" s="581">
        <f t="shared" si="273"/>
        <v>1.2865891896873156</v>
      </c>
      <c r="AB26" s="393">
        <f>INDEX('SO Juli 2026 Rev 2'!$B$6:$BI$50,MATCH(B26,'SO Juli 2026 Rev 2'!$B$6:$B$50,0),MATCH($AB$3,'SO Juli 2026 Rev 2'!$B$5:$XI$5,0))</f>
        <v>150</v>
      </c>
      <c r="AC26" s="393">
        <f>INDEX('Summary sales'!$A$6:$CA$50,MATCH($B26,'Summary sales'!$A$6:$A$50,0),MATCH($AB$3,'Summary sales'!$A$7:$CA$7,0))</f>
        <v>81.610000000015134</v>
      </c>
      <c r="AD26" s="393">
        <f t="shared" si="274"/>
        <v>-68.389999999984866</v>
      </c>
      <c r="AE26" s="581">
        <f t="shared" si="275"/>
        <v>0.54406666666676751</v>
      </c>
      <c r="AF26" s="393">
        <f>INDEX('SO Juli 2026 Rev 2'!$B$6:$BI$50,MATCH(B26,'SO Juli 2026 Rev 2'!$B$6:$B$50,0),MATCH($AF$3,'SO Juli 2026 Rev 2'!$B$5:$XI$5,0))</f>
        <v>603.76322580644887</v>
      </c>
      <c r="AG26" s="393">
        <f>INDEX('Summary sales'!$A$6:$CA$50,MATCH($B26,'Summary sales'!$A$6:$A$50,0),MATCH($AF$3,'Summary sales'!$A$7:$CA$7,0))</f>
        <v>614.31999999994878</v>
      </c>
      <c r="AH26" s="393">
        <f t="shared" si="276"/>
        <v>10.556774193499905</v>
      </c>
      <c r="AI26" s="581">
        <f t="shared" si="277"/>
        <v>1.017484957251908</v>
      </c>
      <c r="AJ26" s="393">
        <f>INDEX('SO Juli 2026 Rev 2'!$B$6:$BI$50,MATCH(B26,'SO Juli 2026 Rev 2'!$B$6:$B$50,0),MATCH($AJ$3,'SO Juli 2026 Rev 2'!$B$5:$XI$5,0))</f>
        <v>673.27548387096704</v>
      </c>
      <c r="AK26" s="393">
        <f>INDEX('Summary sales'!$A$6:$CA$50,MATCH($B26,'Summary sales'!$A$6:$A$50,0),MATCH($AJ$3,'Summary sales'!$A$7:$CA$7,0))</f>
        <v>403.51000000000931</v>
      </c>
      <c r="AL26" s="393">
        <f t="shared" si="278"/>
        <v>-269.76548387095772</v>
      </c>
      <c r="AM26" s="581">
        <f t="shared" si="279"/>
        <v>0.59932376815511945</v>
      </c>
      <c r="AN26" s="393">
        <f>INDEX('SO Juli 2026 Rev 2'!$B$6:$BI$50,MATCH(B26,'SO Juli 2026 Rev 2'!$B$6:$B$50,0),MATCH($AN$3,'SO Juli 2026 Rev 2'!$B$5:$XI$5,0))</f>
        <v>4500</v>
      </c>
      <c r="AO26" s="393">
        <f>INDEX('Summary sales'!$A$6:$CA$50,MATCH($B26,'Summary sales'!$A$6:$A$50,0),MATCH($AN$3,'Summary sales'!$A$7:$CA$7,0))</f>
        <v>0</v>
      </c>
      <c r="AP26" s="393">
        <f t="shared" si="280"/>
        <v>-4500</v>
      </c>
      <c r="AQ26" s="581">
        <f t="shared" si="281"/>
        <v>0</v>
      </c>
      <c r="AR26" s="393">
        <f>INDEX('SO Juli 2026 Rev 2'!$B$6:$BI$50,MATCH(B26,'SO Juli 2026 Rev 2'!$B$6:$B$50,0),MATCH($AR$3,'SO Juli 2026 Rev 2'!$B$5:$XI$5,0))</f>
        <v>5000</v>
      </c>
      <c r="AS26" s="393">
        <f ca="1">INDEX('Summary sales'!$A$6:$CA$50,MATCH($B26,'Summary sales'!$A$6:$A$50,0),MATCH($AR$3,'Summary sales'!$A$7:$CA$7,0))</f>
        <v>4001.1000000000931</v>
      </c>
      <c r="AT26" s="393">
        <f t="shared" ca="1" si="282"/>
        <v>-998.89999999990687</v>
      </c>
      <c r="AU26" s="581">
        <f t="shared" ca="1" si="283"/>
        <v>0.80022000000001858</v>
      </c>
      <c r="AV26" s="393">
        <f>INDEX('SO Juli 2026 Rev 2'!$B$6:$BI$50,MATCH(B26,'SO Juli 2026 Rev 2'!$B$6:$B$50,0),MATCH($AV$3,'SO Juli 2026 Rev 2'!$B$5:$XI$5,0))</f>
        <v>1000</v>
      </c>
      <c r="AW26" s="393">
        <f>INDEX('Summary sales'!$A$6:$CA$50,MATCH($B26,'Summary sales'!$A$6:$A$50,0),MATCH($AV$3,'Summary sales'!$A$7:$CA$7,0))</f>
        <v>1250.8999999999069</v>
      </c>
      <c r="AX26" s="393">
        <f t="shared" si="284"/>
        <v>250.89999999990687</v>
      </c>
      <c r="AY26" s="581">
        <f t="shared" si="285"/>
        <v>1.2508999999999069</v>
      </c>
      <c r="AZ26" s="393">
        <f>INDEX('SO Juli 2026 Rev 2'!$B$6:$BI$50,MATCH(B26,'SO Juli 2026 Rev 2'!$B$6:$B$50,0),MATCH($AZ$3,'SO Juli 2026 Rev 2'!$B$5:$XI$5,0))</f>
        <v>500</v>
      </c>
      <c r="BA26" s="393">
        <f>INDEX('Summary sales'!$A$6:$CA$50,MATCH($B26,'Summary sales'!$A$6:$A$50,0),MATCH($AZ$3,'Summary sales'!$A$7:$CA$7,0))</f>
        <v>1094.2700000000041</v>
      </c>
      <c r="BB26" s="393">
        <f t="shared" si="286"/>
        <v>594.27000000000407</v>
      </c>
      <c r="BC26" s="581">
        <f t="shared" si="287"/>
        <v>2.1885400000000081</v>
      </c>
      <c r="BD26" s="393">
        <f>INDEX('SO Juli 2026 Rev 2'!$B$6:$BI$50,MATCH(B26,'SO Juli 2026 Rev 2'!$B$6:$B$50,0),MATCH($BD$3,'SO Juli 2026 Rev 2'!$B$5:$XI$5,0))</f>
        <v>10300</v>
      </c>
      <c r="BE26" s="393">
        <f>INDEX('Summary sales'!$A$6:$CA$50,MATCH($B26,'Summary sales'!$A$6:$A$50,0),MATCH($BD$3,'Summary sales'!$A$7:$CA$7,0))</f>
        <v>10975.589999999851</v>
      </c>
      <c r="BF26" s="393">
        <f t="shared" si="288"/>
        <v>675.58999999985099</v>
      </c>
      <c r="BG26" s="581">
        <f t="shared" si="289"/>
        <v>1.0655912621359078</v>
      </c>
      <c r="BH26" s="393">
        <f>INDEX('SO Juli 2026 Rev 2'!$B$6:$BI$50,MATCH(B26,'SO Juli 2026 Rev 2'!$B$6:$B$50,0),MATCH($BH$3,'SO Juli 2026 Rev 2'!$B$5:$XI$5,0))</f>
        <v>6000</v>
      </c>
      <c r="BI26" s="393">
        <f>INDEX('Summary sales'!$A$6:$CA$50,MATCH($B26,'Summary sales'!$A$6:$A$50,0),MATCH($BH$3,'Summary sales'!$A$7:$CA$7,0))</f>
        <v>6103.3799999998882</v>
      </c>
      <c r="BJ26" s="393">
        <f t="shared" si="290"/>
        <v>103.37999999988824</v>
      </c>
      <c r="BK26" s="581">
        <f t="shared" si="291"/>
        <v>1.0172299999999814</v>
      </c>
      <c r="BL26" s="393">
        <f>INDEX('SO Juli 2026 Rev 2'!$B$6:$BI$50,MATCH(B26,'SO Juli 2026 Rev 2'!$B$6:$B$50,0),MATCH($BL$3,'SO Juli 2026 Rev 2'!$B$5:$XI$5,0))</f>
        <v>1000</v>
      </c>
      <c r="BM26" s="393">
        <f>INDEX('Summary sales'!$A$6:$CA$50,MATCH($B26,'Summary sales'!$A$6:$A$50,0),MATCH($BL$3,'Summary sales'!$A$7:$CA$7,0))</f>
        <v>807.92900000000373</v>
      </c>
      <c r="BN26" s="393">
        <f t="shared" si="292"/>
        <v>-192.07099999999627</v>
      </c>
      <c r="BO26" s="581">
        <f t="shared" si="293"/>
        <v>0.80792900000000367</v>
      </c>
      <c r="BP26" s="393">
        <f>INDEX('SO Juli 2026 Rev 2'!$B$6:$BI$50,MATCH(B26,'SO Juli 2026 Rev 2'!$B$6:$B$50,0),MATCH($BP$3,'SO Juli 2026 Rev 2'!$B$5:$XI$5,0))</f>
        <v>5500</v>
      </c>
      <c r="BQ26" s="393">
        <f ca="1">INDEX('Summary sales'!$A$6:$CA$50,MATCH($B26,'Summary sales'!$A$6:$A$50,0),MATCH($BP$3,'Summary sales'!$A$7:$CA$7,0))</f>
        <v>5314.62</v>
      </c>
      <c r="BR26" s="393">
        <f t="shared" ca="1" si="294"/>
        <v>-185.38000000000011</v>
      </c>
      <c r="BS26" s="581">
        <f t="shared" ca="1" si="295"/>
        <v>0.96629454545454541</v>
      </c>
      <c r="BT26" s="393">
        <f>INDEX('SO Juli 2026 Rev 2'!$B$6:$BI$50,MATCH(B26,'SO Juli 2026 Rev 2'!$B$6:$B$50,0),MATCH($BT$3,'SO Juli 2026 Rev 2'!$B$5:$XI$5,0))</f>
        <v>0</v>
      </c>
      <c r="BU26" s="393">
        <f>INDEX('Summary sales'!$A$6:$CA$50,MATCH($B26,'Summary sales'!$A$6:$A$50,0),MATCH($BT$3,'Summary sales'!$A$7:$CA$7,0))</f>
        <v>0</v>
      </c>
      <c r="BV26" s="393">
        <f t="shared" si="296"/>
        <v>0</v>
      </c>
      <c r="BW26" s="581" t="e">
        <f t="shared" si="297"/>
        <v>#DIV/0!</v>
      </c>
      <c r="BX26" s="393">
        <f>INDEX('SO Juli 2026 Rev 2'!$B$6:$BI$50,MATCH(B26,'SO Juli 2026 Rev 2'!$B$6:$B$50,0),MATCH($BX$3,'SO Juli 2026 Rev 2'!$B$5:$XI$5,0))</f>
        <v>89.451612903225808</v>
      </c>
      <c r="BY26" s="393">
        <f>INDEX('Summary sales'!$A$6:$CA$50,MATCH($B26,'Summary sales'!$A$6:$A$50,0),MATCH($BX$3,'Summary sales'!$A$7:$CA$7,0))</f>
        <v>71</v>
      </c>
      <c r="BZ26" s="393">
        <f t="shared" si="298"/>
        <v>-18.451612903225808</v>
      </c>
      <c r="CA26" s="581">
        <f t="shared" si="299"/>
        <v>0.79372520735665342</v>
      </c>
      <c r="CB26" s="393">
        <f>INDEX('SO Juli 2026 Rev 2'!$B$6:$BI$50,MATCH(B26,'SO Juli 2026 Rev 2'!$B$6:$B$50,0),MATCH($CB$3,'SO Juli 2026 Rev 2'!$B$5:$XI$5,0))</f>
        <v>3500</v>
      </c>
      <c r="CC26" s="393">
        <f>INDEX('Summary sales'!$A$6:$CA$50,MATCH($B26,'Summary sales'!$A$6:$A$50,0),MATCH($CB$3,'Summary sales'!$A$7:$CA$7,0))</f>
        <v>0</v>
      </c>
      <c r="CD26" s="393">
        <f t="shared" si="300"/>
        <v>-3500</v>
      </c>
      <c r="CE26" s="581">
        <f t="shared" si="301"/>
        <v>0</v>
      </c>
      <c r="CF26" s="393">
        <f>INDEX('SO Juli 2026 Rev 2'!$B$6:$BI$50,MATCH(B26,'SO Juli 2026 Rev 2'!$B$6:$B$50,0),MATCH($CF$3,'SO Juli 2026 Rev 2'!$B$5:$XI$5,0))</f>
        <v>1300</v>
      </c>
      <c r="CG26" s="393">
        <f>INDEX('Summary sales'!$A$6:$CA$50,MATCH($B26,'Summary sales'!$A$6:$A$50,0),MATCH($CF$3,'Summary sales'!$A$7:$CA$7,0))</f>
        <v>1036.5900000000838</v>
      </c>
      <c r="CH26" s="393">
        <f t="shared" si="302"/>
        <v>-263.40999999991618</v>
      </c>
      <c r="CI26" s="581">
        <f t="shared" si="303"/>
        <v>0.7973769230769876</v>
      </c>
      <c r="CJ26" s="393">
        <f>INDEX('SO Juli 2026 Rev 2'!$B$6:$BI$50,MATCH(B26,'SO Juli 2026 Rev 2'!$B$6:$B$50,0),MATCH($CJ$3,'SO Juli 2026 Rev 2'!$B$5:$XI$5,0))</f>
        <v>0</v>
      </c>
      <c r="CK26" s="393">
        <f>INDEX('Summary sales'!$A$6:$CA$50,MATCH($B26,'Summary sales'!$A$6:$A$50,0),MATCH($CJ$3,'Summary sales'!$A$7:$CA$7,0))</f>
        <v>2238.5</v>
      </c>
      <c r="CL26" s="393">
        <f t="shared" si="304"/>
        <v>2238.5</v>
      </c>
      <c r="CM26" s="581" t="e">
        <f t="shared" si="305"/>
        <v>#DIV/0!</v>
      </c>
      <c r="CN26" s="393">
        <f>INDEX('SO Juli 2026 Rev 2'!$B$6:$BI$50,MATCH(B26,'SO Juli 2026 Rev 2'!$B$6:$B$50,0),MATCH($CN$3,'SO Juli 2026 Rev 2'!$B$5:$XI$5,0))</f>
        <v>6500</v>
      </c>
      <c r="CO26" s="393">
        <f>INDEX('Summary sales'!$A$6:$CA$50,MATCH($B26,'Summary sales'!$A$6:$A$50,0),MATCH($CN$3,'Summary sales'!$A$7:$CA$7,0))</f>
        <v>6016.7000000000698</v>
      </c>
      <c r="CP26" s="393">
        <f t="shared" si="306"/>
        <v>-483.29999999993015</v>
      </c>
      <c r="CQ26" s="581">
        <f t="shared" si="307"/>
        <v>0.92564615384616455</v>
      </c>
      <c r="CR26" s="393">
        <f>INDEX('SO Juli 2026 Rev 2'!$B$6:$BI$50,MATCH(B26,'SO Juli 2026 Rev 2'!$B$6:$B$50,0),MATCH($CR$3,'SO Juli 2026 Rev 2'!$B$5:$XI$5,0))</f>
        <v>10000</v>
      </c>
      <c r="CS26" s="393">
        <f>INDEX('Summary sales'!$A$6:$CA$50,MATCH($B26,'Summary sales'!$A$6:$A$50,0),MATCH($CR$3,'Summary sales'!$A$7:$CA$7,0))</f>
        <v>10929.600000000093</v>
      </c>
      <c r="CT26" s="393">
        <f t="shared" si="308"/>
        <v>929.60000000009313</v>
      </c>
      <c r="CU26" s="581">
        <f t="shared" si="309"/>
        <v>1.0929600000000093</v>
      </c>
      <c r="CV26" s="393">
        <f>INDEX('SO Juli 2026 Rev 2'!$B$6:$BI$50,MATCH(B26,'SO Juli 2026 Rev 2'!$B$6:$B$50,0),MATCH($CV$3,'SO Juli 2026 Rev 2'!$B$5:$XI$5,0))</f>
        <v>16000</v>
      </c>
      <c r="CW26" s="393">
        <f>INDEX('Summary sales'!$A$6:$CA$50,MATCH($B26,'Summary sales'!$A$6:$A$50,0),MATCH($CV$3,'Summary sales'!$A$7:$CA$7,0))</f>
        <v>17470.752000004053</v>
      </c>
      <c r="CX26" s="393">
        <f t="shared" si="310"/>
        <v>1470.7520000040531</v>
      </c>
      <c r="CY26" s="581">
        <f t="shared" si="311"/>
        <v>1.0919220000002534</v>
      </c>
      <c r="CZ26" s="393">
        <f>INDEX('SO Juli 2026 Rev 2'!$B$6:$BI$50,MATCH(B26,'SO Juli 2026 Rev 2'!$B$6:$B$50,0),MATCH($CZ$3,'SO Juli 2026 Rev 2'!$B$5:$XI$5,0))</f>
        <v>2000</v>
      </c>
      <c r="DA26" s="393">
        <f>INDEX('Summary sales'!$A$6:$CA$50,MATCH($B26,'Summary sales'!$A$6:$A$50,0),MATCH($CZ$3,'Summary sales'!$A$7:$CA$7,0))</f>
        <v>1673.1699999999255</v>
      </c>
      <c r="DB26" s="393">
        <f t="shared" si="312"/>
        <v>-326.83000000007451</v>
      </c>
      <c r="DC26" s="581">
        <f t="shared" si="313"/>
        <v>0.83658499999996272</v>
      </c>
      <c r="DD26" s="393">
        <f>INDEX('SO Juli 2026 Rev 2'!$B$6:$BI$50,MATCH(B26,'SO Juli 2026 Rev 2'!$B$6:$B$50,0),MATCH($DD$3,'SO Juli 2026 Rev 2'!$B$5:$XI$5,0))</f>
        <v>800</v>
      </c>
      <c r="DE26" s="393">
        <f>INDEX('Summary sales'!$A$6:$CA$50,MATCH($B26,'Summary sales'!$A$6:$A$50,0),MATCH($DD$3,'Summary sales'!$A$7:$CA$7,0))</f>
        <v>951.57999999995809</v>
      </c>
      <c r="DF26" s="393">
        <f t="shared" si="314"/>
        <v>151.57999999995809</v>
      </c>
      <c r="DG26" s="581">
        <f t="shared" si="315"/>
        <v>1.1894749999999477</v>
      </c>
      <c r="DH26" s="393">
        <f>INDEX('SO Juli 2026 Rev 2'!$B$6:$BI$50,MATCH(B26,'SO Juli 2026 Rev 2'!$B$6:$B$50,0),MATCH($DH$3,'SO Juli 2026 Rev 2'!$B$5:$XI$5,0))</f>
        <v>7200</v>
      </c>
      <c r="DI26" s="393">
        <f>INDEX('Summary sales'!$A$6:$CA$50,MATCH($B26,'Summary sales'!$A$6:$A$50,0),MATCH($DH$3,'Summary sales'!$A$7:$CA$7,0))</f>
        <v>5328.4400000004098</v>
      </c>
      <c r="DJ26" s="393">
        <f t="shared" si="316"/>
        <v>-1871.5599999995902</v>
      </c>
      <c r="DK26" s="581">
        <f t="shared" si="317"/>
        <v>0.74006111111116801</v>
      </c>
      <c r="DL26" s="393">
        <f>INDEX('SO Juli 2026 Rev 2'!$B$6:$BI$50,MATCH(B26,'SO Juli 2026 Rev 2'!$B$6:$B$50,0),MATCH($DL$3,'SO Juli 2026 Rev 2'!$B$5:$XI$5,0))</f>
        <v>0</v>
      </c>
      <c r="DM26" s="393">
        <f>INDEX('Summary sales'!$A$6:$CA$50,MATCH($B26,'Summary sales'!$A$6:$A$50,0),MATCH($DL$3,'Summary sales'!$A$7:$CA$7,0))</f>
        <v>0</v>
      </c>
      <c r="DN26" s="393">
        <f t="shared" si="318"/>
        <v>0</v>
      </c>
      <c r="DO26" s="581" t="e">
        <f t="shared" si="319"/>
        <v>#DIV/0!</v>
      </c>
      <c r="DP26" s="393">
        <f>INDEX('SO Juli 2026 Rev 2'!$B$6:$BI$50,MATCH(B26,'SO Juli 2026 Rev 2'!$B$6:$B$50,0),MATCH($DP$3,'SO Juli 2026 Rev 2'!$B$5:$XI$5,0))</f>
        <v>2000</v>
      </c>
      <c r="DQ26" s="393">
        <f>INDEX('Summary sales'!$A$6:$CA$50,MATCH($B26,'Summary sales'!$A$6:$A$50,0),MATCH($DP$3,'Summary sales'!$A$7:$CA$7,0))</f>
        <v>1435.2700000000186</v>
      </c>
      <c r="DR26" s="393">
        <f t="shared" si="320"/>
        <v>-564.72999999998137</v>
      </c>
      <c r="DS26" s="581">
        <f t="shared" si="321"/>
        <v>0.71763500000000935</v>
      </c>
      <c r="DT26" s="393">
        <f>INDEX('SO Juli 2026 Rev 2'!$B$6:$BI$50,MATCH(B26,'SO Juli 2026 Rev 2'!$B$6:$B$50,0),MATCH($DT$3,'SO Juli 2026 Rev 2'!$B$5:$XI$5,0))</f>
        <v>1000</v>
      </c>
      <c r="DU26" s="393">
        <f>INDEX('Summary sales'!$A$6:$CA$50,MATCH($B26,'Summary sales'!$A$6:$A$50,0),MATCH($DT$3,'Summary sales'!$A$7:$CA$7,0))</f>
        <v>136.20999999996275</v>
      </c>
      <c r="DV26" s="393">
        <f t="shared" si="322"/>
        <v>-863.79000000003725</v>
      </c>
      <c r="DW26" s="581">
        <f t="shared" si="323"/>
        <v>0.13620999999996275</v>
      </c>
      <c r="DX26" s="393">
        <f>INDEX('SO Juli 2026 Rev 2'!$B$6:$BI$50,MATCH(B26,'SO Juli 2026 Rev 2'!$B$6:$B$50,0),MATCH($DX$3,'SO Juli 2026 Rev 2'!$B$5:$XI$5,0))</f>
        <v>11000</v>
      </c>
      <c r="DY26" s="393">
        <f>INDEX('Summary sales'!$A$6:$CA$50,MATCH($B26,'Summary sales'!$A$6:$A$50,0),MATCH($DX$3,'Summary sales'!$A$7:$CA$7,0))</f>
        <v>6743.9699999997392</v>
      </c>
      <c r="DZ26" s="393">
        <f t="shared" si="324"/>
        <v>-4256.0300000002608</v>
      </c>
      <c r="EA26" s="581">
        <f t="shared" si="325"/>
        <v>0.61308818181815816</v>
      </c>
      <c r="EB26" s="393">
        <f>INDEX('SO Juli 2026 Rev 2'!$B$6:$BI$50,MATCH(B26,'SO Juli 2026 Rev 2'!$B$6:$B$50,0),MATCH($EB$3,'SO Juli 2026 Rev 2'!$B$5:$XI$5,0))</f>
        <v>2000</v>
      </c>
      <c r="EC26" s="393">
        <f>INDEX('Summary sales'!$A$6:$CA$50,MATCH($B26,'Summary sales'!$A$6:$A$50,0),MATCH($EB$3,'Summary sales'!$A$7:$CA$7,0))</f>
        <v>2233.6700000001583</v>
      </c>
      <c r="ED26" s="393">
        <f t="shared" si="326"/>
        <v>233.67000000015832</v>
      </c>
      <c r="EE26" s="581">
        <f t="shared" si="327"/>
        <v>1.1168350000000791</v>
      </c>
      <c r="EF26" s="393">
        <f>INDEX('SO Juli 2026 Rev 2'!$B$6:$BI$50,MATCH(B26,'SO Juli 2026 Rev 2'!$B$6:$B$50,0),MATCH($EF$3,'SO Juli 2026 Rev 2'!$B$5:$XI$5,0))</f>
        <v>4000</v>
      </c>
      <c r="EG26" s="393">
        <f>INDEX('Summary sales'!$A$6:$CA$50,MATCH($B26,'Summary sales'!$A$6:$A$50,0),MATCH($EF$3,'Summary sales'!$A$7:$CA$7,0))</f>
        <v>2362.7999999998137</v>
      </c>
      <c r="EH26" s="393">
        <f t="shared" si="328"/>
        <v>-1637.2000000001863</v>
      </c>
      <c r="EI26" s="581">
        <f t="shared" si="329"/>
        <v>0.59069999999995348</v>
      </c>
      <c r="EJ26" s="393">
        <f>INDEX('SO Juli 2026 Rev 2'!$B$6:$BI$50,MATCH(B26,'SO Juli 2026 Rev 2'!$B$6:$B$50,0),MATCH($EJ$3,'SO Juli 2026 Rev 2'!$B$5:$XI$5,0))</f>
        <v>0</v>
      </c>
      <c r="EK26" s="393">
        <f>INDEX('Summary sales'!$A$6:$CA$50,MATCH(B26,'Summary sales'!$A$6:$A$50,0),MATCH($EJ$3,'Summary sales'!$A$7:$CA$7,0))</f>
        <v>298.96999999997206</v>
      </c>
      <c r="EL26" s="393">
        <f t="shared" si="330"/>
        <v>298.96999999997206</v>
      </c>
      <c r="EM26" s="581" t="e">
        <f t="shared" si="331"/>
        <v>#DIV/0!</v>
      </c>
      <c r="EN26" s="393">
        <f>INDEX('SO Juli 2026 Rev 2'!$B$6:$BI$50,MATCH(B26,'SO Juli 2026 Rev 2'!$B$6:$B$50,0),MATCH($EN$3,'SO Juli 2026 Rev 2'!$B$5:$XI$5,0))</f>
        <v>5000</v>
      </c>
      <c r="EO26" s="393">
        <f>INDEX('Summary sales'!$A$6:$CA$50,MATCH($B26,'Summary sales'!$A$6:$A$50,0),MATCH($EN$3,'Summary sales'!$A$7:$CA$7,0))</f>
        <v>7691.2900000000373</v>
      </c>
      <c r="EP26" s="393">
        <f t="shared" si="332"/>
        <v>2691.2900000000373</v>
      </c>
      <c r="EQ26" s="581">
        <f t="shared" si="333"/>
        <v>1.5382580000000075</v>
      </c>
      <c r="ER26" s="393">
        <f>INDEX('SO Juli 2026 Rev 2'!$B$6:$BI$50,MATCH(B26,'SO Juli 2026 Rev 2'!$B$6:$B$50,0),MATCH($ER$3,'SO Juli 2026 Rev 2'!$B$5:$XI$5,0))</f>
        <v>48000</v>
      </c>
      <c r="ES26" s="393">
        <f>INDEX('Summary sales'!$A$6:$CA$50,MATCH($B26,'Summary sales'!$A$6:$A$50,0),MATCH($ER$3,'Summary sales'!$A$7:$CA$7,0))</f>
        <v>51510.330000000075</v>
      </c>
      <c r="ET26" s="393">
        <f t="shared" si="334"/>
        <v>3510.3300000000745</v>
      </c>
      <c r="EU26" s="581">
        <f t="shared" si="335"/>
        <v>1.0731318750000016</v>
      </c>
      <c r="EV26" s="393">
        <f>INDEX('SO Juli 2026 Rev 2'!$B$6:$BI$50,MATCH(B26,'SO Juli 2026 Rev 2'!$B$6:$B$50,0),MATCH($EV$3,'SO Juli 2026 Rev 2'!$B$5:$XI$5,0))</f>
        <v>8000</v>
      </c>
      <c r="EW26" s="393">
        <f>INDEX('Summary sales'!$A$6:$CA$50,MATCH(B26,'Summary sales'!$A$6:$A$50,0),MATCH($EV$3,'Summary sales'!$A$7:$CA$7,0))</f>
        <v>11856.919999999925</v>
      </c>
      <c r="EX26" s="393">
        <f t="shared" si="336"/>
        <v>3856.9199999999255</v>
      </c>
      <c r="EY26" s="581">
        <f t="shared" si="337"/>
        <v>1.4821149999999907</v>
      </c>
      <c r="EZ26" s="393">
        <f>INDEX('SO Juli 2026 Rev 2'!$B$6:$BI$50,MATCH(B26,'SO Juli 2026 Rev 2'!$B$6:$B$50,0),MATCH($EZ$3,'SO Juli 2026 Rev 2'!$B$5:$XI$5,0))</f>
        <v>3500</v>
      </c>
      <c r="FA26" s="393">
        <f>INDEX('Summary sales'!$A$6:$CA$50,MATCH(B26,'Summary sales'!$A$6:$A$50,0),MATCH($EZ$3,'Summary sales'!$A$7:$CA$7,0))</f>
        <v>2156.8999999994412</v>
      </c>
      <c r="FB26" s="393">
        <f t="shared" si="338"/>
        <v>-1343.1000000005588</v>
      </c>
      <c r="FC26" s="581">
        <f t="shared" si="339"/>
        <v>0.61625714285698319</v>
      </c>
      <c r="FD26" s="393">
        <f>INDEX('SO Juli 2026 Rev 2'!$B$6:$BI$50,MATCH(B26,'SO Juli 2026 Rev 2'!$B$6:$B$50,0),MATCH($FD$3,'SO Juli 2026 Rev 2'!$B$5:$XI$5,0))</f>
        <v>0</v>
      </c>
      <c r="FE26" s="393">
        <f>INDEX('Summary sales'!$A$6:$CA$50,MATCH(B26,'Summary sales'!$A$6:$A$50,0),MATCH($FD$3,'Summary sales'!$A$7:$CA$7,0))</f>
        <v>0</v>
      </c>
      <c r="FF26" s="393">
        <f t="shared" si="340"/>
        <v>0</v>
      </c>
      <c r="FG26" s="581" t="e">
        <f t="shared" si="341"/>
        <v>#DIV/0!</v>
      </c>
      <c r="FH26" s="393">
        <f>INDEX('SO Juli 2026 Rev 2'!$B$6:$BI$50,MATCH(B26,'SO Juli 2026 Rev 2'!$B$6:$B$50,0),MATCH($FH$3,'SO Juli 2026 Rev 2'!$B$5:$XI$5,0))</f>
        <v>0</v>
      </c>
      <c r="FI26" s="393">
        <f>INDEX('Summary sales'!$A$6:$CA$50,MATCH(B26,'Summary sales'!$A$6:$A$50,0),MATCH($FH$3,'Summary sales'!$A$7:$CA$7,0))</f>
        <v>0</v>
      </c>
      <c r="FJ26" s="393">
        <f t="shared" si="342"/>
        <v>0</v>
      </c>
      <c r="FK26" s="581" t="e">
        <f t="shared" si="343"/>
        <v>#DIV/0!</v>
      </c>
      <c r="FL26" s="393">
        <f>INDEX('SO Juli 2026 Rev 2'!$B$6:$BI$50,MATCH(B26,'SO Juli 2026 Rev 2'!$B$6:$B$50,0),MATCH($FL$3,'SO Juli 2026 Rev 2'!$B$5:$XI$5,0))</f>
        <v>700</v>
      </c>
      <c r="FM26" s="393">
        <f>INDEX('Summary sales'!$A$6:$CA$50,MATCH(B26,'Summary sales'!$A$6:$A$50,0),MATCH($FL$3,'Summary sales'!$A$7:$CA$7,0))</f>
        <v>427.65999999991618</v>
      </c>
      <c r="FN26" s="393">
        <f t="shared" si="344"/>
        <v>-272.34000000008382</v>
      </c>
      <c r="FO26" s="581">
        <f t="shared" si="345"/>
        <v>0.61094285714273744</v>
      </c>
      <c r="FP26" s="393">
        <f>INDEX('SO Juli 2026 Rev 2'!$B$6:$BI$50,MATCH(B26,'SO Juli 2026 Rev 2'!$B$6:$B$50,0),MATCH($FP$3,'SO Juli 2026 Rev 2'!$B$5:$XI$5,0))</f>
        <v>5600</v>
      </c>
      <c r="FQ26" s="393">
        <f>INDEX('Summary sales'!$A$6:$CA$50,MATCH(B26,'Summary sales'!$A$6:$A$50,0),MATCH($FP$3,'Summary sales'!$A$7:$CA$7,0))</f>
        <v>3594.710000000021</v>
      </c>
      <c r="FR26" s="393">
        <f t="shared" si="346"/>
        <v>-2005.289999999979</v>
      </c>
      <c r="FS26" s="581">
        <f t="shared" si="347"/>
        <v>0.64191250000000377</v>
      </c>
      <c r="FT26" s="393">
        <f>INDEX('SO Juli 2026 Rev 2'!$B$6:$BI$50,MATCH(B26,'SO Juli 2026 Rev 2'!$B$6:$B$50,0),MATCH($FT$3,'SO Juli 2026 Rev 2'!$B$5:$XI$5,0))</f>
        <v>3500</v>
      </c>
      <c r="FU26" s="393">
        <f>INDEX('Summary sales'!$A$6:$CA$50,MATCH(B26,'Summary sales'!$A$6:$A$50,0),MATCH($FT$3,'Summary sales'!$A$7:$CA$7,0))</f>
        <v>3162.3999999999069</v>
      </c>
      <c r="FV26" s="393">
        <f t="shared" si="348"/>
        <v>-337.60000000009313</v>
      </c>
      <c r="FW26" s="581">
        <f t="shared" si="349"/>
        <v>0.90354285714283056</v>
      </c>
      <c r="FX26" s="393">
        <f>INDEX('SO Juli 2026 Rev 2'!$B$6:$BI$50,MATCH(B26,'SO Juli 2026 Rev 2'!$B$6:$B$50,0),MATCH($FX$3,'SO Juli 2026 Rev 2'!$B$5:$XI$5,0))</f>
        <v>2000</v>
      </c>
      <c r="FY26" s="393">
        <f>INDEX('Summary sales'!$A$6:$CA$50,MATCH(B26,'Summary sales'!$A$6:$A$50,0),MATCH($FX$3,'Summary sales'!$A$7:$CA$7,0))</f>
        <v>1447.7600000000093</v>
      </c>
      <c r="FZ26" s="393">
        <f t="shared" si="350"/>
        <v>-552.23999999999069</v>
      </c>
      <c r="GA26" s="581">
        <f t="shared" si="351"/>
        <v>0.72388000000000463</v>
      </c>
      <c r="GB26" s="393">
        <f>INDEX('SO Juli 2026 Rev 2'!$B$6:$BI$50,MATCH(B26,'SO Juli 2026 Rev 2'!$B$6:$B$50,0),MATCH($GB$3,'SO Juli 2026 Rev 2'!$B$5:$XI$5,0))</f>
        <v>369.61070967741654</v>
      </c>
      <c r="GC26" s="393">
        <f>INDEX('Summary sales'!$A$6:$CA$50,MATCH(B26,'Summary sales'!$A$6:$A$50,0),MATCH($GB$3,'Summary sales'!$A$7:$CA$7,0))</f>
        <v>0</v>
      </c>
      <c r="GD26" s="393">
        <f t="shared" si="352"/>
        <v>-369.61070967741654</v>
      </c>
      <c r="GE26" s="581">
        <f t="shared" si="353"/>
        <v>0</v>
      </c>
      <c r="GF26" s="393">
        <f>INDEX('SO Juli 2026 Rev 2'!$B$6:$BI$50,MATCH(B26,'SO Juli 2026 Rev 2'!$B$6:$B$50,0),MATCH($GF$3,'SO Juli 2026 Rev 2'!$B$5:$XI$5,0))</f>
        <v>13500</v>
      </c>
      <c r="GG26" s="393">
        <f>INDEX('Summary sales'!$A$6:$CA$50,MATCH(B26,'Summary sales'!$A$6:$A$50,0),MATCH($GF$3,'Summary sales'!$A$7:$CA$7,0))</f>
        <v>16663.696</v>
      </c>
      <c r="GH26" s="393">
        <f t="shared" si="354"/>
        <v>3163.6959999999999</v>
      </c>
      <c r="GI26" s="581">
        <f t="shared" si="355"/>
        <v>1.2343478518518518</v>
      </c>
      <c r="GJ26" s="393">
        <f>INDEX('SO Juli 2026 Rev 2'!$B$6:$BI$50,MATCH(B26,'SO Juli 2026 Rev 2'!$B$6:$B$50,0),MATCH($GJ$3,'SO Juli 2026 Rev 2'!$B$5:$XI$5,0))</f>
        <v>0</v>
      </c>
      <c r="GK26" s="393">
        <f>INDEX('Summary sales'!$A$6:$CA$50,MATCH($B26,'Summary sales'!$A$6:$A$50,0),MATCH($GJ$3,'Summary sales'!$A$7:$CA$7,0))</f>
        <v>0</v>
      </c>
      <c r="GL26" s="393">
        <f t="shared" si="356"/>
        <v>0</v>
      </c>
      <c r="GM26" s="581" t="e">
        <f t="shared" si="357"/>
        <v>#DIV/0!</v>
      </c>
      <c r="GN26" s="393">
        <f>INDEX('SO Juli 2026 Rev 2'!$B$6:$BI$50,MATCH(B26,'SO Juli 2026 Rev 2'!$B$6:$B$50,0),MATCH($GN$3,'SO Juli 2026 Rev 2'!$B$5:$XI$5,0))</f>
        <v>2499.7025806451697</v>
      </c>
      <c r="GO26" s="393">
        <f>INDEX('Summary sales'!$A$6:$CA$50,MATCH(B26,'Summary sales'!$A$6:$A$50,0),MATCH($GN$3,'Summary sales'!$A$7:$CA$7,0))</f>
        <v>2382.75</v>
      </c>
      <c r="GP26" s="393">
        <f t="shared" si="358"/>
        <v>-116.95258064516975</v>
      </c>
      <c r="GQ26" s="581">
        <f t="shared" si="359"/>
        <v>0.95321340164597324</v>
      </c>
      <c r="GR26" s="393">
        <f>INDEX('SO Juli 2026 Rev 2'!$B$6:$BI$50,MATCH(B26,'SO Juli 2026 Rev 2'!$B$6:$B$50,0),MATCH($GR$3,'SO Juli 2026 Rev 2'!$B$5:$XI$5,0))</f>
        <v>2499.7025806451697</v>
      </c>
      <c r="GS26" s="393">
        <f>INDEX('Summary sales'!$A$6:$CA$50,MATCH(B26,'Summary sales'!$A$6:$A$50,0),MATCH($GR$3,'Summary sales'!$A$7:$CA$7,0))</f>
        <v>263</v>
      </c>
      <c r="GT26" s="393">
        <f t="shared" si="360"/>
        <v>-2236.7025806451697</v>
      </c>
      <c r="GU26" s="581">
        <f t="shared" si="361"/>
        <v>0.10521251689555806</v>
      </c>
      <c r="GV26" s="393">
        <f>INDEX('SO Juli 2026 Rev 2'!$B$6:$BI$50,MATCH(B26,'SO Juli 2026 Rev 2'!$B$6:$B$50,0),MATCH($GV$3,'SO Juli 2026 Rev 2'!$B$5:$XI$5,0))</f>
        <v>0</v>
      </c>
      <c r="GW26" s="393">
        <f>INDEX('Summary sales'!$A$6:$CA$50,MATCH(B26,'Summary sales'!$A$6:$A$50,0),MATCH($GV$3,'Summary sales'!$A$7:$CA$7,0))</f>
        <v>0</v>
      </c>
      <c r="GX26" s="393">
        <f t="shared" si="362"/>
        <v>0</v>
      </c>
      <c r="GY26" s="582" t="e">
        <f t="shared" si="363"/>
        <v>#DIV/0!</v>
      </c>
    </row>
    <row r="27" spans="1:207" ht="15" customHeight="1">
      <c r="A27" s="808"/>
      <c r="B27" s="394">
        <f t="shared" si="364"/>
        <v>46222</v>
      </c>
      <c r="C27" s="395" t="str">
        <f t="shared" si="0"/>
        <v>Sun</v>
      </c>
      <c r="D27" s="393">
        <f t="shared" si="260"/>
        <v>180138.44945161289</v>
      </c>
      <c r="E27" s="393">
        <f t="shared" ca="1" si="261"/>
        <v>165788.94199999759</v>
      </c>
      <c r="F27" s="393">
        <f t="shared" ca="1" si="262"/>
        <v>-14349.507451615296</v>
      </c>
      <c r="G27" s="581">
        <f t="shared" ca="1" si="263"/>
        <v>0.92034178435920355</v>
      </c>
      <c r="H27" s="393">
        <f>INDEX('SO Juli 2026 Rev 2'!$B$6:$BI$50,MATCH(B27,'SO Juli 2026 Rev 2'!$B$6:$B$50,0),MATCH($H$3,'SO Juli 2026 Rev 2'!$B$5:$XI$5,0))</f>
        <v>700</v>
      </c>
      <c r="I27" s="393">
        <f>INDEX('Summary sales'!$A$6:$CA$50,MATCH(B27,'Summary sales'!$A$6:$A$50,0),MATCH($H$3,'Summary sales'!$A$7:$CA$7,0))</f>
        <v>121.27000000001863</v>
      </c>
      <c r="J27" s="393">
        <f t="shared" si="264"/>
        <v>-578.72999999998137</v>
      </c>
      <c r="K27" s="581">
        <f t="shared" si="265"/>
        <v>0.17324285714288376</v>
      </c>
      <c r="L27" s="393">
        <f>INDEX('SO Juli 2026 Rev 2'!$B$6:$BI$50,MATCH(B27,'SO Juli 2026 Rev 2'!$B$6:$B$50,0),MATCH($L$3,'SO Juli 2026 Rev 2'!$B$5:$XI$5,0))</f>
        <v>1000</v>
      </c>
      <c r="M27" s="393">
        <f>INDEX('Summary sales'!$A$6:$CA$50,MATCH($B27,'Summary sales'!$A$6:$A$50,0),MATCH($L$3,'Summary sales'!$A$7:$CA$7,0))</f>
        <v>667.73000000044703</v>
      </c>
      <c r="N27" s="393">
        <f t="shared" si="266"/>
        <v>-332.26999999955297</v>
      </c>
      <c r="O27" s="581">
        <f t="shared" si="267"/>
        <v>0.66773000000044702</v>
      </c>
      <c r="P27" s="393">
        <f>INDEX('SO Juli 2026 Rev 2'!$B$6:$BI$50,MATCH(B27,'SO Juli 2026 Rev 2'!$B$6:$B$50,0),MATCH($P$3,'SO Juli 2026 Rev 2'!$B$5:$XI$5,0))</f>
        <v>1200</v>
      </c>
      <c r="Q27" s="393">
        <f>INDEX('Summary sales'!$A$6:$CA$50,MATCH($B27,'Summary sales'!$A$6:$A$50,0),MATCH($P$3,'Summary sales'!$A$7:$CA$7,0))</f>
        <v>513.75999999977648</v>
      </c>
      <c r="R27" s="393">
        <f t="shared" si="268"/>
        <v>-686.24000000022352</v>
      </c>
      <c r="S27" s="581">
        <f t="shared" si="269"/>
        <v>0.42813333333314707</v>
      </c>
      <c r="T27" s="393">
        <f>INDEX('SO Juli 2026 Rev 2'!$B$6:$BI$50,MATCH(B27,'SO Juli 2026 Rev 2'!$B$6:$B$50,0),MATCH($T$3,'SO Juli 2026 Rev 2'!$B$5:$XI$5,0))</f>
        <v>999.51612903226578</v>
      </c>
      <c r="U27" s="393">
        <f>INDEX('Summary sales'!$A$6:$CA$50,MATCH($B27,'Summary sales'!$A$6:$A$50,0),MATCH($T$3,'Summary sales'!$A$7:$CA$7,0))</f>
        <v>0</v>
      </c>
      <c r="V27" s="393">
        <f t="shared" si="270"/>
        <v>-999.51612903226578</v>
      </c>
      <c r="W27" s="581">
        <f t="shared" si="271"/>
        <v>0</v>
      </c>
      <c r="X27" s="393">
        <f>INDEX('SO Juli 2026 Rev 2'!$B$6:$BI$50,MATCH(B27,'SO Juli 2026 Rev 2'!$B$6:$B$50,0),MATCH($X$3,'SO Juli 2026 Rev 2'!$B$5:$XI$5,0))</f>
        <v>644.02064516129087</v>
      </c>
      <c r="Y27" s="393">
        <f>INDEX('Summary sales'!$A$6:$CA$50,MATCH($B27,'Summary sales'!$A$6:$A$50,0),MATCH($X$3,'Summary sales'!$A$7:$CA$7,0))</f>
        <v>367.59000000008382</v>
      </c>
      <c r="Z27" s="393">
        <f t="shared" si="272"/>
        <v>-276.43064516120705</v>
      </c>
      <c r="AA27" s="581">
        <f t="shared" si="273"/>
        <v>0.57077362777403395</v>
      </c>
      <c r="AB27" s="393">
        <f>INDEX('SO Juli 2026 Rev 2'!$B$6:$BI$50,MATCH(B27,'SO Juli 2026 Rev 2'!$B$6:$B$50,0),MATCH($AB$3,'SO Juli 2026 Rev 2'!$B$5:$XI$5,0))</f>
        <v>0</v>
      </c>
      <c r="AC27" s="393">
        <f>INDEX('Summary sales'!$A$6:$CA$50,MATCH($B27,'Summary sales'!$A$6:$A$50,0),MATCH($AB$3,'Summary sales'!$A$7:$CA$7,0))</f>
        <v>0</v>
      </c>
      <c r="AD27" s="393">
        <f t="shared" si="274"/>
        <v>0</v>
      </c>
      <c r="AE27" s="581" t="e">
        <f t="shared" si="275"/>
        <v>#DIV/0!</v>
      </c>
      <c r="AF27" s="393">
        <f>INDEX('SO Juli 2026 Rev 2'!$B$6:$BI$50,MATCH(B27,'SO Juli 2026 Rev 2'!$B$6:$B$50,0),MATCH($AF$3,'SO Juli 2026 Rev 2'!$B$5:$XI$5,0))</f>
        <v>603.76322580644887</v>
      </c>
      <c r="AG27" s="393">
        <f>INDEX('Summary sales'!$A$6:$CA$50,MATCH($B27,'Summary sales'!$A$6:$A$50,0),MATCH($AF$3,'Summary sales'!$A$7:$CA$7,0))</f>
        <v>659.79000000003725</v>
      </c>
      <c r="AH27" s="393">
        <f t="shared" si="276"/>
        <v>56.026774193588381</v>
      </c>
      <c r="AI27" s="581">
        <f t="shared" si="277"/>
        <v>1.0927959368819675</v>
      </c>
      <c r="AJ27" s="393">
        <f>INDEX('SO Juli 2026 Rev 2'!$B$6:$BI$50,MATCH(B27,'SO Juli 2026 Rev 2'!$B$6:$B$50,0),MATCH($AJ$3,'SO Juli 2026 Rev 2'!$B$5:$XI$5,0))</f>
        <v>673.27548387096704</v>
      </c>
      <c r="AK27" s="393">
        <f>INDEX('Summary sales'!$A$6:$CA$50,MATCH($B27,'Summary sales'!$A$6:$A$50,0),MATCH($AJ$3,'Summary sales'!$A$7:$CA$7,0))</f>
        <v>389.3399999999674</v>
      </c>
      <c r="AL27" s="393">
        <f t="shared" si="278"/>
        <v>-283.93548387099963</v>
      </c>
      <c r="AM27" s="581">
        <f t="shared" si="279"/>
        <v>0.5782774055004567</v>
      </c>
      <c r="AN27" s="393">
        <f>INDEX('SO Juli 2026 Rev 2'!$B$6:$BI$50,MATCH(B27,'SO Juli 2026 Rev 2'!$B$6:$B$50,0),MATCH($AN$3,'SO Juli 2026 Rev 2'!$B$5:$XI$5,0))</f>
        <v>0</v>
      </c>
      <c r="AO27" s="393">
        <f>INDEX('Summary sales'!$A$6:$CA$50,MATCH($B27,'Summary sales'!$A$6:$A$50,0),MATCH($AN$3,'Summary sales'!$A$7:$CA$7,0))</f>
        <v>0</v>
      </c>
      <c r="AP27" s="393">
        <f t="shared" si="280"/>
        <v>0</v>
      </c>
      <c r="AQ27" s="581" t="e">
        <f t="shared" si="281"/>
        <v>#DIV/0!</v>
      </c>
      <c r="AR27" s="393">
        <f>INDEX('SO Juli 2026 Rev 2'!$B$6:$BI$50,MATCH(B27,'SO Juli 2026 Rev 2'!$B$6:$B$50,0),MATCH($AR$3,'SO Juli 2026 Rev 2'!$B$5:$XI$5,0))</f>
        <v>5000</v>
      </c>
      <c r="AS27" s="393">
        <f ca="1">INDEX('Summary sales'!$A$6:$CA$50,MATCH($B27,'Summary sales'!$A$6:$A$50,0),MATCH($AR$3,'Summary sales'!$A$7:$CA$7,0))</f>
        <v>2082.9599999999627</v>
      </c>
      <c r="AT27" s="393">
        <f t="shared" ca="1" si="282"/>
        <v>-2917.0400000000373</v>
      </c>
      <c r="AU27" s="581">
        <f t="shared" ca="1" si="283"/>
        <v>0.41659199999999252</v>
      </c>
      <c r="AV27" s="393">
        <f>INDEX('SO Juli 2026 Rev 2'!$B$6:$BI$50,MATCH(B27,'SO Juli 2026 Rev 2'!$B$6:$B$50,0),MATCH($AV$3,'SO Juli 2026 Rev 2'!$B$5:$XI$5,0))</f>
        <v>300</v>
      </c>
      <c r="AW27" s="393">
        <f>INDEX('Summary sales'!$A$6:$CA$50,MATCH($B27,'Summary sales'!$A$6:$A$50,0),MATCH($AV$3,'Summary sales'!$A$7:$CA$7,0))</f>
        <v>527.16999999992549</v>
      </c>
      <c r="AX27" s="393">
        <f t="shared" si="284"/>
        <v>227.16999999992549</v>
      </c>
      <c r="AY27" s="581">
        <f t="shared" si="285"/>
        <v>1.757233333333085</v>
      </c>
      <c r="AZ27" s="393">
        <f>INDEX('SO Juli 2026 Rev 2'!$B$6:$BI$50,MATCH(B27,'SO Juli 2026 Rev 2'!$B$6:$B$50,0),MATCH($AZ$3,'SO Juli 2026 Rev 2'!$B$5:$XI$5,0))</f>
        <v>500</v>
      </c>
      <c r="BA27" s="393">
        <f>INDEX('Summary sales'!$A$6:$CA$50,MATCH($B27,'Summary sales'!$A$6:$A$50,0),MATCH($AZ$3,'Summary sales'!$A$7:$CA$7,0))</f>
        <v>0</v>
      </c>
      <c r="BB27" s="393">
        <f t="shared" si="286"/>
        <v>-500</v>
      </c>
      <c r="BC27" s="581">
        <f t="shared" si="287"/>
        <v>0</v>
      </c>
      <c r="BD27" s="393">
        <f>INDEX('SO Juli 2026 Rev 2'!$B$6:$BI$50,MATCH(B27,'SO Juli 2026 Rev 2'!$B$6:$B$50,0),MATCH($BD$3,'SO Juli 2026 Rev 2'!$B$5:$XI$5,0))</f>
        <v>10300</v>
      </c>
      <c r="BE27" s="393">
        <f>INDEX('Summary sales'!$A$6:$CA$50,MATCH($B27,'Summary sales'!$A$6:$A$50,0),MATCH($BD$3,'Summary sales'!$A$7:$CA$7,0))</f>
        <v>11203.170000000158</v>
      </c>
      <c r="BF27" s="393">
        <f t="shared" si="288"/>
        <v>903.17000000015832</v>
      </c>
      <c r="BG27" s="581">
        <f t="shared" si="289"/>
        <v>1.0876864077670056</v>
      </c>
      <c r="BH27" s="393">
        <f>INDEX('SO Juli 2026 Rev 2'!$B$6:$BI$50,MATCH(B27,'SO Juli 2026 Rev 2'!$B$6:$B$50,0),MATCH($BH$3,'SO Juli 2026 Rev 2'!$B$5:$XI$5,0))</f>
        <v>5000</v>
      </c>
      <c r="BI27" s="393">
        <f>INDEX('Summary sales'!$A$6:$CA$50,MATCH($B27,'Summary sales'!$A$6:$A$50,0),MATCH($BH$3,'Summary sales'!$A$7:$CA$7,0))</f>
        <v>4757.660000000149</v>
      </c>
      <c r="BJ27" s="393">
        <f t="shared" si="290"/>
        <v>-242.33999999985099</v>
      </c>
      <c r="BK27" s="581">
        <f t="shared" si="291"/>
        <v>0.9515320000000298</v>
      </c>
      <c r="BL27" s="393">
        <f>INDEX('SO Juli 2026 Rev 2'!$B$6:$BI$50,MATCH(B27,'SO Juli 2026 Rev 2'!$B$6:$B$50,0),MATCH($BL$3,'SO Juli 2026 Rev 2'!$B$5:$XI$5,0))</f>
        <v>0</v>
      </c>
      <c r="BM27" s="393">
        <f>INDEX('Summary sales'!$A$6:$CA$50,MATCH($B27,'Summary sales'!$A$6:$A$50,0),MATCH($BL$3,'Summary sales'!$A$7:$CA$7,0))</f>
        <v>0</v>
      </c>
      <c r="BN27" s="393">
        <f t="shared" si="292"/>
        <v>0</v>
      </c>
      <c r="BO27" s="581" t="e">
        <f t="shared" si="293"/>
        <v>#DIV/0!</v>
      </c>
      <c r="BP27" s="393">
        <f>INDEX('SO Juli 2026 Rev 2'!$B$6:$BI$50,MATCH(B27,'SO Juli 2026 Rev 2'!$B$6:$B$50,0),MATCH($BP$3,'SO Juli 2026 Rev 2'!$B$5:$XI$5,0))</f>
        <v>2500</v>
      </c>
      <c r="BQ27" s="393">
        <f ca="1">INDEX('Summary sales'!$A$6:$CA$50,MATCH($B27,'Summary sales'!$A$6:$A$50,0),MATCH($BP$3,'Summary sales'!$A$7:$CA$7,0))</f>
        <v>0</v>
      </c>
      <c r="BR27" s="393">
        <f t="shared" ca="1" si="294"/>
        <v>-2500</v>
      </c>
      <c r="BS27" s="581">
        <f t="shared" ca="1" si="295"/>
        <v>0</v>
      </c>
      <c r="BT27" s="393">
        <f>INDEX('SO Juli 2026 Rev 2'!$B$6:$BI$50,MATCH(B27,'SO Juli 2026 Rev 2'!$B$6:$B$50,0),MATCH($BT$3,'SO Juli 2026 Rev 2'!$B$5:$XI$5,0))</f>
        <v>0</v>
      </c>
      <c r="BU27" s="393">
        <f>INDEX('Summary sales'!$A$6:$CA$50,MATCH($B27,'Summary sales'!$A$6:$A$50,0),MATCH($BT$3,'Summary sales'!$A$7:$CA$7,0))</f>
        <v>0</v>
      </c>
      <c r="BV27" s="393">
        <f t="shared" si="296"/>
        <v>0</v>
      </c>
      <c r="BW27" s="581" t="e">
        <f t="shared" si="297"/>
        <v>#DIV/0!</v>
      </c>
      <c r="BX27" s="393">
        <f>INDEX('SO Juli 2026 Rev 2'!$B$6:$BI$50,MATCH(B27,'SO Juli 2026 Rev 2'!$B$6:$B$50,0),MATCH($BX$3,'SO Juli 2026 Rev 2'!$B$5:$XI$5,0))</f>
        <v>89.451612903225808</v>
      </c>
      <c r="BY27" s="393">
        <f>INDEX('Summary sales'!$A$6:$CA$50,MATCH($B27,'Summary sales'!$A$6:$A$50,0),MATCH($BX$3,'Summary sales'!$A$7:$CA$7,0))</f>
        <v>51</v>
      </c>
      <c r="BZ27" s="393">
        <f t="shared" si="298"/>
        <v>-38.451612903225808</v>
      </c>
      <c r="CA27" s="581">
        <f t="shared" si="299"/>
        <v>0.57014064190407499</v>
      </c>
      <c r="CB27" s="393">
        <f>INDEX('SO Juli 2026 Rev 2'!$B$6:$BI$50,MATCH(B27,'SO Juli 2026 Rev 2'!$B$6:$B$50,0),MATCH($CB$3,'SO Juli 2026 Rev 2'!$B$5:$XI$5,0))</f>
        <v>1000</v>
      </c>
      <c r="CC27" s="393">
        <f>INDEX('Summary sales'!$A$6:$CA$50,MATCH($B27,'Summary sales'!$A$6:$A$50,0),MATCH($CB$3,'Summary sales'!$A$7:$CA$7,0))</f>
        <v>0</v>
      </c>
      <c r="CD27" s="393">
        <f t="shared" si="300"/>
        <v>-1000</v>
      </c>
      <c r="CE27" s="581">
        <f t="shared" si="301"/>
        <v>0</v>
      </c>
      <c r="CF27" s="393">
        <f>INDEX('SO Juli 2026 Rev 2'!$B$6:$BI$50,MATCH(B27,'SO Juli 2026 Rev 2'!$B$6:$B$50,0),MATCH($CF$3,'SO Juli 2026 Rev 2'!$B$5:$XI$5,0))</f>
        <v>1300</v>
      </c>
      <c r="CG27" s="393">
        <f>INDEX('Summary sales'!$A$6:$CA$50,MATCH($B27,'Summary sales'!$A$6:$A$50,0),MATCH($CF$3,'Summary sales'!$A$7:$CA$7,0))</f>
        <v>1960.5999999999767</v>
      </c>
      <c r="CH27" s="393">
        <f t="shared" si="302"/>
        <v>660.59999999997672</v>
      </c>
      <c r="CI27" s="581">
        <f t="shared" si="303"/>
        <v>1.5081538461538282</v>
      </c>
      <c r="CJ27" s="393">
        <f>INDEX('SO Juli 2026 Rev 2'!$B$6:$BI$50,MATCH(B27,'SO Juli 2026 Rev 2'!$B$6:$B$50,0),MATCH($CJ$3,'SO Juli 2026 Rev 2'!$B$5:$XI$5,0))</f>
        <v>0</v>
      </c>
      <c r="CK27" s="393">
        <f>INDEX('Summary sales'!$A$6:$CA$50,MATCH($B27,'Summary sales'!$A$6:$A$50,0),MATCH($CJ$3,'Summary sales'!$A$7:$CA$7,0))</f>
        <v>0</v>
      </c>
      <c r="CL27" s="393">
        <f t="shared" si="304"/>
        <v>0</v>
      </c>
      <c r="CM27" s="581" t="e">
        <f t="shared" si="305"/>
        <v>#DIV/0!</v>
      </c>
      <c r="CN27" s="393">
        <f>INDEX('SO Juli 2026 Rev 2'!$B$6:$BI$50,MATCH(B27,'SO Juli 2026 Rev 2'!$B$6:$B$50,0),MATCH($CN$3,'SO Juli 2026 Rev 2'!$B$5:$XI$5,0))</f>
        <v>6500</v>
      </c>
      <c r="CO27" s="393">
        <f>INDEX('Summary sales'!$A$6:$CA$50,MATCH($B27,'Summary sales'!$A$6:$A$50,0),MATCH($CN$3,'Summary sales'!$A$7:$CA$7,0))</f>
        <v>3328.0299999999115</v>
      </c>
      <c r="CP27" s="393">
        <f t="shared" si="306"/>
        <v>-3171.9700000000885</v>
      </c>
      <c r="CQ27" s="581">
        <f t="shared" si="307"/>
        <v>0.51200461538460174</v>
      </c>
      <c r="CR27" s="393">
        <f>INDEX('SO Juli 2026 Rev 2'!$B$6:$BI$50,MATCH(B27,'SO Juli 2026 Rev 2'!$B$6:$B$50,0),MATCH($CR$3,'SO Juli 2026 Rev 2'!$B$5:$XI$5,0))</f>
        <v>10000</v>
      </c>
      <c r="CS27" s="393">
        <f>INDEX('Summary sales'!$A$6:$CA$50,MATCH($B27,'Summary sales'!$A$6:$A$50,0),MATCH($CR$3,'Summary sales'!$A$7:$CA$7,0))</f>
        <v>7100</v>
      </c>
      <c r="CT27" s="393">
        <f t="shared" si="308"/>
        <v>-2900</v>
      </c>
      <c r="CU27" s="581">
        <f t="shared" si="309"/>
        <v>0.71</v>
      </c>
      <c r="CV27" s="393">
        <f>INDEX('SO Juli 2026 Rev 2'!$B$6:$BI$50,MATCH(B27,'SO Juli 2026 Rev 2'!$B$6:$B$50,0),MATCH($CV$3,'SO Juli 2026 Rev 2'!$B$5:$XI$5,0))</f>
        <v>6659.5545483870847</v>
      </c>
      <c r="CW27" s="393">
        <f>INDEX('Summary sales'!$A$6:$CA$50,MATCH($B27,'Summary sales'!$A$6:$A$50,0),MATCH($CV$3,'Summary sales'!$A$7:$CA$7,0))</f>
        <v>10426.898999996483</v>
      </c>
      <c r="CX27" s="393">
        <f t="shared" si="310"/>
        <v>3767.3444516093987</v>
      </c>
      <c r="CY27" s="581">
        <f t="shared" si="311"/>
        <v>1.5657051720556645</v>
      </c>
      <c r="CZ27" s="393">
        <f>INDEX('SO Juli 2026 Rev 2'!$B$6:$BI$50,MATCH(B27,'SO Juli 2026 Rev 2'!$B$6:$B$50,0),MATCH($CZ$3,'SO Juli 2026 Rev 2'!$B$5:$XI$5,0))</f>
        <v>2000</v>
      </c>
      <c r="DA27" s="393">
        <f>INDEX('Summary sales'!$A$6:$CA$50,MATCH($B27,'Summary sales'!$A$6:$A$50,0),MATCH($CZ$3,'Summary sales'!$A$7:$CA$7,0))</f>
        <v>0</v>
      </c>
      <c r="DB27" s="393">
        <f t="shared" si="312"/>
        <v>-2000</v>
      </c>
      <c r="DC27" s="581">
        <f t="shared" si="313"/>
        <v>0</v>
      </c>
      <c r="DD27" s="393">
        <f>INDEX('SO Juli 2026 Rev 2'!$B$6:$BI$50,MATCH(B27,'SO Juli 2026 Rev 2'!$B$6:$B$50,0),MATCH($DD$3,'SO Juli 2026 Rev 2'!$B$5:$XI$5,0))</f>
        <v>0</v>
      </c>
      <c r="DE27" s="393">
        <f>INDEX('Summary sales'!$A$6:$CA$50,MATCH($B27,'Summary sales'!$A$6:$A$50,0),MATCH($DD$3,'Summary sales'!$A$7:$CA$7,0))</f>
        <v>0</v>
      </c>
      <c r="DF27" s="393">
        <f t="shared" si="314"/>
        <v>0</v>
      </c>
      <c r="DG27" s="581" t="e">
        <f t="shared" si="315"/>
        <v>#DIV/0!</v>
      </c>
      <c r="DH27" s="393">
        <f>INDEX('SO Juli 2026 Rev 2'!$B$6:$BI$50,MATCH(B27,'SO Juli 2026 Rev 2'!$B$6:$B$50,0),MATCH($DH$3,'SO Juli 2026 Rev 2'!$B$5:$XI$5,0))</f>
        <v>2999.8519354838745</v>
      </c>
      <c r="DI27" s="393">
        <f>INDEX('Summary sales'!$A$6:$CA$50,MATCH($B27,'Summary sales'!$A$6:$A$50,0),MATCH($DH$3,'Summary sales'!$A$7:$CA$7,0))</f>
        <v>1241.4500000001863</v>
      </c>
      <c r="DJ27" s="393">
        <f t="shared" si="316"/>
        <v>-1758.4019354836882</v>
      </c>
      <c r="DK27" s="581">
        <f t="shared" si="317"/>
        <v>0.41383709152963277</v>
      </c>
      <c r="DL27" s="393">
        <f>INDEX('SO Juli 2026 Rev 2'!$B$6:$BI$50,MATCH(B27,'SO Juli 2026 Rev 2'!$B$6:$B$50,0),MATCH($DL$3,'SO Juli 2026 Rev 2'!$B$5:$XI$5,0))</f>
        <v>0</v>
      </c>
      <c r="DM27" s="393">
        <f>INDEX('Summary sales'!$A$6:$CA$50,MATCH($B27,'Summary sales'!$A$6:$A$50,0),MATCH($DL$3,'Summary sales'!$A$7:$CA$7,0))</f>
        <v>0</v>
      </c>
      <c r="DN27" s="393">
        <f t="shared" si="318"/>
        <v>0</v>
      </c>
      <c r="DO27" s="581" t="e">
        <f t="shared" si="319"/>
        <v>#DIV/0!</v>
      </c>
      <c r="DP27" s="393">
        <f>INDEX('SO Juli 2026 Rev 2'!$B$6:$BI$50,MATCH(B27,'SO Juli 2026 Rev 2'!$B$6:$B$50,0),MATCH($DP$3,'SO Juli 2026 Rev 2'!$B$5:$XI$5,0))</f>
        <v>2000</v>
      </c>
      <c r="DQ27" s="393">
        <f>INDEX('Summary sales'!$A$6:$CA$50,MATCH($B27,'Summary sales'!$A$6:$A$50,0),MATCH($DP$3,'Summary sales'!$A$7:$CA$7,0))</f>
        <v>1783.1399999998976</v>
      </c>
      <c r="DR27" s="393">
        <f t="shared" si="320"/>
        <v>-216.86000000010245</v>
      </c>
      <c r="DS27" s="581">
        <f t="shared" si="321"/>
        <v>0.89156999999994879</v>
      </c>
      <c r="DT27" s="393">
        <f>INDEX('SO Juli 2026 Rev 2'!$B$6:$BI$50,MATCH(B27,'SO Juli 2026 Rev 2'!$B$6:$B$50,0),MATCH($DT$3,'SO Juli 2026 Rev 2'!$B$5:$XI$5,0))</f>
        <v>0</v>
      </c>
      <c r="DU27" s="393">
        <f>INDEX('Summary sales'!$A$6:$CA$50,MATCH($B27,'Summary sales'!$A$6:$A$50,0),MATCH($DT$3,'Summary sales'!$A$7:$CA$7,0))</f>
        <v>0</v>
      </c>
      <c r="DV27" s="393">
        <f t="shared" si="322"/>
        <v>0</v>
      </c>
      <c r="DW27" s="581" t="e">
        <f t="shared" si="323"/>
        <v>#DIV/0!</v>
      </c>
      <c r="DX27" s="393">
        <f>INDEX('SO Juli 2026 Rev 2'!$B$6:$BI$50,MATCH(B27,'SO Juli 2026 Rev 2'!$B$6:$B$50,0),MATCH($DX$3,'SO Juli 2026 Rev 2'!$B$5:$XI$5,0))</f>
        <v>11000</v>
      </c>
      <c r="DY27" s="393">
        <f>INDEX('Summary sales'!$A$6:$CA$50,MATCH($B27,'Summary sales'!$A$6:$A$50,0),MATCH($DX$3,'Summary sales'!$A$7:$CA$7,0))</f>
        <v>11296.030000000261</v>
      </c>
      <c r="DZ27" s="393">
        <f t="shared" si="324"/>
        <v>296.03000000026077</v>
      </c>
      <c r="EA27" s="581">
        <f t="shared" si="325"/>
        <v>1.026911818181842</v>
      </c>
      <c r="EB27" s="393">
        <f>INDEX('SO Juli 2026 Rev 2'!$B$6:$BI$50,MATCH(B27,'SO Juli 2026 Rev 2'!$B$6:$B$50,0),MATCH($EB$3,'SO Juli 2026 Rev 2'!$B$5:$XI$5,0))</f>
        <v>2000</v>
      </c>
      <c r="EC27" s="393">
        <f>INDEX('Summary sales'!$A$6:$CA$50,MATCH($B27,'Summary sales'!$A$6:$A$50,0),MATCH($EB$3,'Summary sales'!$A$7:$CA$7,0))</f>
        <v>2392.1999999999534</v>
      </c>
      <c r="ED27" s="393">
        <f t="shared" si="326"/>
        <v>392.19999999995343</v>
      </c>
      <c r="EE27" s="581">
        <f t="shared" si="327"/>
        <v>1.1960999999999766</v>
      </c>
      <c r="EF27" s="393">
        <f>INDEX('SO Juli 2026 Rev 2'!$B$6:$BI$50,MATCH(B27,'SO Juli 2026 Rev 2'!$B$6:$B$50,0),MATCH($EF$3,'SO Juli 2026 Rev 2'!$B$5:$XI$5,0))</f>
        <v>4000</v>
      </c>
      <c r="EG27" s="393">
        <f>INDEX('Summary sales'!$A$6:$CA$50,MATCH($B27,'Summary sales'!$A$6:$A$50,0),MATCH($EF$3,'Summary sales'!$A$7:$CA$7,0))</f>
        <v>3008.8999999994412</v>
      </c>
      <c r="EH27" s="393">
        <f t="shared" si="328"/>
        <v>-991.10000000055879</v>
      </c>
      <c r="EI27" s="581">
        <f t="shared" si="329"/>
        <v>0.75222499999986026</v>
      </c>
      <c r="EJ27" s="393">
        <f>INDEX('SO Juli 2026 Rev 2'!$B$6:$BI$50,MATCH(B27,'SO Juli 2026 Rev 2'!$B$6:$B$50,0),MATCH($EJ$3,'SO Juli 2026 Rev 2'!$B$5:$XI$5,0))</f>
        <v>0</v>
      </c>
      <c r="EK27" s="393">
        <f>INDEX('Summary sales'!$A$6:$CA$50,MATCH(B27,'Summary sales'!$A$6:$A$50,0),MATCH($EJ$3,'Summary sales'!$A$7:$CA$7,0))</f>
        <v>0</v>
      </c>
      <c r="EL27" s="393">
        <f t="shared" si="330"/>
        <v>0</v>
      </c>
      <c r="EM27" s="581" t="e">
        <f t="shared" si="331"/>
        <v>#DIV/0!</v>
      </c>
      <c r="EN27" s="393">
        <f>INDEX('SO Juli 2026 Rev 2'!$B$6:$BI$50,MATCH(B27,'SO Juli 2026 Rev 2'!$B$6:$B$50,0),MATCH($EN$3,'SO Juli 2026 Rev 2'!$B$5:$XI$5,0))</f>
        <v>5000</v>
      </c>
      <c r="EO27" s="393">
        <f>INDEX('Summary sales'!$A$6:$CA$50,MATCH($B27,'Summary sales'!$A$6:$A$50,0),MATCH($EN$3,'Summary sales'!$A$7:$CA$7,0))</f>
        <v>6978.2000000001863</v>
      </c>
      <c r="EP27" s="393">
        <f t="shared" si="332"/>
        <v>1978.2000000001863</v>
      </c>
      <c r="EQ27" s="581">
        <f t="shared" si="333"/>
        <v>1.3956400000000373</v>
      </c>
      <c r="ER27" s="393">
        <f>INDEX('SO Juli 2026 Rev 2'!$B$6:$BI$50,MATCH(B27,'SO Juli 2026 Rev 2'!$B$6:$B$50,0),MATCH($ER$3,'SO Juli 2026 Rev 2'!$B$5:$XI$5,0))</f>
        <v>54000</v>
      </c>
      <c r="ES27" s="393">
        <f>INDEX('Summary sales'!$A$6:$CA$50,MATCH($B27,'Summary sales'!$A$6:$A$50,0),MATCH($ER$3,'Summary sales'!$A$7:$CA$7,0))</f>
        <v>57863.240000000224</v>
      </c>
      <c r="ET27" s="393">
        <f t="shared" si="334"/>
        <v>3863.2400000002235</v>
      </c>
      <c r="EU27" s="581">
        <f t="shared" si="335"/>
        <v>1.0715414814814856</v>
      </c>
      <c r="EV27" s="393">
        <f>INDEX('SO Juli 2026 Rev 2'!$B$6:$BI$50,MATCH(B27,'SO Juli 2026 Rev 2'!$B$6:$B$50,0),MATCH($EV$3,'SO Juli 2026 Rev 2'!$B$5:$XI$5,0))</f>
        <v>8000</v>
      </c>
      <c r="EW27" s="393">
        <f>INDEX('Summary sales'!$A$6:$CA$50,MATCH(B27,'Summary sales'!$A$6:$A$50,0),MATCH($EV$3,'Summary sales'!$A$7:$CA$7,0))</f>
        <v>8735.4600000004284</v>
      </c>
      <c r="EX27" s="393">
        <f t="shared" si="336"/>
        <v>735.46000000042841</v>
      </c>
      <c r="EY27" s="581">
        <f t="shared" si="337"/>
        <v>1.0919325000000535</v>
      </c>
      <c r="EZ27" s="393">
        <f>INDEX('SO Juli 2026 Rev 2'!$B$6:$BI$50,MATCH(B27,'SO Juli 2026 Rev 2'!$B$6:$B$50,0),MATCH($EZ$3,'SO Juli 2026 Rev 2'!$B$5:$XI$5,0))</f>
        <v>3500</v>
      </c>
      <c r="FA27" s="393">
        <f>INDEX('Summary sales'!$A$6:$CA$50,MATCH(B27,'Summary sales'!$A$6:$A$50,0),MATCH($EZ$3,'Summary sales'!$A$7:$CA$7,0))</f>
        <v>3954.7000000001863</v>
      </c>
      <c r="FB27" s="393">
        <f t="shared" si="338"/>
        <v>454.70000000018626</v>
      </c>
      <c r="FC27" s="581">
        <f t="shared" si="339"/>
        <v>1.1299142857143389</v>
      </c>
      <c r="FD27" s="393">
        <f>INDEX('SO Juli 2026 Rev 2'!$B$6:$BI$50,MATCH(B27,'SO Juli 2026 Rev 2'!$B$6:$B$50,0),MATCH($FD$3,'SO Juli 2026 Rev 2'!$B$5:$XI$5,0))</f>
        <v>0</v>
      </c>
      <c r="FE27" s="393">
        <f>INDEX('Summary sales'!$A$6:$CA$50,MATCH(B27,'Summary sales'!$A$6:$A$50,0),MATCH($FD$3,'Summary sales'!$A$7:$CA$7,0))</f>
        <v>0</v>
      </c>
      <c r="FF27" s="393">
        <f t="shared" si="340"/>
        <v>0</v>
      </c>
      <c r="FG27" s="581" t="e">
        <f t="shared" si="341"/>
        <v>#DIV/0!</v>
      </c>
      <c r="FH27" s="393">
        <f>INDEX('SO Juli 2026 Rev 2'!$B$6:$BI$50,MATCH(B27,'SO Juli 2026 Rev 2'!$B$6:$B$50,0),MATCH($FH$3,'SO Juli 2026 Rev 2'!$B$5:$XI$5,0))</f>
        <v>0</v>
      </c>
      <c r="FI27" s="393">
        <f>INDEX('Summary sales'!$A$6:$CA$50,MATCH(B27,'Summary sales'!$A$6:$A$50,0),MATCH($FH$3,'Summary sales'!$A$7:$CA$7,0))</f>
        <v>0</v>
      </c>
      <c r="FJ27" s="393">
        <f t="shared" si="342"/>
        <v>0</v>
      </c>
      <c r="FK27" s="581" t="e">
        <f t="shared" si="343"/>
        <v>#DIV/0!</v>
      </c>
      <c r="FL27" s="393">
        <f>INDEX('SO Juli 2026 Rev 2'!$B$6:$BI$50,MATCH(B27,'SO Juli 2026 Rev 2'!$B$6:$B$50,0),MATCH($FL$3,'SO Juli 2026 Rev 2'!$B$5:$XI$5,0))</f>
        <v>700</v>
      </c>
      <c r="FM27" s="393">
        <f>INDEX('Summary sales'!$A$6:$CA$50,MATCH(B27,'Summary sales'!$A$6:$A$50,0),MATCH($FL$3,'Summary sales'!$A$7:$CA$7,0))</f>
        <v>432.55000000004657</v>
      </c>
      <c r="FN27" s="393">
        <f t="shared" si="344"/>
        <v>-267.44999999995343</v>
      </c>
      <c r="FO27" s="581">
        <f t="shared" si="345"/>
        <v>0.617928571428638</v>
      </c>
      <c r="FP27" s="393">
        <f>INDEX('SO Juli 2026 Rev 2'!$B$6:$BI$50,MATCH(B27,'SO Juli 2026 Rev 2'!$B$6:$B$50,0),MATCH($FP$3,'SO Juli 2026 Rev 2'!$B$5:$XI$5,0))</f>
        <v>5600</v>
      </c>
      <c r="FQ27" s="393">
        <f>INDEX('Summary sales'!$A$6:$CA$50,MATCH(B27,'Summary sales'!$A$6:$A$50,0),MATCH($FP$3,'Summary sales'!$A$7:$CA$7,0))</f>
        <v>5606.3399999999674</v>
      </c>
      <c r="FR27" s="393">
        <f t="shared" si="346"/>
        <v>6.3399999999674037</v>
      </c>
      <c r="FS27" s="581">
        <f t="shared" si="347"/>
        <v>1.0011321428571371</v>
      </c>
      <c r="FT27" s="393">
        <f>INDEX('SO Juli 2026 Rev 2'!$B$6:$BI$50,MATCH(B27,'SO Juli 2026 Rev 2'!$B$6:$B$50,0),MATCH($FT$3,'SO Juli 2026 Rev 2'!$B$5:$XI$5,0))</f>
        <v>3500</v>
      </c>
      <c r="FU27" s="393">
        <f>INDEX('Summary sales'!$A$6:$CA$50,MATCH(B27,'Summary sales'!$A$6:$A$50,0),MATCH($FT$3,'Summary sales'!$A$7:$CA$7,0))</f>
        <v>5644.75</v>
      </c>
      <c r="FV27" s="393">
        <f t="shared" si="348"/>
        <v>2144.75</v>
      </c>
      <c r="FW27" s="581">
        <f t="shared" si="349"/>
        <v>1.6127857142857143</v>
      </c>
      <c r="FX27" s="393">
        <f>INDEX('SO Juli 2026 Rev 2'!$B$6:$BI$50,MATCH(B27,'SO Juli 2026 Rev 2'!$B$6:$B$50,0),MATCH($FX$3,'SO Juli 2026 Rev 2'!$B$5:$XI$5,0))</f>
        <v>2000</v>
      </c>
      <c r="FY27" s="393">
        <f>INDEX('Summary sales'!$A$6:$CA$50,MATCH(B27,'Summary sales'!$A$6:$A$50,0),MATCH($FX$3,'Summary sales'!$A$7:$CA$7,0))</f>
        <v>57.659999999916181</v>
      </c>
      <c r="FZ27" s="393">
        <f t="shared" si="350"/>
        <v>-1942.3400000000838</v>
      </c>
      <c r="GA27" s="581">
        <f t="shared" si="351"/>
        <v>2.8829999999958091E-2</v>
      </c>
      <c r="GB27" s="393">
        <f>INDEX('SO Juli 2026 Rev 2'!$B$6:$BI$50,MATCH(B27,'SO Juli 2026 Rev 2'!$B$6:$B$50,0),MATCH($GB$3,'SO Juli 2026 Rev 2'!$B$5:$XI$5,0))</f>
        <v>369.61070967741654</v>
      </c>
      <c r="GC27" s="393">
        <f>INDEX('Summary sales'!$A$6:$CA$50,MATCH(B27,'Summary sales'!$A$6:$A$50,0),MATCH($GB$3,'Summary sales'!$A$7:$CA$7,0))</f>
        <v>1814.5740000000224</v>
      </c>
      <c r="GD27" s="393">
        <f t="shared" si="352"/>
        <v>1444.9632903226059</v>
      </c>
      <c r="GE27" s="581">
        <f t="shared" si="353"/>
        <v>4.9094194310108596</v>
      </c>
      <c r="GF27" s="393">
        <f>INDEX('SO Juli 2026 Rev 2'!$B$6:$BI$50,MATCH(B27,'SO Juli 2026 Rev 2'!$B$6:$B$50,0),MATCH($GF$3,'SO Juli 2026 Rev 2'!$B$5:$XI$5,0))</f>
        <v>13500</v>
      </c>
      <c r="GG27" s="393">
        <f>INDEX('Summary sales'!$A$6:$CA$50,MATCH(B27,'Summary sales'!$A$6:$A$50,0),MATCH($GF$3,'Summary sales'!$A$7:$CA$7,0))</f>
        <v>8350.0689999999995</v>
      </c>
      <c r="GH27" s="393">
        <f t="shared" si="354"/>
        <v>-5149.9310000000005</v>
      </c>
      <c r="GI27" s="581">
        <f t="shared" si="355"/>
        <v>0.61852362962962959</v>
      </c>
      <c r="GJ27" s="393">
        <f>INDEX('SO Juli 2026 Rev 2'!$B$6:$BI$50,MATCH(B27,'SO Juli 2026 Rev 2'!$B$6:$B$50,0),MATCH($GJ$3,'SO Juli 2026 Rev 2'!$B$5:$XI$5,0))</f>
        <v>0</v>
      </c>
      <c r="GK27" s="393">
        <f>INDEX('Summary sales'!$A$6:$CA$50,MATCH($B27,'Summary sales'!$A$6:$A$50,0),MATCH($GJ$3,'Summary sales'!$A$7:$CA$7,0))</f>
        <v>0</v>
      </c>
      <c r="GL27" s="393">
        <f t="shared" si="356"/>
        <v>0</v>
      </c>
      <c r="GM27" s="581" t="e">
        <f t="shared" si="357"/>
        <v>#DIV/0!</v>
      </c>
      <c r="GN27" s="393">
        <f>INDEX('SO Juli 2026 Rev 2'!$B$6:$BI$50,MATCH(B27,'SO Juli 2026 Rev 2'!$B$6:$B$50,0),MATCH($GN$3,'SO Juli 2026 Rev 2'!$B$5:$XI$5,0))</f>
        <v>2499.7025806451697</v>
      </c>
      <c r="GO27" s="393">
        <f>INDEX('Summary sales'!$A$6:$CA$50,MATCH(B27,'Summary sales'!$A$6:$A$50,0),MATCH($GN$3,'Summary sales'!$A$7:$CA$7,0))</f>
        <v>2472.7100000000064</v>
      </c>
      <c r="GP27" s="393">
        <f t="shared" si="358"/>
        <v>-26.992580645163343</v>
      </c>
      <c r="GQ27" s="581">
        <f t="shared" si="359"/>
        <v>0.98920168309055523</v>
      </c>
      <c r="GR27" s="393">
        <f>INDEX('SO Juli 2026 Rev 2'!$B$6:$BI$50,MATCH(B27,'SO Juli 2026 Rev 2'!$B$6:$B$50,0),MATCH($GR$3,'SO Juli 2026 Rev 2'!$B$5:$XI$5,0))</f>
        <v>2499.7025806451697</v>
      </c>
      <c r="GS27" s="393">
        <f>INDEX('Summary sales'!$A$6:$CA$50,MATCH(B27,'Summary sales'!$A$6:$A$50,0),MATCH($GR$3,'Summary sales'!$A$7:$CA$7,0))</f>
        <v>0</v>
      </c>
      <c r="GT27" s="393">
        <f t="shared" si="360"/>
        <v>-2499.7025806451697</v>
      </c>
      <c r="GU27" s="581">
        <f t="shared" si="361"/>
        <v>0</v>
      </c>
      <c r="GV27" s="393">
        <f>INDEX('SO Juli 2026 Rev 2'!$B$6:$BI$50,MATCH(B27,'SO Juli 2026 Rev 2'!$B$6:$B$50,0),MATCH($GV$3,'SO Juli 2026 Rev 2'!$B$5:$XI$5,0))</f>
        <v>0</v>
      </c>
      <c r="GW27" s="393">
        <f>INDEX('Summary sales'!$A$6:$CA$50,MATCH(B27,'Summary sales'!$A$6:$A$50,0),MATCH($GV$3,'Summary sales'!$A$7:$CA$7,0))</f>
        <v>0</v>
      </c>
      <c r="GX27" s="393">
        <f t="shared" si="362"/>
        <v>0</v>
      </c>
      <c r="GY27" s="582" t="e">
        <f t="shared" si="363"/>
        <v>#DIV/0!</v>
      </c>
    </row>
    <row r="28" spans="1:207" ht="15" customHeight="1">
      <c r="A28" s="809"/>
      <c r="B28" s="398" t="s">
        <v>18</v>
      </c>
      <c r="C28" s="392"/>
      <c r="D28" s="583">
        <f>SUM(D21:D27)</f>
        <v>1451022.6459677415</v>
      </c>
      <c r="E28" s="583">
        <f t="shared" ref="E28:F28" ca="1" si="365">SUM(E21:E27)</f>
        <v>1494505.6049999981</v>
      </c>
      <c r="F28" s="583">
        <f t="shared" ca="1" si="365"/>
        <v>43482.959032256302</v>
      </c>
      <c r="G28" s="584">
        <f ca="1">AVERAGE(G21:G27)</f>
        <v>1.02708183501105</v>
      </c>
      <c r="H28" s="583">
        <f>SUM(H21:H27)</f>
        <v>7397.8645161290342</v>
      </c>
      <c r="I28" s="583">
        <f t="shared" ref="I28:J28" si="366">SUM(I21:I27)</f>
        <v>5243.2399999999907</v>
      </c>
      <c r="J28" s="583">
        <f t="shared" si="366"/>
        <v>-2154.6245161290435</v>
      </c>
      <c r="K28" s="584">
        <f>AVERAGE(K21:K27)</f>
        <v>0.67417157592252519</v>
      </c>
      <c r="L28" s="583">
        <f t="shared" ref="L28:N28" si="367">SUM(L21:L27)</f>
        <v>12000</v>
      </c>
      <c r="M28" s="583">
        <f t="shared" si="367"/>
        <v>12194.320000000298</v>
      </c>
      <c r="N28" s="583">
        <f t="shared" si="367"/>
        <v>194.32000000029802</v>
      </c>
      <c r="O28" s="584">
        <f>AVERAGE(O21:O27)</f>
        <v>0.98039071428576219</v>
      </c>
      <c r="P28" s="583">
        <f t="shared" ref="P28:R28" si="368">SUM(P21:P27)</f>
        <v>8400</v>
      </c>
      <c r="Q28" s="583">
        <f t="shared" si="368"/>
        <v>7127.0400000000373</v>
      </c>
      <c r="R28" s="583">
        <f t="shared" si="368"/>
        <v>-1272.9599999999627</v>
      </c>
      <c r="S28" s="584">
        <f>AVERAGE(S21:S27)</f>
        <v>0.84845714285714724</v>
      </c>
      <c r="T28" s="583">
        <f t="shared" ref="T28:V28" si="369">SUM(T21:T27)</f>
        <v>20799.516129032265</v>
      </c>
      <c r="U28" s="583">
        <f t="shared" si="369"/>
        <v>15296</v>
      </c>
      <c r="V28" s="583">
        <f t="shared" si="369"/>
        <v>-5503.5161290322658</v>
      </c>
      <c r="W28" s="584">
        <f>AVERAGE(W21:W27)</f>
        <v>0.66216450216450229</v>
      </c>
      <c r="X28" s="583">
        <f t="shared" ref="X28:Z28" si="370">SUM(X21:X27)</f>
        <v>4508.1445161290358</v>
      </c>
      <c r="Y28" s="583">
        <f t="shared" si="370"/>
        <v>5506.5500000000466</v>
      </c>
      <c r="Z28" s="583">
        <f t="shared" si="370"/>
        <v>998.40548387101069</v>
      </c>
      <c r="AA28" s="584">
        <f>AVERAGE(AA21:AA27)</f>
        <v>1.2214670537510413</v>
      </c>
      <c r="AB28" s="583">
        <f t="shared" ref="AB28:AD28" si="371">SUM(AB21:AB27)</f>
        <v>900</v>
      </c>
      <c r="AC28" s="583">
        <f t="shared" si="371"/>
        <v>552.66000000000349</v>
      </c>
      <c r="AD28" s="583">
        <f t="shared" si="371"/>
        <v>-347.33999999999651</v>
      </c>
      <c r="AE28" s="584" t="e">
        <f>AVERAGE(AE21:AE27)</f>
        <v>#DIV/0!</v>
      </c>
      <c r="AF28" s="583">
        <f t="shared" ref="AF28:AH28" si="372">SUM(AF21:AF27)</f>
        <v>4226.3425806451414</v>
      </c>
      <c r="AG28" s="583">
        <f t="shared" si="372"/>
        <v>5942.6900000000605</v>
      </c>
      <c r="AH28" s="583">
        <f t="shared" si="372"/>
        <v>1716.3474193549184</v>
      </c>
      <c r="AI28" s="584">
        <f>AVERAGE(AI21:AI27)</f>
        <v>1.4061070267268589</v>
      </c>
      <c r="AJ28" s="583">
        <f t="shared" ref="AJ28:AL28" si="373">SUM(AJ21:AJ27)</f>
        <v>4712.9283870967693</v>
      </c>
      <c r="AK28" s="583">
        <f t="shared" si="373"/>
        <v>4214.5200000000186</v>
      </c>
      <c r="AL28" s="583">
        <f t="shared" si="373"/>
        <v>-498.40838709675063</v>
      </c>
      <c r="AM28" s="584">
        <f>AVERAGE(AM21:AM27)</f>
        <v>0.89424656049064721</v>
      </c>
      <c r="AN28" s="583">
        <f t="shared" ref="AN28:AP28" si="374">SUM(AN21:AN27)</f>
        <v>32000</v>
      </c>
      <c r="AO28" s="583">
        <f t="shared" si="374"/>
        <v>31154.990000000224</v>
      </c>
      <c r="AP28" s="583">
        <f t="shared" si="374"/>
        <v>-845.00999999977648</v>
      </c>
      <c r="AQ28" s="584" t="e">
        <f>AVERAGE(AQ21:AQ27)</f>
        <v>#DIV/0!</v>
      </c>
      <c r="AR28" s="583">
        <f t="shared" ref="AR28:AT28" si="375">SUM(AR21:AR27)</f>
        <v>35000</v>
      </c>
      <c r="AS28" s="583">
        <f t="shared" ca="1" si="375"/>
        <v>34874.120000000112</v>
      </c>
      <c r="AT28" s="583">
        <f t="shared" ca="1" si="375"/>
        <v>-125.87999999988824</v>
      </c>
      <c r="AU28" s="584">
        <f ca="1">AVERAGE(AU21:AU27)</f>
        <v>0.99640342857143183</v>
      </c>
      <c r="AV28" s="583">
        <f t="shared" ref="AV28:AX28" si="376">SUM(AV21:AV27)</f>
        <v>13800</v>
      </c>
      <c r="AW28" s="583">
        <f t="shared" si="376"/>
        <v>14836.25</v>
      </c>
      <c r="AX28" s="583">
        <f t="shared" si="376"/>
        <v>1036.25</v>
      </c>
      <c r="AY28" s="584">
        <f>AVERAGE(AY21:AY27)</f>
        <v>1.1759150476190086</v>
      </c>
      <c r="AZ28" s="583">
        <f t="shared" ref="AZ28:BB28" si="377">SUM(AZ21:AZ27)</f>
        <v>3500</v>
      </c>
      <c r="BA28" s="583">
        <f t="shared" si="377"/>
        <v>7386.1699999999983</v>
      </c>
      <c r="BB28" s="583">
        <f t="shared" si="377"/>
        <v>3886.1699999999983</v>
      </c>
      <c r="BC28" s="584">
        <f>AVERAGE(BC21:BC27)</f>
        <v>2.1103342857142855</v>
      </c>
      <c r="BD28" s="583">
        <f t="shared" ref="BD28:BF28" si="378">SUM(BD21:BD27)</f>
        <v>72100</v>
      </c>
      <c r="BE28" s="583">
        <f t="shared" si="378"/>
        <v>77418.870000000112</v>
      </c>
      <c r="BF28" s="583">
        <f t="shared" si="378"/>
        <v>5318.8700000001118</v>
      </c>
      <c r="BG28" s="584">
        <f>AVERAGE(BG21:BG27)</f>
        <v>1.0737707350901542</v>
      </c>
      <c r="BH28" s="583">
        <f t="shared" ref="BH28:BJ28" si="379">SUM(BH21:BH27)</f>
        <v>56000.285483870961</v>
      </c>
      <c r="BI28" s="583">
        <f t="shared" si="379"/>
        <v>55552.740000000224</v>
      </c>
      <c r="BJ28" s="583">
        <f t="shared" si="379"/>
        <v>-447.54548387073373</v>
      </c>
      <c r="BK28" s="584">
        <f>AVERAGE(BK21:BK27)</f>
        <v>0.99063927736205959</v>
      </c>
      <c r="BL28" s="583">
        <f t="shared" ref="BL28:BN28" si="380">SUM(BL21:BL27)</f>
        <v>6000</v>
      </c>
      <c r="BM28" s="583">
        <f t="shared" si="380"/>
        <v>5467.6929999999702</v>
      </c>
      <c r="BN28" s="583">
        <f t="shared" si="380"/>
        <v>-532.3070000000298</v>
      </c>
      <c r="BO28" s="584" t="e">
        <f>AVERAGE(BO21:BO27)</f>
        <v>#DIV/0!</v>
      </c>
      <c r="BP28" s="583">
        <f t="shared" ref="BP28:BR28" si="381">SUM(BP21:BP27)</f>
        <v>35500</v>
      </c>
      <c r="BQ28" s="583">
        <f t="shared" ca="1" si="381"/>
        <v>30836.09</v>
      </c>
      <c r="BR28" s="583">
        <f t="shared" ca="1" si="381"/>
        <v>-4663.9100000000008</v>
      </c>
      <c r="BS28" s="584">
        <f ca="1">AVERAGE(BS21:BS27)</f>
        <v>0.80093740259740254</v>
      </c>
      <c r="BT28" s="583">
        <f t="shared" ref="BT28:BV28" si="382">SUM(BT21:BT27)</f>
        <v>0</v>
      </c>
      <c r="BU28" s="583">
        <f t="shared" si="382"/>
        <v>0</v>
      </c>
      <c r="BV28" s="583">
        <f t="shared" si="382"/>
        <v>0</v>
      </c>
      <c r="BW28" s="584" t="e">
        <f>AVERAGE(BW21:BW27)</f>
        <v>#DIV/0!</v>
      </c>
      <c r="BX28" s="583">
        <f t="shared" ref="BX28:BZ28" si="383">SUM(BX21:BX27)</f>
        <v>626.16129032258073</v>
      </c>
      <c r="BY28" s="583">
        <f t="shared" si="383"/>
        <v>385.8579999999929</v>
      </c>
      <c r="BZ28" s="583">
        <f t="shared" si="383"/>
        <v>-240.30329032258771</v>
      </c>
      <c r="CA28" s="584">
        <f>AVERAGE(CA21:CA27)</f>
        <v>0.61622780897428153</v>
      </c>
      <c r="CB28" s="583">
        <f t="shared" ref="CB28:CD28" si="384">SUM(CB21:CB27)</f>
        <v>22000</v>
      </c>
      <c r="CC28" s="583">
        <f t="shared" si="384"/>
        <v>8406.5</v>
      </c>
      <c r="CD28" s="583">
        <f t="shared" si="384"/>
        <v>-13593.5</v>
      </c>
      <c r="CE28" s="584">
        <f>AVERAGE(CE21:CE27)</f>
        <v>0.34312244897959188</v>
      </c>
      <c r="CF28" s="583">
        <f t="shared" ref="CF28:CH28" si="385">SUM(CF21:CF27)</f>
        <v>9100</v>
      </c>
      <c r="CG28" s="583">
        <f t="shared" si="385"/>
        <v>9975.8800000000047</v>
      </c>
      <c r="CH28" s="583">
        <f t="shared" si="385"/>
        <v>875.88000000000466</v>
      </c>
      <c r="CI28" s="584">
        <f>AVERAGE(CI21:CI27)</f>
        <v>1.0962505494505501</v>
      </c>
      <c r="CJ28" s="583">
        <f t="shared" ref="CJ28:CL28" si="386">SUM(CJ21:CJ27)</f>
        <v>15000</v>
      </c>
      <c r="CK28" s="583">
        <f t="shared" si="386"/>
        <v>25840</v>
      </c>
      <c r="CL28" s="583">
        <f t="shared" si="386"/>
        <v>10840</v>
      </c>
      <c r="CM28" s="584" t="e">
        <f>AVERAGE(CM21:CM27)</f>
        <v>#DIV/0!</v>
      </c>
      <c r="CN28" s="583">
        <f t="shared" ref="CN28:CP28" si="387">SUM(CN21:CN27)</f>
        <v>45500</v>
      </c>
      <c r="CO28" s="583">
        <f t="shared" si="387"/>
        <v>44350.469999999972</v>
      </c>
      <c r="CP28" s="583">
        <f t="shared" si="387"/>
        <v>-1149.5300000000279</v>
      </c>
      <c r="CQ28" s="584">
        <f>AVERAGE(CQ21:CQ27)</f>
        <v>0.97473560439560381</v>
      </c>
      <c r="CR28" s="583">
        <f t="shared" ref="CR28:CT28" si="388">SUM(CR21:CR27)</f>
        <v>70000</v>
      </c>
      <c r="CS28" s="583">
        <f t="shared" si="388"/>
        <v>69514.199999999953</v>
      </c>
      <c r="CT28" s="583">
        <f t="shared" si="388"/>
        <v>-485.80000000004657</v>
      </c>
      <c r="CU28" s="584">
        <f>AVERAGE(CU21:CU27)</f>
        <v>0.99305999999999917</v>
      </c>
      <c r="CV28" s="583">
        <f t="shared" ref="CV28:CX28" si="389">SUM(CV21:CV27)</f>
        <v>102659.55454838708</v>
      </c>
      <c r="CW28" s="583">
        <f t="shared" si="389"/>
        <v>117873.91399999708</v>
      </c>
      <c r="CX28" s="583">
        <f t="shared" si="389"/>
        <v>15214.359451609995</v>
      </c>
      <c r="CY28" s="584">
        <f>AVERAGE(CY21:CY27)</f>
        <v>1.1830205156508147</v>
      </c>
      <c r="CZ28" s="583">
        <f t="shared" ref="CZ28:DB28" si="390">SUM(CZ21:CZ27)</f>
        <v>14000</v>
      </c>
      <c r="DA28" s="583">
        <f t="shared" si="390"/>
        <v>12333.560000000522</v>
      </c>
      <c r="DB28" s="583">
        <f t="shared" si="390"/>
        <v>-1666.4399999994785</v>
      </c>
      <c r="DC28" s="584">
        <f>AVERAGE(DC21:DC27)</f>
        <v>0.88096857142860863</v>
      </c>
      <c r="DD28" s="583">
        <f t="shared" ref="DD28:DF28" si="391">SUM(DD21:DD27)</f>
        <v>4800</v>
      </c>
      <c r="DE28" s="583">
        <f t="shared" si="391"/>
        <v>4135.2800000000279</v>
      </c>
      <c r="DF28" s="583">
        <f t="shared" si="391"/>
        <v>-664.71999999997206</v>
      </c>
      <c r="DG28" s="584" t="e">
        <f>AVERAGE(DG21:DG27)</f>
        <v>#DIV/0!</v>
      </c>
      <c r="DH28" s="583">
        <f t="shared" ref="DH28:DJ28" si="392">SUM(DH21:DH27)</f>
        <v>46199.851935483872</v>
      </c>
      <c r="DI28" s="583">
        <f t="shared" si="392"/>
        <v>51144.339999999851</v>
      </c>
      <c r="DJ28" s="583">
        <f t="shared" si="392"/>
        <v>4944.4880645159765</v>
      </c>
      <c r="DK28" s="584">
        <f>AVERAGE(DK21:DK27)</f>
        <v>1.0492562908534329</v>
      </c>
      <c r="DL28" s="583">
        <f t="shared" ref="DL28:DN28" si="393">SUM(DL21:DL27)</f>
        <v>17499.38387096774</v>
      </c>
      <c r="DM28" s="583">
        <f t="shared" si="393"/>
        <v>8752.1599999999744</v>
      </c>
      <c r="DN28" s="583">
        <f t="shared" si="393"/>
        <v>-8747.2238709677658</v>
      </c>
      <c r="DO28" s="584" t="e">
        <f>AVERAGE(DO21:DO27)</f>
        <v>#DIV/0!</v>
      </c>
      <c r="DP28" s="583">
        <f t="shared" ref="DP28:DR28" si="394">SUM(DP21:DP27)</f>
        <v>14000</v>
      </c>
      <c r="DQ28" s="583">
        <f t="shared" si="394"/>
        <v>11717.089999999851</v>
      </c>
      <c r="DR28" s="583">
        <f t="shared" si="394"/>
        <v>-2282.910000000149</v>
      </c>
      <c r="DS28" s="584">
        <f>AVERAGE(DS21:DS27)</f>
        <v>0.83693499999998944</v>
      </c>
      <c r="DT28" s="583">
        <f t="shared" ref="DT28:DV28" si="395">SUM(DT21:DT27)</f>
        <v>6000</v>
      </c>
      <c r="DU28" s="583">
        <f t="shared" si="395"/>
        <v>3507.3299999999581</v>
      </c>
      <c r="DV28" s="583">
        <f t="shared" si="395"/>
        <v>-2492.6700000000419</v>
      </c>
      <c r="DW28" s="584" t="e">
        <f>AVERAGE(DW21:DW27)</f>
        <v>#DIV/0!</v>
      </c>
      <c r="DX28" s="583">
        <f t="shared" ref="DX28:DZ28" si="396">SUM(DX21:DX27)</f>
        <v>77000</v>
      </c>
      <c r="DY28" s="583">
        <f t="shared" si="396"/>
        <v>71244.370000000112</v>
      </c>
      <c r="DZ28" s="583">
        <f t="shared" si="396"/>
        <v>-5755.6299999998882</v>
      </c>
      <c r="EA28" s="584">
        <f>AVERAGE(EA21:EA27)</f>
        <v>0.92525155844155982</v>
      </c>
      <c r="EB28" s="583">
        <f t="shared" ref="EB28:ED28" si="397">SUM(EB21:EB27)</f>
        <v>14000</v>
      </c>
      <c r="EC28" s="583">
        <f t="shared" si="397"/>
        <v>16018.330000000075</v>
      </c>
      <c r="ED28" s="583">
        <f t="shared" si="397"/>
        <v>2018.3300000000745</v>
      </c>
      <c r="EE28" s="584">
        <f>AVERAGE(EE21:EE27)</f>
        <v>1.1441664285714341</v>
      </c>
      <c r="EF28" s="583">
        <f t="shared" ref="EF28:EH28" si="398">SUM(EF21:EF27)</f>
        <v>28000</v>
      </c>
      <c r="EG28" s="583">
        <f t="shared" si="398"/>
        <v>24289.799999999814</v>
      </c>
      <c r="EH28" s="583">
        <f t="shared" si="398"/>
        <v>-3710.2000000001863</v>
      </c>
      <c r="EI28" s="584">
        <f>AVERAGE(EI21:EI27)</f>
        <v>0.86749285714285052</v>
      </c>
      <c r="EJ28" s="583">
        <f t="shared" ref="EJ28:EL28" si="399">SUM(EJ21:EJ27)</f>
        <v>35000</v>
      </c>
      <c r="EK28" s="583">
        <f t="shared" si="399"/>
        <v>25898.590000000084</v>
      </c>
      <c r="EL28" s="583">
        <f t="shared" si="399"/>
        <v>-9101.4099999999162</v>
      </c>
      <c r="EM28" s="584" t="e">
        <f>AVERAGE(EM21:EM27)</f>
        <v>#DIV/0!</v>
      </c>
      <c r="EN28" s="583">
        <f t="shared" ref="EN28:EP28" si="400">SUM(EN21:EN27)</f>
        <v>35000</v>
      </c>
      <c r="EO28" s="583">
        <f t="shared" si="400"/>
        <v>51881.310000000056</v>
      </c>
      <c r="EP28" s="583">
        <f t="shared" si="400"/>
        <v>16881.310000000056</v>
      </c>
      <c r="EQ28" s="584">
        <f>AVERAGE(EQ21:EQ27)</f>
        <v>1.4823231428571444</v>
      </c>
      <c r="ER28" s="583">
        <f t="shared" ref="ER28:ET28" si="401">SUM(ER21:ER27)</f>
        <v>277000</v>
      </c>
      <c r="ES28" s="583">
        <f t="shared" si="401"/>
        <v>328827.53999999911</v>
      </c>
      <c r="ET28" s="583">
        <f t="shared" si="401"/>
        <v>51827.539999999106</v>
      </c>
      <c r="EU28" s="584">
        <f>AVERAGE(EU21:EU27)</f>
        <v>1.2021123978646975</v>
      </c>
      <c r="EV28" s="583">
        <f t="shared" ref="EV28:EX28" si="402">SUM(EV21:EV27)</f>
        <v>56000</v>
      </c>
      <c r="EW28" s="583">
        <f t="shared" si="402"/>
        <v>63578.080000000075</v>
      </c>
      <c r="EX28" s="583">
        <f t="shared" si="402"/>
        <v>7578.0800000000745</v>
      </c>
      <c r="EY28" s="584">
        <f>AVERAGE(EY21:EY27)</f>
        <v>1.1353228571428586</v>
      </c>
      <c r="EZ28" s="583">
        <f t="shared" ref="EZ28:FB28" si="403">SUM(EZ21:EZ27)</f>
        <v>24500</v>
      </c>
      <c r="FA28" s="583">
        <f t="shared" si="403"/>
        <v>23191.799999999814</v>
      </c>
      <c r="FB28" s="583">
        <f t="shared" si="403"/>
        <v>-1308.2000000001863</v>
      </c>
      <c r="FC28" s="584">
        <f>AVERAGE(FC21:FC27)</f>
        <v>0.94660408163264542</v>
      </c>
      <c r="FD28" s="583">
        <f t="shared" ref="FD28:FF28" si="404">SUM(FD21:FD27)</f>
        <v>0</v>
      </c>
      <c r="FE28" s="583">
        <f t="shared" si="404"/>
        <v>0</v>
      </c>
      <c r="FF28" s="583">
        <f t="shared" si="404"/>
        <v>0</v>
      </c>
      <c r="FG28" s="584" t="e">
        <f>AVERAGE(FG21:FG27)</f>
        <v>#DIV/0!</v>
      </c>
      <c r="FH28" s="583">
        <f t="shared" ref="FH28:FJ28" si="405">SUM(FH21:FH27)</f>
        <v>0</v>
      </c>
      <c r="FI28" s="583">
        <f t="shared" si="405"/>
        <v>0</v>
      </c>
      <c r="FJ28" s="583">
        <f t="shared" si="405"/>
        <v>0</v>
      </c>
      <c r="FK28" s="584" t="e">
        <f>AVERAGE(FK21:FK27)</f>
        <v>#DIV/0!</v>
      </c>
      <c r="FL28" s="583">
        <f t="shared" ref="FL28:FN28" si="406">SUM(FL21:FL27)</f>
        <v>4900</v>
      </c>
      <c r="FM28" s="583">
        <f t="shared" si="406"/>
        <v>3427.25</v>
      </c>
      <c r="FN28" s="583">
        <f t="shared" si="406"/>
        <v>-1472.75</v>
      </c>
      <c r="FO28" s="584">
        <f>AVERAGE(FO21:FO27)</f>
        <v>0.69943877551020406</v>
      </c>
      <c r="FP28" s="583">
        <f t="shared" ref="FP28:FR28" si="407">SUM(FP21:FP27)</f>
        <v>39200</v>
      </c>
      <c r="FQ28" s="583">
        <f t="shared" si="407"/>
        <v>34815.539999999979</v>
      </c>
      <c r="FR28" s="583">
        <f t="shared" si="407"/>
        <v>-4384.460000000021</v>
      </c>
      <c r="FS28" s="584">
        <f>AVERAGE(FS21:FS27)</f>
        <v>0.88815153061224439</v>
      </c>
      <c r="FT28" s="583">
        <f t="shared" ref="FT28:FV28" si="408">SUM(FT21:FT27)</f>
        <v>24500</v>
      </c>
      <c r="FU28" s="583">
        <f t="shared" si="408"/>
        <v>29957.350000000093</v>
      </c>
      <c r="FV28" s="583">
        <f t="shared" si="408"/>
        <v>5457.3500000000931</v>
      </c>
      <c r="FW28" s="584">
        <f>AVERAGE(FW21:FW27)</f>
        <v>1.2227489795918403</v>
      </c>
      <c r="FX28" s="583">
        <f t="shared" ref="FX28:FZ28" si="409">SUM(FX21:FX27)</f>
        <v>14000</v>
      </c>
      <c r="FY28" s="583">
        <f t="shared" si="409"/>
        <v>12833.879999999888</v>
      </c>
      <c r="FZ28" s="583">
        <f t="shared" si="409"/>
        <v>-1166.1200000001118</v>
      </c>
      <c r="GA28" s="584">
        <f>AVERAGE(GA21:GA27)</f>
        <v>0.91670571428570635</v>
      </c>
      <c r="GB28" s="583">
        <f t="shared" ref="GB28:GD28" si="410">SUM(GB21:GB27)</f>
        <v>2587.274967741916</v>
      </c>
      <c r="GC28" s="583">
        <f t="shared" si="410"/>
        <v>1814.5740000000224</v>
      </c>
      <c r="GD28" s="583">
        <f t="shared" si="410"/>
        <v>-772.70096774189346</v>
      </c>
      <c r="GE28" s="584">
        <f>AVERAGE(GE21:GE27)</f>
        <v>0.70134563300155139</v>
      </c>
      <c r="GF28" s="583">
        <f t="shared" ref="GF28:GH28" si="411">SUM(GF21:GF27)</f>
        <v>94500</v>
      </c>
      <c r="GG28" s="583">
        <f t="shared" si="411"/>
        <v>96805.696000000011</v>
      </c>
      <c r="GH28" s="583">
        <f t="shared" si="411"/>
        <v>2305.6960000000017</v>
      </c>
      <c r="GI28" s="584">
        <f>AVERAGE(GI21:GI27)</f>
        <v>1.0243988994708997</v>
      </c>
      <c r="GJ28" s="583">
        <f t="shared" ref="GJ28:GL28" si="412">SUM(GJ21:GJ27)</f>
        <v>5609.5016129031756</v>
      </c>
      <c r="GK28" s="583">
        <f t="shared" si="412"/>
        <v>6116.3600000003353</v>
      </c>
      <c r="GL28" s="583">
        <f t="shared" si="412"/>
        <v>506.85838709716018</v>
      </c>
      <c r="GM28" s="584" t="e">
        <f>AVERAGE(GM21:GM27)</f>
        <v>#DIV/0!</v>
      </c>
      <c r="GN28" s="583">
        <f t="shared" ref="GN28:GP28" si="413">SUM(GN21:GN27)</f>
        <v>17497.918064516187</v>
      </c>
      <c r="GO28" s="583">
        <f t="shared" si="413"/>
        <v>18565.660000000003</v>
      </c>
      <c r="GP28" s="583">
        <f t="shared" si="413"/>
        <v>1067.7419354838153</v>
      </c>
      <c r="GQ28" s="584">
        <f>AVERAGE(GQ21:GQ27)</f>
        <v>1.0610210844254138</v>
      </c>
      <c r="GR28" s="583">
        <f t="shared" ref="GR28:GT28" si="414">SUM(GR21:GR27)</f>
        <v>17497.918064516187</v>
      </c>
      <c r="GS28" s="583">
        <f t="shared" si="414"/>
        <v>3698.9500000001863</v>
      </c>
      <c r="GT28" s="583">
        <f t="shared" si="414"/>
        <v>-13798.968064516001</v>
      </c>
      <c r="GU28" s="584">
        <f>AVERAGE(GU21:GU27)</f>
        <v>0.21139372046216406</v>
      </c>
      <c r="GV28" s="583">
        <f t="shared" ref="GV28:GX28" si="415">SUM(GV21:GV27)</f>
        <v>0</v>
      </c>
      <c r="GW28" s="583">
        <f t="shared" si="415"/>
        <v>0</v>
      </c>
      <c r="GX28" s="583">
        <f t="shared" si="415"/>
        <v>0</v>
      </c>
      <c r="GY28" s="584" t="e">
        <f>AVERAGE(GY21:GY27)</f>
        <v>#DIV/0!</v>
      </c>
    </row>
    <row r="29" spans="1:207" ht="15" customHeight="1">
      <c r="A29" s="603"/>
      <c r="B29" s="391"/>
      <c r="C29" s="392"/>
      <c r="D29" s="393"/>
      <c r="E29" s="393"/>
      <c r="F29" s="393"/>
      <c r="G29" s="581"/>
      <c r="H29" s="393"/>
      <c r="I29" s="393"/>
      <c r="J29" s="393"/>
      <c r="K29" s="581"/>
      <c r="L29" s="393"/>
      <c r="M29" s="393"/>
      <c r="N29" s="393"/>
      <c r="O29" s="581"/>
      <c r="P29" s="393"/>
      <c r="Q29" s="393"/>
      <c r="R29" s="393"/>
      <c r="S29" s="581"/>
      <c r="T29" s="393"/>
      <c r="U29" s="393"/>
      <c r="V29" s="393"/>
      <c r="W29" s="581"/>
      <c r="X29" s="393"/>
      <c r="Y29" s="393"/>
      <c r="Z29" s="393"/>
      <c r="AA29" s="581"/>
      <c r="AB29" s="393"/>
      <c r="AC29" s="393"/>
      <c r="AD29" s="393"/>
      <c r="AE29" s="581"/>
      <c r="AF29" s="393"/>
      <c r="AG29" s="393"/>
      <c r="AH29" s="393"/>
      <c r="AI29" s="581"/>
      <c r="AJ29" s="393"/>
      <c r="AK29" s="393"/>
      <c r="AL29" s="393"/>
      <c r="AM29" s="581"/>
      <c r="AN29" s="393"/>
      <c r="AO29" s="393"/>
      <c r="AP29" s="393"/>
      <c r="AQ29" s="581"/>
      <c r="AR29" s="393"/>
      <c r="AS29" s="393"/>
      <c r="AT29" s="393"/>
      <c r="AU29" s="581"/>
      <c r="AV29" s="393"/>
      <c r="AW29" s="393"/>
      <c r="AX29" s="393"/>
      <c r="AY29" s="581"/>
      <c r="AZ29" s="393"/>
      <c r="BA29" s="393"/>
      <c r="BB29" s="393"/>
      <c r="BC29" s="581"/>
      <c r="BD29" s="393"/>
      <c r="BE29" s="393"/>
      <c r="BF29" s="393"/>
      <c r="BG29" s="581"/>
      <c r="BH29" s="393"/>
      <c r="BI29" s="393"/>
      <c r="BJ29" s="393"/>
      <c r="BK29" s="581"/>
      <c r="BL29" s="393"/>
      <c r="BM29" s="393"/>
      <c r="BN29" s="393"/>
      <c r="BO29" s="581"/>
      <c r="BP29" s="393"/>
      <c r="BQ29" s="393"/>
      <c r="BR29" s="393"/>
      <c r="BS29" s="581"/>
      <c r="BT29" s="393"/>
      <c r="BU29" s="393"/>
      <c r="BV29" s="393"/>
      <c r="BW29" s="581"/>
      <c r="BX29" s="393"/>
      <c r="BY29" s="393"/>
      <c r="BZ29" s="393"/>
      <c r="CA29" s="581"/>
      <c r="CB29" s="393"/>
      <c r="CC29" s="393"/>
      <c r="CD29" s="393"/>
      <c r="CE29" s="581"/>
      <c r="CF29" s="393"/>
      <c r="CG29" s="393"/>
      <c r="CH29" s="393"/>
      <c r="CI29" s="581"/>
      <c r="CJ29" s="393"/>
      <c r="CK29" s="393"/>
      <c r="CL29" s="393"/>
      <c r="CM29" s="581"/>
      <c r="CN29" s="393"/>
      <c r="CO29" s="393"/>
      <c r="CP29" s="393"/>
      <c r="CQ29" s="581"/>
      <c r="CR29" s="393"/>
      <c r="CS29" s="393"/>
      <c r="CT29" s="393"/>
      <c r="CU29" s="581"/>
      <c r="CV29" s="393"/>
      <c r="CW29" s="393"/>
      <c r="CX29" s="393"/>
      <c r="CY29" s="581"/>
      <c r="CZ29" s="393"/>
      <c r="DA29" s="393"/>
      <c r="DB29" s="393"/>
      <c r="DC29" s="581"/>
      <c r="DD29" s="393"/>
      <c r="DE29" s="393"/>
      <c r="DF29" s="393"/>
      <c r="DG29" s="581"/>
      <c r="DH29" s="393"/>
      <c r="DI29" s="393"/>
      <c r="DJ29" s="393"/>
      <c r="DK29" s="581"/>
      <c r="DL29" s="393"/>
      <c r="DM29" s="393"/>
      <c r="DN29" s="393"/>
      <c r="DO29" s="581"/>
      <c r="DP29" s="393"/>
      <c r="DQ29" s="393"/>
      <c r="DR29" s="393"/>
      <c r="DS29" s="581"/>
      <c r="DT29" s="393"/>
      <c r="DU29" s="393"/>
      <c r="DV29" s="393"/>
      <c r="DW29" s="581"/>
      <c r="DX29" s="393"/>
      <c r="DY29" s="393"/>
      <c r="DZ29" s="393"/>
      <c r="EA29" s="581"/>
      <c r="EB29" s="393"/>
      <c r="EC29" s="393"/>
      <c r="ED29" s="393"/>
      <c r="EE29" s="581"/>
      <c r="EF29" s="393"/>
      <c r="EG29" s="393"/>
      <c r="EH29" s="393"/>
      <c r="EI29" s="581"/>
      <c r="EJ29" s="393"/>
      <c r="EK29" s="393"/>
      <c r="EL29" s="393"/>
      <c r="EM29" s="581"/>
      <c r="EN29" s="393"/>
      <c r="EO29" s="393"/>
      <c r="EP29" s="393"/>
      <c r="EQ29" s="581"/>
      <c r="ER29" s="393"/>
      <c r="ES29" s="393"/>
      <c r="ET29" s="393"/>
      <c r="EU29" s="581"/>
      <c r="EV29" s="393"/>
      <c r="EW29" s="393"/>
      <c r="EX29" s="393"/>
      <c r="EY29" s="581"/>
      <c r="EZ29" s="393"/>
      <c r="FA29" s="393"/>
      <c r="FB29" s="393"/>
      <c r="FC29" s="581"/>
      <c r="FD29" s="393"/>
      <c r="FE29" s="393"/>
      <c r="FF29" s="393"/>
      <c r="FG29" s="581"/>
      <c r="FH29" s="393"/>
      <c r="FI29" s="393"/>
      <c r="FJ29" s="393"/>
      <c r="FK29" s="581"/>
      <c r="FL29" s="393"/>
      <c r="FM29" s="393"/>
      <c r="FN29" s="393"/>
      <c r="FO29" s="581"/>
      <c r="FP29" s="393"/>
      <c r="FQ29" s="393"/>
      <c r="FR29" s="393"/>
      <c r="FS29" s="581"/>
      <c r="FT29" s="393"/>
      <c r="FU29" s="393"/>
      <c r="FV29" s="393"/>
      <c r="FW29" s="581"/>
      <c r="FX29" s="393"/>
      <c r="FY29" s="393"/>
      <c r="FZ29" s="393"/>
      <c r="GA29" s="581"/>
      <c r="GB29" s="393"/>
      <c r="GC29" s="393"/>
      <c r="GD29" s="393"/>
      <c r="GE29" s="581"/>
      <c r="GF29" s="393"/>
      <c r="GG29" s="393"/>
      <c r="GH29" s="393"/>
      <c r="GI29" s="581"/>
      <c r="GJ29" s="393"/>
      <c r="GK29" s="393"/>
      <c r="GL29" s="393"/>
      <c r="GM29" s="581"/>
      <c r="GN29" s="393"/>
      <c r="GO29" s="393"/>
      <c r="GP29" s="393"/>
      <c r="GQ29" s="581"/>
      <c r="GR29" s="393"/>
      <c r="GS29" s="393"/>
      <c r="GT29" s="393"/>
      <c r="GU29" s="581"/>
      <c r="GV29" s="393"/>
      <c r="GW29" s="393"/>
      <c r="GX29" s="393"/>
      <c r="GY29" s="582"/>
    </row>
    <row r="30" spans="1:207" ht="15" customHeight="1">
      <c r="A30" s="810">
        <f>WEEKNUM(B30)</f>
        <v>30</v>
      </c>
      <c r="B30" s="391">
        <f>B27+1</f>
        <v>46223</v>
      </c>
      <c r="C30" s="392" t="str">
        <f t="shared" si="0"/>
        <v>Mon</v>
      </c>
      <c r="D30" s="393">
        <f t="shared" ref="D30:D36" si="416">SUMIF($H$4:$GX$4,$D$4,H30:GX30)</f>
        <v>215751.05716129029</v>
      </c>
      <c r="E30" s="393">
        <f t="shared" ref="E30:E36" ca="1" si="417">SUMIF($H$4:$GX$4,$E$4,H30:GX30)</f>
        <v>239365.37600000392</v>
      </c>
      <c r="F30" s="393">
        <f t="shared" ref="F30:F36" ca="1" si="418">E30-D30</f>
        <v>23614.318838713632</v>
      </c>
      <c r="G30" s="581">
        <f t="shared" ref="G30:G36" ca="1" si="419">E30/D30</f>
        <v>1.1094516946958</v>
      </c>
      <c r="H30" s="393">
        <f>INDEX('SO Juli 2026 Rev 2'!$B$6:$BI$50,MATCH(B30,'SO Juli 2026 Rev 2'!$B$6:$B$50,0),MATCH($H$3,'SO Juli 2026 Rev 2'!$B$5:$XI$5,0))</f>
        <v>1199.5729032258068</v>
      </c>
      <c r="I30" s="393">
        <f>INDEX('Summary sales'!$A$6:$CA$50,MATCH(B30,'Summary sales'!$A$6:$A$50,0),MATCH($H$3,'Summary sales'!$A$7:$CA$7,0))</f>
        <v>849.62999999988824</v>
      </c>
      <c r="J30" s="393">
        <f t="shared" ref="J30:J36" si="420">I30-H30</f>
        <v>-349.9429032259186</v>
      </c>
      <c r="K30" s="581">
        <f t="shared" ref="K30:K36" si="421">I30/H30</f>
        <v>0.70827708571536019</v>
      </c>
      <c r="L30" s="393">
        <f>INDEX('SO Juli 2026 Rev 2'!$B$6:$BI$50,MATCH(B30,'SO Juli 2026 Rev 2'!$B$6:$B$50,0),MATCH($L$3,'SO Juli 2026 Rev 2'!$B$5:$XI$5,0))</f>
        <v>2000</v>
      </c>
      <c r="M30" s="393">
        <f>INDEX('Summary sales'!$A$6:$CA$50,MATCH($B30,'Summary sales'!$A$6:$A$50,0),MATCH($L$3,'Summary sales'!$A$7:$CA$7,0))</f>
        <v>2234.089999999851</v>
      </c>
      <c r="N30" s="393">
        <f t="shared" ref="N30:N36" si="422">M30-L30</f>
        <v>234.08999999985099</v>
      </c>
      <c r="O30" s="581">
        <f t="shared" ref="O30:O36" si="423">M30/L30</f>
        <v>1.1170449999999255</v>
      </c>
      <c r="P30" s="393">
        <f>INDEX('SO Juli 2026 Rev 2'!$B$6:$BI$50,MATCH(B30,'SO Juli 2026 Rev 2'!$B$6:$B$50,0),MATCH($P$3,'SO Juli 2026 Rev 2'!$B$5:$XI$5,0))</f>
        <v>1200</v>
      </c>
      <c r="Q30" s="393">
        <f>INDEX('Summary sales'!$A$6:$CA$50,MATCH($B30,'Summary sales'!$A$6:$A$50,0),MATCH($P$3,'Summary sales'!$A$7:$CA$7,0))</f>
        <v>1120.7299999999814</v>
      </c>
      <c r="R30" s="393">
        <f t="shared" ref="R30:R36" si="424">Q30-P30</f>
        <v>-79.270000000018626</v>
      </c>
      <c r="S30" s="581">
        <f t="shared" ref="S30:S36" si="425">Q30/P30</f>
        <v>0.93394166666665113</v>
      </c>
      <c r="T30" s="393">
        <f>INDEX('SO Juli 2026 Rev 2'!$B$6:$BI$50,MATCH(B30,'SO Juli 2026 Rev 2'!$B$6:$B$50,0),MATCH($T$3,'SO Juli 2026 Rev 2'!$B$5:$XI$5,0))</f>
        <v>3300</v>
      </c>
      <c r="U30" s="393">
        <f>INDEX('Summary sales'!$A$6:$CA$50,MATCH($B30,'Summary sales'!$A$6:$A$50,0),MATCH($T$3,'Summary sales'!$A$7:$CA$7,0))</f>
        <v>2704.1999999997206</v>
      </c>
      <c r="V30" s="393">
        <f t="shared" ref="V30:V36" si="426">U30-T30</f>
        <v>-595.8000000002794</v>
      </c>
      <c r="W30" s="581">
        <f t="shared" ref="W30:W36" si="427">U30/T30</f>
        <v>0.81945454545446084</v>
      </c>
      <c r="X30" s="393">
        <f>INDEX('SO Juli 2026 Rev 2'!$B$6:$BI$50,MATCH(B30,'SO Juli 2026 Rev 2'!$B$6:$B$50,0),MATCH($X$3,'SO Juli 2026 Rev 2'!$B$5:$XI$5,0))</f>
        <v>644.02064516129087</v>
      </c>
      <c r="Y30" s="393">
        <f>INDEX('Summary sales'!$A$6:$CA$50,MATCH($B30,'Summary sales'!$A$6:$A$50,0),MATCH($X$3,'Summary sales'!$A$7:$CA$7,0))</f>
        <v>782.39999999990687</v>
      </c>
      <c r="Z30" s="393">
        <f t="shared" ref="Z30:Z36" si="428">Y30-X30</f>
        <v>138.379354838616</v>
      </c>
      <c r="AA30" s="581">
        <f t="shared" ref="AA30:AA36" si="429">Y30/X30</f>
        <v>1.2148678864230507</v>
      </c>
      <c r="AB30" s="393">
        <f>INDEX('SO Juli 2026 Rev 2'!$B$6:$BI$50,MATCH(B30,'SO Juli 2026 Rev 2'!$B$6:$B$50,0),MATCH($AB$3,'SO Juli 2026 Rev 2'!$B$5:$XI$5,0))</f>
        <v>150</v>
      </c>
      <c r="AC30" s="393">
        <f>INDEX('Summary sales'!$A$6:$CA$50,MATCH($B30,'Summary sales'!$A$6:$A$50,0),MATCH($AB$3,'Summary sales'!$A$7:$CA$7,0))</f>
        <v>12</v>
      </c>
      <c r="AD30" s="393">
        <f t="shared" ref="AD30:AD36" si="430">AC30-AB30</f>
        <v>-138</v>
      </c>
      <c r="AE30" s="581">
        <f t="shared" ref="AE30:AE36" si="431">AC30/AB30</f>
        <v>0.08</v>
      </c>
      <c r="AF30" s="393">
        <f>INDEX('SO Juli 2026 Rev 2'!$B$6:$BI$50,MATCH(B30,'SO Juli 2026 Rev 2'!$B$6:$B$50,0),MATCH($AF$3,'SO Juli 2026 Rev 2'!$B$5:$XI$5,0))</f>
        <v>603.76322580644887</v>
      </c>
      <c r="AG30" s="393">
        <f>INDEX('Summary sales'!$A$6:$CA$50,MATCH($B30,'Summary sales'!$A$6:$A$50,0),MATCH($AF$3,'Summary sales'!$A$7:$CA$7,0))</f>
        <v>990.23999999999069</v>
      </c>
      <c r="AH30" s="393">
        <f t="shared" ref="AH30:AH36" si="432">AG30-AF30</f>
        <v>386.47677419354181</v>
      </c>
      <c r="AI30" s="581">
        <f t="shared" ref="AI30:AI36" si="433">AG30/AF30</f>
        <v>1.6401131398443873</v>
      </c>
      <c r="AJ30" s="393">
        <f>INDEX('SO Juli 2026 Rev 2'!$B$6:$BI$50,MATCH(B30,'SO Juli 2026 Rev 2'!$B$6:$B$50,0),MATCH($AJ$3,'SO Juli 2026 Rev 2'!$B$5:$XI$5,0))</f>
        <v>673.27548387096704</v>
      </c>
      <c r="AK30" s="393">
        <f>INDEX('Summary sales'!$A$6:$CA$50,MATCH($B30,'Summary sales'!$A$6:$A$50,0),MATCH($AJ$3,'Summary sales'!$A$7:$CA$7,0))</f>
        <v>724.52000000001863</v>
      </c>
      <c r="AL30" s="393">
        <f t="shared" ref="AL30:AL36" si="434">AK30-AJ30</f>
        <v>51.24451612905159</v>
      </c>
      <c r="AM30" s="581">
        <f t="shared" ref="AM30:AM36" si="435">AK30/AJ30</f>
        <v>1.0761122562111181</v>
      </c>
      <c r="AN30" s="393">
        <f>INDEX('SO Juli 2026 Rev 2'!$B$6:$BI$50,MATCH(B30,'SO Juli 2026 Rev 2'!$B$6:$B$50,0),MATCH($AN$3,'SO Juli 2026 Rev 2'!$B$5:$XI$5,0))</f>
        <v>5500</v>
      </c>
      <c r="AO30" s="393">
        <f>INDEX('Summary sales'!$A$6:$CA$50,MATCH($B30,'Summary sales'!$A$6:$A$50,0),MATCH($AN$3,'Summary sales'!$A$7:$CA$7,0))</f>
        <v>6327.320000000298</v>
      </c>
      <c r="AP30" s="393">
        <f t="shared" ref="AP30:AP36" si="436">AO30-AN30</f>
        <v>827.32000000029802</v>
      </c>
      <c r="AQ30" s="581">
        <f t="shared" ref="AQ30:AQ36" si="437">AO30/AN30</f>
        <v>1.1504218181818724</v>
      </c>
      <c r="AR30" s="393">
        <f>INDEX('SO Juli 2026 Rev 2'!$B$6:$BI$50,MATCH(B30,'SO Juli 2026 Rev 2'!$B$6:$B$50,0),MATCH($AR$3,'SO Juli 2026 Rev 2'!$B$5:$XI$5,0))</f>
        <v>5000</v>
      </c>
      <c r="AS30" s="393">
        <f ca="1">INDEX('Summary sales'!$A$6:$CA$50,MATCH($B30,'Summary sales'!$A$6:$A$50,0),MATCH($AR$3,'Summary sales'!$A$7:$CA$7,0))</f>
        <v>5364.3900000001304</v>
      </c>
      <c r="AT30" s="393">
        <f t="shared" ref="AT30:AT36" ca="1" si="438">AS30-AR30</f>
        <v>364.39000000013039</v>
      </c>
      <c r="AU30" s="581">
        <f t="shared" ref="AU30:AU36" ca="1" si="439">AS30/AR30</f>
        <v>1.072878000000026</v>
      </c>
      <c r="AV30" s="393">
        <f>INDEX('SO Juli 2026 Rev 2'!$B$6:$BI$50,MATCH(B30,'SO Juli 2026 Rev 2'!$B$6:$B$50,0),MATCH($AV$3,'SO Juli 2026 Rev 2'!$B$5:$XI$5,0))</f>
        <v>2500</v>
      </c>
      <c r="AW30" s="393">
        <f>INDEX('Summary sales'!$A$6:$CA$50,MATCH($B30,'Summary sales'!$A$6:$A$50,0),MATCH($AV$3,'Summary sales'!$A$7:$CA$7,0))</f>
        <v>2852.0700000000652</v>
      </c>
      <c r="AX30" s="393">
        <f t="shared" ref="AX30:AX36" si="440">AW30-AV30</f>
        <v>352.07000000006519</v>
      </c>
      <c r="AY30" s="581">
        <f t="shared" ref="AY30:AY36" si="441">AW30/AV30</f>
        <v>1.1408280000000262</v>
      </c>
      <c r="AZ30" s="393">
        <f>INDEX('SO Juli 2026 Rev 2'!$B$6:$BI$50,MATCH(B30,'SO Juli 2026 Rev 2'!$B$6:$B$50,0),MATCH($AZ$3,'SO Juli 2026 Rev 2'!$B$5:$XI$5,0))</f>
        <v>500</v>
      </c>
      <c r="BA30" s="393">
        <f>INDEX('Summary sales'!$A$6:$CA$50,MATCH($B30,'Summary sales'!$A$6:$A$50,0),MATCH($AZ$3,'Summary sales'!$A$7:$CA$7,0))</f>
        <v>1381.679999999993</v>
      </c>
      <c r="BB30" s="393">
        <f t="shared" ref="BB30:BB36" si="442">BA30-AZ30</f>
        <v>881.67999999999302</v>
      </c>
      <c r="BC30" s="581">
        <f t="shared" ref="BC30:BC36" si="443">BA30/AZ30</f>
        <v>2.7633599999999858</v>
      </c>
      <c r="BD30" s="393">
        <f>INDEX('SO Juli 2026 Rev 2'!$B$6:$BI$50,MATCH(B30,'SO Juli 2026 Rev 2'!$B$6:$B$50,0),MATCH($BD$3,'SO Juli 2026 Rev 2'!$B$5:$XI$5,0))</f>
        <v>11000</v>
      </c>
      <c r="BE30" s="393">
        <f>INDEX('Summary sales'!$A$6:$CA$50,MATCH($B30,'Summary sales'!$A$6:$A$50,0),MATCH($BD$3,'Summary sales'!$A$7:$CA$7,0))</f>
        <v>11031.489999999991</v>
      </c>
      <c r="BF30" s="393">
        <f t="shared" ref="BF30:BF36" si="444">BE30-BD30</f>
        <v>31.489999999990687</v>
      </c>
      <c r="BG30" s="581">
        <f t="shared" ref="BG30:BG36" si="445">BE30/BD30</f>
        <v>1.0028627272727264</v>
      </c>
      <c r="BH30" s="393">
        <f>INDEX('SO Juli 2026 Rev 2'!$B$6:$BI$50,MATCH(B30,'SO Juli 2026 Rev 2'!$B$6:$B$50,0),MATCH($BH$3,'SO Juli 2026 Rev 2'!$B$5:$XI$5,0))</f>
        <v>9000.0570967741915</v>
      </c>
      <c r="BI30" s="393">
        <f>INDEX('Summary sales'!$A$6:$CA$50,MATCH($B30,'Summary sales'!$A$6:$A$50,0),MATCH($BH$3,'Summary sales'!$A$7:$CA$7,0))</f>
        <v>7971.8900000001304</v>
      </c>
      <c r="BJ30" s="393">
        <f t="shared" ref="BJ30:BJ36" si="446">BI30-BH30</f>
        <v>-1028.1670967740611</v>
      </c>
      <c r="BK30" s="581">
        <f t="shared" ref="BK30:BK36" si="447">BI30/BH30</f>
        <v>0.88575993621834048</v>
      </c>
      <c r="BL30" s="393">
        <f>INDEX('SO Juli 2026 Rev 2'!$B$6:$BI$50,MATCH(B30,'SO Juli 2026 Rev 2'!$B$6:$B$50,0),MATCH($BL$3,'SO Juli 2026 Rev 2'!$B$5:$XI$5,0))</f>
        <v>1000</v>
      </c>
      <c r="BM30" s="393">
        <f>INDEX('Summary sales'!$A$6:$CA$50,MATCH($B30,'Summary sales'!$A$6:$A$50,0),MATCH($BL$3,'Summary sales'!$A$7:$CA$7,0))</f>
        <v>1455.5189999999711</v>
      </c>
      <c r="BN30" s="393">
        <f t="shared" ref="BN30:BN36" si="448">BM30-BL30</f>
        <v>455.51899999997113</v>
      </c>
      <c r="BO30" s="581">
        <f t="shared" ref="BO30:BO36" si="449">BM30/BL30</f>
        <v>1.4555189999999711</v>
      </c>
      <c r="BP30" s="393">
        <f>INDEX('SO Juli 2026 Rev 2'!$B$6:$BI$50,MATCH(B30,'SO Juli 2026 Rev 2'!$B$6:$B$50,0),MATCH($BP$3,'SO Juli 2026 Rev 2'!$B$5:$XI$5,0))</f>
        <v>5500</v>
      </c>
      <c r="BQ30" s="393">
        <f ca="1">INDEX('Summary sales'!$A$6:$CA$50,MATCH($B30,'Summary sales'!$A$6:$A$50,0),MATCH($BP$3,'Summary sales'!$A$7:$CA$7,0))</f>
        <v>5268.88</v>
      </c>
      <c r="BR30" s="393">
        <f t="shared" ref="BR30:BR36" ca="1" si="450">BQ30-BP30</f>
        <v>-231.11999999999989</v>
      </c>
      <c r="BS30" s="581">
        <f t="shared" ref="BS30:BS36" ca="1" si="451">BQ30/BP30</f>
        <v>0.95797818181818184</v>
      </c>
      <c r="BT30" s="393">
        <f>INDEX('SO Juli 2026 Rev 2'!$B$6:$BI$50,MATCH(B30,'SO Juli 2026 Rev 2'!$B$6:$B$50,0),MATCH($BT$3,'SO Juli 2026 Rev 2'!$B$5:$XI$5,0))</f>
        <v>0</v>
      </c>
      <c r="BU30" s="393">
        <f>INDEX('Summary sales'!$A$6:$CA$50,MATCH($B30,'Summary sales'!$A$6:$A$50,0),MATCH($BT$3,'Summary sales'!$A$7:$CA$7,0))</f>
        <v>0</v>
      </c>
      <c r="BV30" s="393">
        <f t="shared" ref="BV30:BV36" si="452">BU30-BT30</f>
        <v>0</v>
      </c>
      <c r="BW30" s="581" t="e">
        <f t="shared" ref="BW30:BW36" si="453">BU30/BT30</f>
        <v>#DIV/0!</v>
      </c>
      <c r="BX30" s="393">
        <f>INDEX('SO Juli 2026 Rev 2'!$B$6:$BI$50,MATCH(B30,'SO Juli 2026 Rev 2'!$B$6:$B$50,0),MATCH($BX$3,'SO Juli 2026 Rev 2'!$B$5:$XI$5,0))</f>
        <v>89.451612903225808</v>
      </c>
      <c r="BY30" s="393">
        <f>INDEX('Summary sales'!$A$6:$CA$50,MATCH($B30,'Summary sales'!$A$6:$A$50,0),MATCH($BX$3,'Summary sales'!$A$7:$CA$7,0))</f>
        <v>60.279999999998836</v>
      </c>
      <c r="BZ30" s="393">
        <f t="shared" ref="BZ30:BZ36" si="454">BY30-BX30</f>
        <v>-29.171612903226972</v>
      </c>
      <c r="CA30" s="581">
        <f t="shared" ref="CA30:CA36" si="455">BY30/BX30</f>
        <v>0.67388388027405843</v>
      </c>
      <c r="CB30" s="393">
        <f>INDEX('SO Juli 2026 Rev 2'!$B$6:$BI$50,MATCH(B30,'SO Juli 2026 Rev 2'!$B$6:$B$50,0),MATCH($CB$3,'SO Juli 2026 Rev 2'!$B$5:$XI$5,0))</f>
        <v>3500</v>
      </c>
      <c r="CC30" s="393">
        <f>INDEX('Summary sales'!$A$6:$CA$50,MATCH($B30,'Summary sales'!$A$6:$A$50,0),MATCH($CB$3,'Summary sales'!$A$7:$CA$7,0))</f>
        <v>129.8000000002794</v>
      </c>
      <c r="CD30" s="393">
        <f t="shared" ref="CD30:CD36" si="456">CC30-CB30</f>
        <v>-3370.1999999997206</v>
      </c>
      <c r="CE30" s="581">
        <f t="shared" ref="CE30:CE36" si="457">CC30/CB30</f>
        <v>3.7085714285794116E-2</v>
      </c>
      <c r="CF30" s="393">
        <f>INDEX('SO Juli 2026 Rev 2'!$B$6:$BI$50,MATCH(B30,'SO Juli 2026 Rev 2'!$B$6:$B$50,0),MATCH($CF$3,'SO Juli 2026 Rev 2'!$B$5:$XI$5,0))</f>
        <v>1300</v>
      </c>
      <c r="CG30" s="393">
        <f>INDEX('Summary sales'!$A$6:$CA$50,MATCH($B30,'Summary sales'!$A$6:$A$50,0),MATCH($CF$3,'Summary sales'!$A$7:$CA$7,0))</f>
        <v>914.67999999993481</v>
      </c>
      <c r="CH30" s="393">
        <f t="shared" ref="CH30:CH36" si="458">CG30-CF30</f>
        <v>-385.32000000006519</v>
      </c>
      <c r="CI30" s="581">
        <f t="shared" ref="CI30:CI36" si="459">CG30/CF30</f>
        <v>0.70359999999994982</v>
      </c>
      <c r="CJ30" s="393">
        <f>INDEX('SO Juli 2026 Rev 2'!$B$6:$BI$50,MATCH(B30,'SO Juli 2026 Rev 2'!$B$6:$B$50,0),MATCH($CJ$3,'SO Juli 2026 Rev 2'!$B$5:$XI$5,0))</f>
        <v>3000</v>
      </c>
      <c r="CK30" s="393">
        <f>INDEX('Summary sales'!$A$6:$CA$50,MATCH($B30,'Summary sales'!$A$6:$A$50,0),MATCH($CJ$3,'Summary sales'!$A$7:$CA$7,0))</f>
        <v>4629.6000000005588</v>
      </c>
      <c r="CL30" s="393">
        <f t="shared" ref="CL30:CL36" si="460">CK30-CJ30</f>
        <v>1629.6000000005588</v>
      </c>
      <c r="CM30" s="581">
        <f t="shared" ref="CM30:CM36" si="461">CK30/CJ30</f>
        <v>1.5432000000001862</v>
      </c>
      <c r="CN30" s="393">
        <f>INDEX('SO Juli 2026 Rev 2'!$B$6:$BI$50,MATCH(B30,'SO Juli 2026 Rev 2'!$B$6:$B$50,0),MATCH($CN$3,'SO Juli 2026 Rev 2'!$B$5:$XI$5,0))</f>
        <v>6500</v>
      </c>
      <c r="CO30" s="393">
        <f>INDEX('Summary sales'!$A$6:$CA$50,MATCH($B30,'Summary sales'!$A$6:$A$50,0),MATCH($CN$3,'Summary sales'!$A$7:$CA$7,0))</f>
        <v>7053.609999999986</v>
      </c>
      <c r="CP30" s="393">
        <f t="shared" ref="CP30:CP36" si="462">CO30-CN30</f>
        <v>553.60999999998603</v>
      </c>
      <c r="CQ30" s="581">
        <f t="shared" ref="CQ30:CQ36" si="463">CO30/CN30</f>
        <v>1.0851707692307671</v>
      </c>
      <c r="CR30" s="393">
        <f>INDEX('SO Juli 2026 Rev 2'!$B$6:$BI$50,MATCH(B30,'SO Juli 2026 Rev 2'!$B$6:$B$50,0),MATCH($CR$3,'SO Juli 2026 Rev 2'!$B$5:$XI$5,0))</f>
        <v>10000</v>
      </c>
      <c r="CS30" s="393">
        <f>INDEX('Summary sales'!$A$6:$CA$50,MATCH($B30,'Summary sales'!$A$6:$A$50,0),MATCH($CR$3,'Summary sales'!$A$7:$CA$7,0))</f>
        <v>13007</v>
      </c>
      <c r="CT30" s="393">
        <f t="shared" ref="CT30:CT36" si="464">CS30-CR30</f>
        <v>3007</v>
      </c>
      <c r="CU30" s="581">
        <f t="shared" ref="CU30:CU36" si="465">CS30/CR30</f>
        <v>1.3007</v>
      </c>
      <c r="CV30" s="393">
        <f>INDEX('SO Juli 2026 Rev 2'!$B$6:$BI$50,MATCH(B30,'SO Juli 2026 Rev 2'!$B$6:$B$50,0),MATCH($CV$3,'SO Juli 2026 Rev 2'!$B$5:$XI$5,0))</f>
        <v>16000</v>
      </c>
      <c r="CW30" s="393">
        <f>INDEX('Summary sales'!$A$6:$CA$50,MATCH($B30,'Summary sales'!$A$6:$A$50,0),MATCH($CV$3,'Summary sales'!$A$7:$CA$7,0))</f>
        <v>15279.615000002086</v>
      </c>
      <c r="CX30" s="393">
        <f t="shared" ref="CX30:CX36" si="466">CW30-CV30</f>
        <v>-720.38499999791384</v>
      </c>
      <c r="CY30" s="581">
        <f t="shared" ref="CY30:CY36" si="467">CW30/CV30</f>
        <v>0.95497593750013043</v>
      </c>
      <c r="CZ30" s="393">
        <f>INDEX('SO Juli 2026 Rev 2'!$B$6:$BI$50,MATCH(B30,'SO Juli 2026 Rev 2'!$B$6:$B$50,0),MATCH($CZ$3,'SO Juli 2026 Rev 2'!$B$5:$XI$5,0))</f>
        <v>2000</v>
      </c>
      <c r="DA30" s="393">
        <f>INDEX('Summary sales'!$A$6:$CA$50,MATCH($B30,'Summary sales'!$A$6:$A$50,0),MATCH($CZ$3,'Summary sales'!$A$7:$CA$7,0))</f>
        <v>2042.4599999999627</v>
      </c>
      <c r="DB30" s="393">
        <f t="shared" ref="DB30:DB36" si="468">DA30-CZ30</f>
        <v>42.459999999962747</v>
      </c>
      <c r="DC30" s="581">
        <f t="shared" ref="DC30:DC36" si="469">DA30/CZ30</f>
        <v>1.0212299999999814</v>
      </c>
      <c r="DD30" s="393">
        <f>INDEX('SO Juli 2026 Rev 2'!$B$6:$BI$50,MATCH(B30,'SO Juli 2026 Rev 2'!$B$6:$B$50,0),MATCH($DD$3,'SO Juli 2026 Rev 2'!$B$5:$XI$5,0))</f>
        <v>800</v>
      </c>
      <c r="DE30" s="393">
        <f>INDEX('Summary sales'!$A$6:$CA$50,MATCH($B30,'Summary sales'!$A$6:$A$50,0),MATCH($DD$3,'Summary sales'!$A$7:$CA$7,0))</f>
        <v>30.46999999997206</v>
      </c>
      <c r="DF30" s="393">
        <f t="shared" ref="DF30:DF36" si="470">DE30-DD30</f>
        <v>-769.53000000002794</v>
      </c>
      <c r="DG30" s="581">
        <f t="shared" ref="DG30:DG36" si="471">DE30/DD30</f>
        <v>3.8087499999965073E-2</v>
      </c>
      <c r="DH30" s="393">
        <f>INDEX('SO Juli 2026 Rev 2'!$B$6:$BI$50,MATCH(B30,'SO Juli 2026 Rev 2'!$B$6:$B$50,0),MATCH($DH$3,'SO Juli 2026 Rev 2'!$B$5:$XI$5,0))</f>
        <v>8000</v>
      </c>
      <c r="DI30" s="393">
        <f>INDEX('Summary sales'!$A$6:$CA$50,MATCH($B30,'Summary sales'!$A$6:$A$50,0),MATCH($DH$3,'Summary sales'!$A$7:$CA$7,0))</f>
        <v>9365.160000000149</v>
      </c>
      <c r="DJ30" s="393">
        <f t="shared" ref="DJ30:DJ36" si="472">DI30-DH30</f>
        <v>1365.160000000149</v>
      </c>
      <c r="DK30" s="581">
        <f t="shared" ref="DK30:DK36" si="473">DI30/DH30</f>
        <v>1.1706450000000186</v>
      </c>
      <c r="DL30" s="393">
        <f>INDEX('SO Juli 2026 Rev 2'!$B$6:$BI$50,MATCH(B30,'SO Juli 2026 Rev 2'!$B$6:$B$50,0),MATCH($DL$3,'SO Juli 2026 Rev 2'!$B$5:$XI$5,0))</f>
        <v>2000</v>
      </c>
      <c r="DM30" s="393">
        <f>INDEX('Summary sales'!$A$6:$CA$50,MATCH($B30,'Summary sales'!$A$6:$A$50,0),MATCH($DL$3,'Summary sales'!$A$7:$CA$7,0))</f>
        <v>1809.8400000000256</v>
      </c>
      <c r="DN30" s="393">
        <f t="shared" ref="DN30:DN36" si="474">DM30-DL30</f>
        <v>-190.15999999997439</v>
      </c>
      <c r="DO30" s="581">
        <f t="shared" ref="DO30:DO36" si="475">DM30/DL30</f>
        <v>0.90492000000001283</v>
      </c>
      <c r="DP30" s="393">
        <f>INDEX('SO Juli 2026 Rev 2'!$B$6:$BI$50,MATCH(B30,'SO Juli 2026 Rev 2'!$B$6:$B$50,0),MATCH($DP$3,'SO Juli 2026 Rev 2'!$B$5:$XI$5,0))</f>
        <v>2000</v>
      </c>
      <c r="DQ30" s="393">
        <f>INDEX('Summary sales'!$A$6:$CA$50,MATCH($B30,'Summary sales'!$A$6:$A$50,0),MATCH($DP$3,'Summary sales'!$A$7:$CA$7,0))</f>
        <v>1939.9300000001676</v>
      </c>
      <c r="DR30" s="393">
        <f t="shared" ref="DR30:DR36" si="476">DQ30-DP30</f>
        <v>-60.069999999832362</v>
      </c>
      <c r="DS30" s="581">
        <f t="shared" ref="DS30:DS36" si="477">DQ30/DP30</f>
        <v>0.96996500000008379</v>
      </c>
      <c r="DT30" s="393">
        <f>INDEX('SO Juli 2026 Rev 2'!$B$6:$BI$50,MATCH(B30,'SO Juli 2026 Rev 2'!$B$6:$B$50,0),MATCH($DT$3,'SO Juli 2026 Rev 2'!$B$5:$XI$5,0))</f>
        <v>1000</v>
      </c>
      <c r="DU30" s="393">
        <f>INDEX('Summary sales'!$A$6:$CA$50,MATCH($B30,'Summary sales'!$A$6:$A$50,0),MATCH($DT$3,'Summary sales'!$A$7:$CA$7,0))</f>
        <v>159.30000000004657</v>
      </c>
      <c r="DV30" s="393">
        <f t="shared" ref="DV30:DV36" si="478">DU30-DT30</f>
        <v>-840.69999999995343</v>
      </c>
      <c r="DW30" s="581">
        <f t="shared" ref="DW30:DW36" si="479">DU30/DT30</f>
        <v>0.15930000000004657</v>
      </c>
      <c r="DX30" s="393">
        <f>INDEX('SO Juli 2026 Rev 2'!$B$6:$BI$50,MATCH(B30,'SO Juli 2026 Rev 2'!$B$6:$B$50,0),MATCH($DX$3,'SO Juli 2026 Rev 2'!$B$5:$XI$5,0))</f>
        <v>11000</v>
      </c>
      <c r="DY30" s="393">
        <f>INDEX('Summary sales'!$A$6:$CA$50,MATCH($B30,'Summary sales'!$A$6:$A$50,0),MATCH($DX$3,'Summary sales'!$A$7:$CA$7,0))</f>
        <v>13516.370000000112</v>
      </c>
      <c r="DZ30" s="393">
        <f t="shared" ref="DZ30:DZ36" si="480">DY30-DX30</f>
        <v>2516.3700000001118</v>
      </c>
      <c r="EA30" s="581">
        <f t="shared" ref="EA30:EA36" si="481">DY30/DX30</f>
        <v>1.2287609090909193</v>
      </c>
      <c r="EB30" s="393">
        <f>INDEX('SO Juli 2026 Rev 2'!$B$6:$BI$50,MATCH(B30,'SO Juli 2026 Rev 2'!$B$6:$B$50,0),MATCH($EB$3,'SO Juli 2026 Rev 2'!$B$5:$XI$5,0))</f>
        <v>2000</v>
      </c>
      <c r="EC30" s="393">
        <f>INDEX('Summary sales'!$A$6:$CA$50,MATCH($B30,'Summary sales'!$A$6:$A$50,0),MATCH($EB$3,'Summary sales'!$A$7:$CA$7,0))</f>
        <v>2582.8199999998324</v>
      </c>
      <c r="ED30" s="393">
        <f t="shared" ref="ED30:ED36" si="482">EC30-EB30</f>
        <v>582.81999999983236</v>
      </c>
      <c r="EE30" s="581">
        <f t="shared" ref="EE30:EE36" si="483">EC30/EB30</f>
        <v>1.2914099999999162</v>
      </c>
      <c r="EF30" s="393">
        <f>INDEX('SO Juli 2026 Rev 2'!$B$6:$BI$50,MATCH(B30,'SO Juli 2026 Rev 2'!$B$6:$B$50,0),MATCH($EF$3,'SO Juli 2026 Rev 2'!$B$5:$XI$5,0))</f>
        <v>4000</v>
      </c>
      <c r="EG30" s="393">
        <f>INDEX('Summary sales'!$A$6:$CA$50,MATCH($B30,'Summary sales'!$A$6:$A$50,0),MATCH($EF$3,'Summary sales'!$A$7:$CA$7,0))</f>
        <v>4914.8000000007451</v>
      </c>
      <c r="EH30" s="393">
        <f t="shared" ref="EH30:EH36" si="484">EG30-EF30</f>
        <v>914.80000000074506</v>
      </c>
      <c r="EI30" s="581">
        <f t="shared" ref="EI30:EI36" si="485">EG30/EF30</f>
        <v>1.2287000000001862</v>
      </c>
      <c r="EJ30" s="393">
        <f>INDEX('SO Juli 2026 Rev 2'!$B$6:$BI$50,MATCH(B30,'SO Juli 2026 Rev 2'!$B$6:$B$50,0),MATCH($EJ$3,'SO Juli 2026 Rev 2'!$B$5:$XI$5,0))</f>
        <v>7000</v>
      </c>
      <c r="EK30" s="393">
        <f>INDEX('Summary sales'!$A$6:$CA$50,MATCH(B30,'Summary sales'!$A$6:$A$50,0),MATCH($EJ$3,'Summary sales'!$A$7:$CA$7,0))</f>
        <v>2762.1599999999162</v>
      </c>
      <c r="EL30" s="393">
        <f t="shared" ref="EL30:EL36" si="486">EK30-EJ30</f>
        <v>-4237.8400000000838</v>
      </c>
      <c r="EM30" s="581">
        <f t="shared" ref="EM30:EM36" si="487">EK30/EJ30</f>
        <v>0.39459428571427374</v>
      </c>
      <c r="EN30" s="393">
        <f>INDEX('SO Juli 2026 Rev 2'!$B$6:$BI$50,MATCH(B30,'SO Juli 2026 Rev 2'!$B$6:$B$50,0),MATCH($EN$3,'SO Juli 2026 Rev 2'!$B$5:$XI$5,0))</f>
        <v>7000</v>
      </c>
      <c r="EO30" s="393">
        <f>INDEX('Summary sales'!$A$6:$CA$50,MATCH($B30,'Summary sales'!$A$6:$A$50,0),MATCH($EN$3,'Summary sales'!$A$7:$CA$7,0))</f>
        <v>6837.6099999998696</v>
      </c>
      <c r="EP30" s="393">
        <f t="shared" ref="EP30:EP36" si="488">EO30-EN30</f>
        <v>-162.39000000013039</v>
      </c>
      <c r="EQ30" s="581">
        <f t="shared" ref="EQ30:EQ36" si="489">EO30/EN30</f>
        <v>0.97680142857140995</v>
      </c>
      <c r="ER30" s="393">
        <f>INDEX('SO Juli 2026 Rev 2'!$B$6:$BI$50,MATCH(B30,'SO Juli 2026 Rev 2'!$B$6:$B$50,0),MATCH($ER$3,'SO Juli 2026 Rev 2'!$B$5:$XI$5,0))</f>
        <v>35000</v>
      </c>
      <c r="ES30" s="393">
        <f>INDEX('Summary sales'!$A$6:$CA$50,MATCH($B30,'Summary sales'!$A$6:$A$50,0),MATCH($ER$3,'Summary sales'!$A$7:$CA$7,0))</f>
        <v>54994.460000000894</v>
      </c>
      <c r="ET30" s="393">
        <f t="shared" ref="ET30:ET36" si="490">ES30-ER30</f>
        <v>19994.460000000894</v>
      </c>
      <c r="EU30" s="581">
        <f t="shared" ref="EU30:EU36" si="491">ES30/ER30</f>
        <v>1.5712702857143113</v>
      </c>
      <c r="EV30" s="393">
        <f>INDEX('SO Juli 2026 Rev 2'!$B$6:$BI$50,MATCH(B30,'SO Juli 2026 Rev 2'!$B$6:$B$50,0),MATCH($EV$3,'SO Juli 2026 Rev 2'!$B$5:$XI$5,0))</f>
        <v>8000</v>
      </c>
      <c r="EW30" s="393">
        <f>INDEX('Summary sales'!$A$6:$CA$50,MATCH(B30,'Summary sales'!$A$6:$A$50,0),MATCH($EV$3,'Summary sales'!$A$7:$CA$7,0))</f>
        <v>9735.0799999996088</v>
      </c>
      <c r="EX30" s="393">
        <f t="shared" ref="EX30:EX36" si="492">EW30-EV30</f>
        <v>1735.0799999996088</v>
      </c>
      <c r="EY30" s="581">
        <f t="shared" ref="EY30:EY36" si="493">EW30/EV30</f>
        <v>1.2168849999999511</v>
      </c>
      <c r="EZ30" s="393">
        <f>INDEX('SO Juli 2026 Rev 2'!$B$6:$BI$50,MATCH(B30,'SO Juli 2026 Rev 2'!$B$6:$B$50,0),MATCH($EZ$3,'SO Juli 2026 Rev 2'!$B$5:$XI$5,0))</f>
        <v>3500</v>
      </c>
      <c r="FA30" s="393">
        <f>INDEX('Summary sales'!$A$6:$CA$50,MATCH(B30,'Summary sales'!$A$6:$A$50,0),MATCH($EZ$3,'Summary sales'!$A$7:$CA$7,0))</f>
        <v>3684.2000000001863</v>
      </c>
      <c r="FB30" s="393">
        <f t="shared" ref="FB30:FB36" si="494">FA30-EZ30</f>
        <v>184.20000000018626</v>
      </c>
      <c r="FC30" s="581">
        <f t="shared" ref="FC30:FC36" si="495">FA30/EZ30</f>
        <v>1.0526285714286245</v>
      </c>
      <c r="FD30" s="393">
        <f>INDEX('SO Juli 2026 Rev 2'!$B$6:$BI$50,MATCH(B30,'SO Juli 2026 Rev 2'!$B$6:$B$50,0),MATCH($FD$3,'SO Juli 2026 Rev 2'!$B$5:$XI$5,0))</f>
        <v>0</v>
      </c>
      <c r="FE30" s="393">
        <f>INDEX('Summary sales'!$A$6:$CA$50,MATCH(B30,'Summary sales'!$A$6:$A$50,0),MATCH($FD$3,'Summary sales'!$A$7:$CA$7,0))</f>
        <v>0</v>
      </c>
      <c r="FF30" s="393">
        <f t="shared" ref="FF30:FF36" si="496">FE30-FD30</f>
        <v>0</v>
      </c>
      <c r="FG30" s="581" t="e">
        <f t="shared" ref="FG30:FG36" si="497">FE30/FD30</f>
        <v>#DIV/0!</v>
      </c>
      <c r="FH30" s="393">
        <f>INDEX('SO Juli 2026 Rev 2'!$B$6:$BI$50,MATCH(B30,'SO Juli 2026 Rev 2'!$B$6:$B$50,0),MATCH($FH$3,'SO Juli 2026 Rev 2'!$B$5:$XI$5,0))</f>
        <v>0</v>
      </c>
      <c r="FI30" s="393">
        <f>INDEX('Summary sales'!$A$6:$CA$50,MATCH(B30,'Summary sales'!$A$6:$A$50,0),MATCH($FH$3,'Summary sales'!$A$7:$CA$7,0))</f>
        <v>0</v>
      </c>
      <c r="FJ30" s="393">
        <f t="shared" ref="FJ30:FJ36" si="498">FI30-FH30</f>
        <v>0</v>
      </c>
      <c r="FK30" s="581" t="e">
        <f t="shared" ref="FK30:FK36" si="499">FI30/FH30</f>
        <v>#DIV/0!</v>
      </c>
      <c r="FL30" s="393">
        <f>INDEX('SO Juli 2026 Rev 2'!$B$6:$BI$50,MATCH(B30,'SO Juli 2026 Rev 2'!$B$6:$B$50,0),MATCH($FL$3,'SO Juli 2026 Rev 2'!$B$5:$XI$5,0))</f>
        <v>700</v>
      </c>
      <c r="FM30" s="393">
        <f>INDEX('Summary sales'!$A$6:$CA$50,MATCH(B30,'Summary sales'!$A$6:$A$50,0),MATCH($FL$3,'Summary sales'!$A$7:$CA$7,0))</f>
        <v>365.17000000004191</v>
      </c>
      <c r="FN30" s="393">
        <f t="shared" ref="FN30:FN36" si="500">FM30-FL30</f>
        <v>-334.82999999995809</v>
      </c>
      <c r="FO30" s="581">
        <f t="shared" ref="FO30:FO36" si="501">FM30/FL30</f>
        <v>0.5216714285714884</v>
      </c>
      <c r="FP30" s="393">
        <f>INDEX('SO Juli 2026 Rev 2'!$B$6:$BI$50,MATCH(B30,'SO Juli 2026 Rev 2'!$B$6:$B$50,0),MATCH($FP$3,'SO Juli 2026 Rev 2'!$B$5:$XI$5,0))</f>
        <v>5600</v>
      </c>
      <c r="FQ30" s="393">
        <f>INDEX('Summary sales'!$A$6:$CA$50,MATCH(B30,'Summary sales'!$A$6:$A$50,0),MATCH($FP$3,'Summary sales'!$A$7:$CA$7,0))</f>
        <v>7565.9700000000303</v>
      </c>
      <c r="FR30" s="393">
        <f t="shared" ref="FR30:FR36" si="502">FQ30-FP30</f>
        <v>1965.9700000000303</v>
      </c>
      <c r="FS30" s="581">
        <f t="shared" ref="FS30:FS36" si="503">FQ30/FP30</f>
        <v>1.3510660714285769</v>
      </c>
      <c r="FT30" s="393">
        <f>INDEX('SO Juli 2026 Rev 2'!$B$6:$BI$50,MATCH(B30,'SO Juli 2026 Rev 2'!$B$6:$B$50,0),MATCH($FT$3,'SO Juli 2026 Rev 2'!$B$5:$XI$5,0))</f>
        <v>4000</v>
      </c>
      <c r="FU30" s="393">
        <f>INDEX('Summary sales'!$A$6:$CA$50,MATCH(B30,'Summary sales'!$A$6:$A$50,0),MATCH($FT$3,'Summary sales'!$A$7:$CA$7,0))</f>
        <v>4245.0699999998324</v>
      </c>
      <c r="FV30" s="393">
        <f t="shared" ref="FV30:FV36" si="504">FU30-FT30</f>
        <v>245.06999999983236</v>
      </c>
      <c r="FW30" s="581">
        <f t="shared" ref="FW30:FW36" si="505">FU30/FT30</f>
        <v>1.0612674999999581</v>
      </c>
      <c r="FX30" s="393">
        <f>INDEX('SO Juli 2026 Rev 2'!$B$6:$BI$50,MATCH(B30,'SO Juli 2026 Rev 2'!$B$6:$B$50,0),MATCH($FX$3,'SO Juli 2026 Rev 2'!$B$5:$XI$5,0))</f>
        <v>2000</v>
      </c>
      <c r="FY30" s="393">
        <f>INDEX('Summary sales'!$A$6:$CA$50,MATCH(B30,'Summary sales'!$A$6:$A$50,0),MATCH($FX$3,'Summary sales'!$A$7:$CA$7,0))</f>
        <v>3282.4399999999441</v>
      </c>
      <c r="FZ30" s="393">
        <f t="shared" ref="FZ30:FZ36" si="506">FY30-FX30</f>
        <v>1282.4399999999441</v>
      </c>
      <c r="GA30" s="581">
        <f t="shared" ref="GA30:GA36" si="507">FY30/FX30</f>
        <v>1.6412199999999721</v>
      </c>
      <c r="GB30" s="393">
        <f>INDEX('SO Juli 2026 Rev 2'!$B$6:$BI$50,MATCH(B30,'SO Juli 2026 Rev 2'!$B$6:$B$50,0),MATCH($GB$3,'SO Juli 2026 Rev 2'!$B$5:$XI$5,0))</f>
        <v>369.61070967741654</v>
      </c>
      <c r="GC30" s="393">
        <f>INDEX('Summary sales'!$A$6:$CA$50,MATCH(B30,'Summary sales'!$A$6:$A$50,0),MATCH($GB$3,'Summary sales'!$A$7:$CA$7,0))</f>
        <v>1119.0230000000447</v>
      </c>
      <c r="GD30" s="393">
        <f t="shared" ref="GD30:GD36" si="508">GC30-GB30</f>
        <v>749.41229032262822</v>
      </c>
      <c r="GE30" s="581">
        <f t="shared" ref="GE30:GE36" si="509">GC30/GB30</f>
        <v>3.0275719039004292</v>
      </c>
      <c r="GF30" s="393">
        <f>INDEX('SO Juli 2026 Rev 2'!$B$6:$BI$50,MATCH(B30,'SO Juli 2026 Rev 2'!$B$6:$B$50,0),MATCH($GF$3,'SO Juli 2026 Rev 2'!$B$5:$XI$5,0))</f>
        <v>13500</v>
      </c>
      <c r="GG30" s="393">
        <f>INDEX('Summary sales'!$A$6:$CA$50,MATCH(B30,'Summary sales'!$A$6:$A$50,0),MATCH($GF$3,'Summary sales'!$A$7:$CA$7,0))</f>
        <v>12607.409</v>
      </c>
      <c r="GH30" s="393">
        <f t="shared" ref="GH30:GH36" si="510">GG30-GF30</f>
        <v>-892.59100000000035</v>
      </c>
      <c r="GI30" s="581">
        <f t="shared" ref="GI30:GI36" si="511">GG30/GF30</f>
        <v>0.93388214814814807</v>
      </c>
      <c r="GJ30" s="393">
        <f>INDEX('SO Juli 2026 Rev 2'!$B$6:$BI$50,MATCH(B30,'SO Juli 2026 Rev 2'!$B$6:$B$50,0),MATCH($GJ$3,'SO Juli 2026 Rev 2'!$B$5:$XI$5,0))</f>
        <v>1121.900322580635</v>
      </c>
      <c r="GK30" s="393">
        <f>INDEX('Summary sales'!$A$6:$CA$50,MATCH($B30,'Summary sales'!$A$6:$A$50,0),MATCH($GJ$3,'Summary sales'!$A$7:$CA$7,0))</f>
        <v>585.87999999988824</v>
      </c>
      <c r="GL30" s="393">
        <f t="shared" ref="GL30:GL36" si="512">GK30-GJ30</f>
        <v>-536.02032258074678</v>
      </c>
      <c r="GM30" s="581">
        <f t="shared" ref="GM30:GM36" si="513">GK30/GJ30</f>
        <v>0.52222108168417869</v>
      </c>
      <c r="GN30" s="393">
        <f>INDEX('SO Juli 2026 Rev 2'!$B$6:$BI$50,MATCH(B30,'SO Juli 2026 Rev 2'!$B$6:$B$50,0),MATCH($GN$3,'SO Juli 2026 Rev 2'!$B$5:$XI$5,0))</f>
        <v>2499.7025806451697</v>
      </c>
      <c r="GO30" s="393">
        <f>INDEX('Summary sales'!$A$6:$CA$50,MATCH(B30,'Summary sales'!$A$6:$A$50,0),MATCH($GN$3,'Summary sales'!$A$7:$CA$7,0))</f>
        <v>2698.5299999999988</v>
      </c>
      <c r="GP30" s="393">
        <f t="shared" ref="GP30:GP36" si="514">GO30-GN30</f>
        <v>198.82741935482909</v>
      </c>
      <c r="GQ30" s="581">
        <f t="shared" ref="GQ30:GQ36" si="515">GO30/GN30</f>
        <v>1.0795404304873391</v>
      </c>
      <c r="GR30" s="393">
        <f>INDEX('SO Juli 2026 Rev 2'!$B$6:$BI$50,MATCH(B30,'SO Juli 2026 Rev 2'!$B$6:$B$50,0),MATCH($GR$3,'SO Juli 2026 Rev 2'!$B$5:$XI$5,0))</f>
        <v>2499.7025806451697</v>
      </c>
      <c r="GS30" s="393">
        <f>INDEX('Summary sales'!$A$6:$CA$50,MATCH(B30,'Summary sales'!$A$6:$A$50,0),MATCH($GR$3,'Summary sales'!$A$7:$CA$7,0))</f>
        <v>375.58999999985099</v>
      </c>
      <c r="GT30" s="393">
        <f t="shared" ref="GT30:GT36" si="516">GS30-GR30</f>
        <v>-2124.1125806453188</v>
      </c>
      <c r="GU30" s="581">
        <f t="shared" ref="GU30:GU36" si="517">GS30/GR30</f>
        <v>0.15025387536420903</v>
      </c>
      <c r="GV30" s="393">
        <f>INDEX('SO Juli 2026 Rev 2'!$B$6:$BI$50,MATCH(B30,'SO Juli 2026 Rev 2'!$B$6:$B$50,0),MATCH($GV$3,'SO Juli 2026 Rev 2'!$B$5:$XI$5,0))</f>
        <v>0</v>
      </c>
      <c r="GW30" s="393">
        <f>INDEX('Summary sales'!$A$6:$CA$50,MATCH(B30,'Summary sales'!$A$6:$A$50,0),MATCH($GV$3,'Summary sales'!$A$7:$CA$7,0))</f>
        <v>0</v>
      </c>
      <c r="GX30" s="393">
        <f t="shared" ref="GX30:GX36" si="518">GW30-GV30</f>
        <v>0</v>
      </c>
      <c r="GY30" s="582" t="e">
        <f t="shared" ref="GY30:GY36" si="519">GW30/GV30</f>
        <v>#DIV/0!</v>
      </c>
    </row>
    <row r="31" spans="1:207" ht="15" customHeight="1">
      <c r="A31" s="808"/>
      <c r="B31" s="391">
        <f t="shared" ref="B31:B36" si="520">B30+1</f>
        <v>46224</v>
      </c>
      <c r="C31" s="392" t="str">
        <f t="shared" si="0"/>
        <v>Tue</v>
      </c>
      <c r="D31" s="393">
        <f t="shared" si="416"/>
        <v>215751.05716129029</v>
      </c>
      <c r="E31" s="393">
        <f t="shared" ca="1" si="417"/>
        <v>237882.55899999503</v>
      </c>
      <c r="F31" s="393">
        <f t="shared" ca="1" si="418"/>
        <v>22131.501838704746</v>
      </c>
      <c r="G31" s="581">
        <f t="shared" ca="1" si="419"/>
        <v>1.1025788801681735</v>
      </c>
      <c r="H31" s="393">
        <f>INDEX('SO Juli 2026 Rev 2'!$B$6:$BI$50,MATCH(B31,'SO Juli 2026 Rev 2'!$B$6:$B$50,0),MATCH($H$3,'SO Juli 2026 Rev 2'!$B$5:$XI$5,0))</f>
        <v>1199.5729032258068</v>
      </c>
      <c r="I31" s="393">
        <f>INDEX('Summary sales'!$A$6:$CA$50,MATCH(B31,'Summary sales'!$A$6:$A$50,0),MATCH($H$3,'Summary sales'!$A$7:$CA$7,0))</f>
        <v>965</v>
      </c>
      <c r="J31" s="393">
        <f t="shared" si="420"/>
        <v>-234.57290322580684</v>
      </c>
      <c r="K31" s="581">
        <f t="shared" si="421"/>
        <v>0.80445298272826105</v>
      </c>
      <c r="L31" s="393">
        <f>INDEX('SO Juli 2026 Rev 2'!$B$6:$BI$50,MATCH(B31,'SO Juli 2026 Rev 2'!$B$6:$B$50,0),MATCH($L$3,'SO Juli 2026 Rev 2'!$B$5:$XI$5,0))</f>
        <v>2000</v>
      </c>
      <c r="M31" s="393">
        <f>INDEX('Summary sales'!$A$6:$CA$50,MATCH($B31,'Summary sales'!$A$6:$A$50,0),MATCH($L$3,'Summary sales'!$A$7:$CA$7,0))</f>
        <v>1564.589999999851</v>
      </c>
      <c r="N31" s="393">
        <f t="shared" si="422"/>
        <v>-435.41000000014901</v>
      </c>
      <c r="O31" s="581">
        <f t="shared" si="423"/>
        <v>0.78229499999992547</v>
      </c>
      <c r="P31" s="393">
        <f>INDEX('SO Juli 2026 Rev 2'!$B$6:$BI$50,MATCH(B31,'SO Juli 2026 Rev 2'!$B$6:$B$50,0),MATCH($P$3,'SO Juli 2026 Rev 2'!$B$5:$XI$5,0))</f>
        <v>1200</v>
      </c>
      <c r="Q31" s="393">
        <f>INDEX('Summary sales'!$A$6:$CA$50,MATCH($B31,'Summary sales'!$A$6:$A$50,0),MATCH($P$3,'Summary sales'!$A$7:$CA$7,0))</f>
        <v>1036.3100000000559</v>
      </c>
      <c r="R31" s="393">
        <f t="shared" si="424"/>
        <v>-163.68999999994412</v>
      </c>
      <c r="S31" s="581">
        <f t="shared" si="425"/>
        <v>0.86359166666671328</v>
      </c>
      <c r="T31" s="393">
        <f>INDEX('SO Juli 2026 Rev 2'!$B$6:$BI$50,MATCH(B31,'SO Juli 2026 Rev 2'!$B$6:$B$50,0),MATCH($T$3,'SO Juli 2026 Rev 2'!$B$5:$XI$5,0))</f>
        <v>3300</v>
      </c>
      <c r="U31" s="393">
        <f>INDEX('Summary sales'!$A$6:$CA$50,MATCH($B31,'Summary sales'!$A$6:$A$50,0),MATCH($T$3,'Summary sales'!$A$7:$CA$7,0))</f>
        <v>3693.8000000002794</v>
      </c>
      <c r="V31" s="393">
        <f t="shared" si="426"/>
        <v>393.8000000002794</v>
      </c>
      <c r="W31" s="581">
        <f t="shared" si="427"/>
        <v>1.1193333333334179</v>
      </c>
      <c r="X31" s="393">
        <f>INDEX('SO Juli 2026 Rev 2'!$B$6:$BI$50,MATCH(B31,'SO Juli 2026 Rev 2'!$B$6:$B$50,0),MATCH($X$3,'SO Juli 2026 Rev 2'!$B$5:$XI$5,0))</f>
        <v>644.02064516129087</v>
      </c>
      <c r="Y31" s="393">
        <f>INDEX('Summary sales'!$A$6:$CA$50,MATCH($B31,'Summary sales'!$A$6:$A$50,0),MATCH($X$3,'Summary sales'!$A$7:$CA$7,0))</f>
        <v>614.43000000005122</v>
      </c>
      <c r="Z31" s="393">
        <f t="shared" si="428"/>
        <v>-29.590645161239649</v>
      </c>
      <c r="AA31" s="581">
        <f t="shared" si="429"/>
        <v>0.95405326617467545</v>
      </c>
      <c r="AB31" s="393">
        <f>INDEX('SO Juli 2026 Rev 2'!$B$6:$BI$50,MATCH(B31,'SO Juli 2026 Rev 2'!$B$6:$B$50,0),MATCH($AB$3,'SO Juli 2026 Rev 2'!$B$5:$XI$5,0))</f>
        <v>150</v>
      </c>
      <c r="AC31" s="393">
        <f>INDEX('Summary sales'!$A$6:$CA$50,MATCH($B31,'Summary sales'!$A$6:$A$50,0),MATCH($AB$3,'Summary sales'!$A$7:$CA$7,0))</f>
        <v>73.910000000003492</v>
      </c>
      <c r="AD31" s="393">
        <f t="shared" si="430"/>
        <v>-76.089999999996508</v>
      </c>
      <c r="AE31" s="581">
        <f t="shared" si="431"/>
        <v>0.49273333333335662</v>
      </c>
      <c r="AF31" s="393">
        <f>INDEX('SO Juli 2026 Rev 2'!$B$6:$BI$50,MATCH(B31,'SO Juli 2026 Rev 2'!$B$6:$B$50,0),MATCH($AF$3,'SO Juli 2026 Rev 2'!$B$5:$XI$5,0))</f>
        <v>603.76322580644887</v>
      </c>
      <c r="AG31" s="393">
        <f>INDEX('Summary sales'!$A$6:$CA$50,MATCH($B31,'Summary sales'!$A$6:$A$50,0),MATCH($AF$3,'Summary sales'!$A$7:$CA$7,0))</f>
        <v>924.19999999995343</v>
      </c>
      <c r="AH31" s="393">
        <f t="shared" si="432"/>
        <v>320.43677419350456</v>
      </c>
      <c r="AI31" s="581">
        <f t="shared" si="433"/>
        <v>1.5307325131726861</v>
      </c>
      <c r="AJ31" s="393">
        <f>INDEX('SO Juli 2026 Rev 2'!$B$6:$BI$50,MATCH(B31,'SO Juli 2026 Rev 2'!$B$6:$B$50,0),MATCH($AJ$3,'SO Juli 2026 Rev 2'!$B$5:$XI$5,0))</f>
        <v>673.27548387096704</v>
      </c>
      <c r="AK31" s="393">
        <f>INDEX('Summary sales'!$A$6:$CA$50,MATCH($B31,'Summary sales'!$A$6:$A$50,0),MATCH($AJ$3,'Summary sales'!$A$7:$CA$7,0))</f>
        <v>715.5</v>
      </c>
      <c r="AL31" s="393">
        <f t="shared" si="434"/>
        <v>42.224516129032963</v>
      </c>
      <c r="AM31" s="581">
        <f t="shared" si="435"/>
        <v>1.06271506558692</v>
      </c>
      <c r="AN31" s="393">
        <f>INDEX('SO Juli 2026 Rev 2'!$B$6:$BI$50,MATCH(B31,'SO Juli 2026 Rev 2'!$B$6:$B$50,0),MATCH($AN$3,'SO Juli 2026 Rev 2'!$B$5:$XI$5,0))</f>
        <v>5500</v>
      </c>
      <c r="AO31" s="393">
        <f>INDEX('Summary sales'!$A$6:$CA$50,MATCH($B31,'Summary sales'!$A$6:$A$50,0),MATCH($AN$3,'Summary sales'!$A$7:$CA$7,0))</f>
        <v>6294.980000000447</v>
      </c>
      <c r="AP31" s="393">
        <f t="shared" si="436"/>
        <v>794.98000000044703</v>
      </c>
      <c r="AQ31" s="581">
        <f t="shared" si="437"/>
        <v>1.1445418181818994</v>
      </c>
      <c r="AR31" s="393">
        <f>INDEX('SO Juli 2026 Rev 2'!$B$6:$BI$50,MATCH(B31,'SO Juli 2026 Rev 2'!$B$6:$B$50,0),MATCH($AR$3,'SO Juli 2026 Rev 2'!$B$5:$XI$5,0))</f>
        <v>5000</v>
      </c>
      <c r="AS31" s="393">
        <f ca="1">INDEX('Summary sales'!$A$6:$CA$50,MATCH($B31,'Summary sales'!$A$6:$A$50,0),MATCH($AR$3,'Summary sales'!$A$7:$CA$7,0))</f>
        <v>5575.3799999998882</v>
      </c>
      <c r="AT31" s="393">
        <f t="shared" ca="1" si="438"/>
        <v>575.37999999988824</v>
      </c>
      <c r="AU31" s="581">
        <f t="shared" ca="1" si="439"/>
        <v>1.1150759999999778</v>
      </c>
      <c r="AV31" s="393">
        <f>INDEX('SO Juli 2026 Rev 2'!$B$6:$BI$50,MATCH(B31,'SO Juli 2026 Rev 2'!$B$6:$B$50,0),MATCH($AV$3,'SO Juli 2026 Rev 2'!$B$5:$XI$5,0))</f>
        <v>2500</v>
      </c>
      <c r="AW31" s="393">
        <f>INDEX('Summary sales'!$A$6:$CA$50,MATCH($B31,'Summary sales'!$A$6:$A$50,0),MATCH($AV$3,'Summary sales'!$A$7:$CA$7,0))</f>
        <v>2987.6799999999348</v>
      </c>
      <c r="AX31" s="393">
        <f t="shared" si="440"/>
        <v>487.67999999993481</v>
      </c>
      <c r="AY31" s="581">
        <f t="shared" si="441"/>
        <v>1.1950719999999739</v>
      </c>
      <c r="AZ31" s="393">
        <f>INDEX('SO Juli 2026 Rev 2'!$B$6:$BI$50,MATCH(B31,'SO Juli 2026 Rev 2'!$B$6:$B$50,0),MATCH($AZ$3,'SO Juli 2026 Rev 2'!$B$5:$XI$5,0))</f>
        <v>500</v>
      </c>
      <c r="BA31" s="393">
        <f>INDEX('Summary sales'!$A$6:$CA$50,MATCH($B31,'Summary sales'!$A$6:$A$50,0),MATCH($AZ$3,'Summary sales'!$A$7:$CA$7,0))</f>
        <v>1480.3099999999977</v>
      </c>
      <c r="BB31" s="393">
        <f t="shared" si="442"/>
        <v>980.30999999999767</v>
      </c>
      <c r="BC31" s="581">
        <f t="shared" si="443"/>
        <v>2.9606199999999951</v>
      </c>
      <c r="BD31" s="393">
        <f>INDEX('SO Juli 2026 Rev 2'!$B$6:$BI$50,MATCH(B31,'SO Juli 2026 Rev 2'!$B$6:$B$50,0),MATCH($BD$3,'SO Juli 2026 Rev 2'!$B$5:$XI$5,0))</f>
        <v>11000</v>
      </c>
      <c r="BE31" s="393">
        <f>INDEX('Summary sales'!$A$6:$CA$50,MATCH($B31,'Summary sales'!$A$6:$A$50,0),MATCH($BD$3,'Summary sales'!$A$7:$CA$7,0))</f>
        <v>10589.909999999916</v>
      </c>
      <c r="BF31" s="393">
        <f t="shared" si="444"/>
        <v>-410.09000000008382</v>
      </c>
      <c r="BG31" s="581">
        <f t="shared" si="445"/>
        <v>0.96271909090908325</v>
      </c>
      <c r="BH31" s="393">
        <f>INDEX('SO Juli 2026 Rev 2'!$B$6:$BI$50,MATCH(B31,'SO Juli 2026 Rev 2'!$B$6:$B$50,0),MATCH($BH$3,'SO Juli 2026 Rev 2'!$B$5:$XI$5,0))</f>
        <v>9000.0570967741915</v>
      </c>
      <c r="BI31" s="393">
        <f>INDEX('Summary sales'!$A$6:$CA$50,MATCH($B31,'Summary sales'!$A$6:$A$50,0),MATCH($BH$3,'Summary sales'!$A$7:$CA$7,0))</f>
        <v>7719.0099999997765</v>
      </c>
      <c r="BJ31" s="393">
        <f t="shared" si="446"/>
        <v>-1281.047096774415</v>
      </c>
      <c r="BK31" s="581">
        <f t="shared" si="447"/>
        <v>0.85766233669411174</v>
      </c>
      <c r="BL31" s="393">
        <f>INDEX('SO Juli 2026 Rev 2'!$B$6:$BI$50,MATCH(B31,'SO Juli 2026 Rev 2'!$B$6:$B$50,0),MATCH($BL$3,'SO Juli 2026 Rev 2'!$B$5:$XI$5,0))</f>
        <v>1000</v>
      </c>
      <c r="BM31" s="393">
        <f>INDEX('Summary sales'!$A$6:$CA$50,MATCH($B31,'Summary sales'!$A$6:$A$50,0),MATCH($BL$3,'Summary sales'!$A$7:$CA$7,0))</f>
        <v>1640.85699999996</v>
      </c>
      <c r="BN31" s="393">
        <f t="shared" si="448"/>
        <v>640.85699999995995</v>
      </c>
      <c r="BO31" s="581">
        <f t="shared" si="449"/>
        <v>1.64085699999996</v>
      </c>
      <c r="BP31" s="393">
        <f>INDEX('SO Juli 2026 Rev 2'!$B$6:$BI$50,MATCH(B31,'SO Juli 2026 Rev 2'!$B$6:$B$50,0),MATCH($BP$3,'SO Juli 2026 Rev 2'!$B$5:$XI$5,0))</f>
        <v>5500</v>
      </c>
      <c r="BQ31" s="393">
        <f ca="1">INDEX('Summary sales'!$A$6:$CA$50,MATCH($B31,'Summary sales'!$A$6:$A$50,0),MATCH($BP$3,'Summary sales'!$A$7:$CA$7,0))</f>
        <v>7982.46</v>
      </c>
      <c r="BR31" s="393">
        <f t="shared" ca="1" si="450"/>
        <v>2482.46</v>
      </c>
      <c r="BS31" s="581">
        <f t="shared" ca="1" si="451"/>
        <v>1.4513563636363636</v>
      </c>
      <c r="BT31" s="393">
        <f>INDEX('SO Juli 2026 Rev 2'!$B$6:$BI$50,MATCH(B31,'SO Juli 2026 Rev 2'!$B$6:$B$50,0),MATCH($BT$3,'SO Juli 2026 Rev 2'!$B$5:$XI$5,0))</f>
        <v>0</v>
      </c>
      <c r="BU31" s="393">
        <f>INDEX('Summary sales'!$A$6:$CA$50,MATCH($B31,'Summary sales'!$A$6:$A$50,0),MATCH($BT$3,'Summary sales'!$A$7:$CA$7,0))</f>
        <v>0</v>
      </c>
      <c r="BV31" s="393">
        <f t="shared" si="452"/>
        <v>0</v>
      </c>
      <c r="BW31" s="581" t="e">
        <f t="shared" si="453"/>
        <v>#DIV/0!</v>
      </c>
      <c r="BX31" s="393">
        <f>INDEX('SO Juli 2026 Rev 2'!$B$6:$BI$50,MATCH(B31,'SO Juli 2026 Rev 2'!$B$6:$B$50,0),MATCH($BX$3,'SO Juli 2026 Rev 2'!$B$5:$XI$5,0))</f>
        <v>89.451612903225808</v>
      </c>
      <c r="BY31" s="393">
        <f>INDEX('Summary sales'!$A$6:$CA$50,MATCH($B31,'Summary sales'!$A$6:$A$50,0),MATCH($BX$3,'Summary sales'!$A$7:$CA$7,0))</f>
        <v>60.244000000006054</v>
      </c>
      <c r="BZ31" s="393">
        <f t="shared" si="454"/>
        <v>-29.207612903219754</v>
      </c>
      <c r="CA31" s="581">
        <f t="shared" si="455"/>
        <v>0.67348142805632438</v>
      </c>
      <c r="CB31" s="393">
        <f>INDEX('SO Juli 2026 Rev 2'!$B$6:$BI$50,MATCH(B31,'SO Juli 2026 Rev 2'!$B$6:$B$50,0),MATCH($CB$3,'SO Juli 2026 Rev 2'!$B$5:$XI$5,0))</f>
        <v>3500</v>
      </c>
      <c r="CC31" s="393">
        <f>INDEX('Summary sales'!$A$6:$CA$50,MATCH($B31,'Summary sales'!$A$6:$A$50,0),MATCH($CB$3,'Summary sales'!$A$7:$CA$7,0))</f>
        <v>1312.5</v>
      </c>
      <c r="CD31" s="393">
        <f t="shared" si="456"/>
        <v>-2187.5</v>
      </c>
      <c r="CE31" s="581">
        <f t="shared" si="457"/>
        <v>0.375</v>
      </c>
      <c r="CF31" s="393">
        <f>INDEX('SO Juli 2026 Rev 2'!$B$6:$BI$50,MATCH(B31,'SO Juli 2026 Rev 2'!$B$6:$B$50,0),MATCH($CF$3,'SO Juli 2026 Rev 2'!$B$5:$XI$5,0))</f>
        <v>1300</v>
      </c>
      <c r="CG31" s="393">
        <f>INDEX('Summary sales'!$A$6:$CA$50,MATCH($B31,'Summary sales'!$A$6:$A$50,0),MATCH($CF$3,'Summary sales'!$A$7:$CA$7,0))</f>
        <v>968.06000000005588</v>
      </c>
      <c r="CH31" s="393">
        <f t="shared" si="458"/>
        <v>-331.93999999994412</v>
      </c>
      <c r="CI31" s="581">
        <f t="shared" si="459"/>
        <v>0.74466153846158145</v>
      </c>
      <c r="CJ31" s="393">
        <f>INDEX('SO Juli 2026 Rev 2'!$B$6:$BI$50,MATCH(B31,'SO Juli 2026 Rev 2'!$B$6:$B$50,0),MATCH($CJ$3,'SO Juli 2026 Rev 2'!$B$5:$XI$5,0))</f>
        <v>3000</v>
      </c>
      <c r="CK31" s="393">
        <f>INDEX('Summary sales'!$A$6:$CA$50,MATCH($B31,'Summary sales'!$A$6:$A$50,0),MATCH($CJ$3,'Summary sales'!$A$7:$CA$7,0))</f>
        <v>4421.8999999994412</v>
      </c>
      <c r="CL31" s="393">
        <f t="shared" si="460"/>
        <v>1421.8999999994412</v>
      </c>
      <c r="CM31" s="581">
        <f t="shared" si="461"/>
        <v>1.4739666666664804</v>
      </c>
      <c r="CN31" s="393">
        <f>INDEX('SO Juli 2026 Rev 2'!$B$6:$BI$50,MATCH(B31,'SO Juli 2026 Rev 2'!$B$6:$B$50,0),MATCH($CN$3,'SO Juli 2026 Rev 2'!$B$5:$XI$5,0))</f>
        <v>6500</v>
      </c>
      <c r="CO31" s="393">
        <f>INDEX('Summary sales'!$A$6:$CA$50,MATCH($B31,'Summary sales'!$A$6:$A$50,0),MATCH($CN$3,'Summary sales'!$A$7:$CA$7,0))</f>
        <v>9253.9600000000792</v>
      </c>
      <c r="CP31" s="393">
        <f t="shared" si="462"/>
        <v>2753.9600000000792</v>
      </c>
      <c r="CQ31" s="581">
        <f t="shared" si="463"/>
        <v>1.423686153846166</v>
      </c>
      <c r="CR31" s="393">
        <f>INDEX('SO Juli 2026 Rev 2'!$B$6:$BI$50,MATCH(B31,'SO Juli 2026 Rev 2'!$B$6:$B$50,0),MATCH($CR$3,'SO Juli 2026 Rev 2'!$B$5:$XI$5,0))</f>
        <v>10000</v>
      </c>
      <c r="CS31" s="393">
        <f>INDEX('Summary sales'!$A$6:$CA$50,MATCH($B31,'Summary sales'!$A$6:$A$50,0),MATCH($CR$3,'Summary sales'!$A$7:$CA$7,0))</f>
        <v>9107.6999999999534</v>
      </c>
      <c r="CT31" s="393">
        <f t="shared" si="464"/>
        <v>-892.30000000004657</v>
      </c>
      <c r="CU31" s="581">
        <f t="shared" si="465"/>
        <v>0.91076999999999531</v>
      </c>
      <c r="CV31" s="393">
        <f>INDEX('SO Juli 2026 Rev 2'!$B$6:$BI$50,MATCH(B31,'SO Juli 2026 Rev 2'!$B$6:$B$50,0),MATCH($CV$3,'SO Juli 2026 Rev 2'!$B$5:$XI$5,0))</f>
        <v>16000</v>
      </c>
      <c r="CW31" s="393">
        <f>INDEX('Summary sales'!$A$6:$CA$50,MATCH($B31,'Summary sales'!$A$6:$A$50,0),MATCH($CV$3,'Summary sales'!$A$7:$CA$7,0))</f>
        <v>15580.18599999696</v>
      </c>
      <c r="CX31" s="393">
        <f t="shared" si="466"/>
        <v>-419.81400000303984</v>
      </c>
      <c r="CY31" s="581">
        <f t="shared" si="467"/>
        <v>0.97376162499981</v>
      </c>
      <c r="CZ31" s="393">
        <f>INDEX('SO Juli 2026 Rev 2'!$B$6:$BI$50,MATCH(B31,'SO Juli 2026 Rev 2'!$B$6:$B$50,0),MATCH($CZ$3,'SO Juli 2026 Rev 2'!$B$5:$XI$5,0))</f>
        <v>2000</v>
      </c>
      <c r="DA31" s="393">
        <f>INDEX('Summary sales'!$A$6:$CA$50,MATCH($B31,'Summary sales'!$A$6:$A$50,0),MATCH($CZ$3,'Summary sales'!$A$7:$CA$7,0))</f>
        <v>2387.0299999993294</v>
      </c>
      <c r="DB31" s="393">
        <f t="shared" si="468"/>
        <v>387.02999999932945</v>
      </c>
      <c r="DC31" s="581">
        <f t="shared" si="469"/>
        <v>1.1935149999996648</v>
      </c>
      <c r="DD31" s="393">
        <f>INDEX('SO Juli 2026 Rev 2'!$B$6:$BI$50,MATCH(B31,'SO Juli 2026 Rev 2'!$B$6:$B$50,0),MATCH($DD$3,'SO Juli 2026 Rev 2'!$B$5:$XI$5,0))</f>
        <v>800</v>
      </c>
      <c r="DE31" s="393">
        <f>INDEX('Summary sales'!$A$6:$CA$50,MATCH($B31,'Summary sales'!$A$6:$A$50,0),MATCH($DD$3,'Summary sales'!$A$7:$CA$7,0))</f>
        <v>718.95000000006985</v>
      </c>
      <c r="DF31" s="393">
        <f t="shared" si="470"/>
        <v>-81.049999999930151</v>
      </c>
      <c r="DG31" s="581">
        <f t="shared" si="471"/>
        <v>0.89868750000008735</v>
      </c>
      <c r="DH31" s="393">
        <f>INDEX('SO Juli 2026 Rev 2'!$B$6:$BI$50,MATCH(B31,'SO Juli 2026 Rev 2'!$B$6:$B$50,0),MATCH($DH$3,'SO Juli 2026 Rev 2'!$B$5:$XI$5,0))</f>
        <v>8000</v>
      </c>
      <c r="DI31" s="393">
        <f>INDEX('Summary sales'!$A$6:$CA$50,MATCH($B31,'Summary sales'!$A$6:$A$50,0),MATCH($DH$3,'Summary sales'!$A$7:$CA$7,0))</f>
        <v>8997.7099999999627</v>
      </c>
      <c r="DJ31" s="393">
        <f t="shared" si="472"/>
        <v>997.70999999996275</v>
      </c>
      <c r="DK31" s="581">
        <f t="shared" si="473"/>
        <v>1.1247137499999953</v>
      </c>
      <c r="DL31" s="393">
        <f>INDEX('SO Juli 2026 Rev 2'!$B$6:$BI$50,MATCH(B31,'SO Juli 2026 Rev 2'!$B$6:$B$50,0),MATCH($DL$3,'SO Juli 2026 Rev 2'!$B$5:$XI$5,0))</f>
        <v>2000</v>
      </c>
      <c r="DM31" s="393">
        <f>INDEX('Summary sales'!$A$6:$CA$50,MATCH($B31,'Summary sales'!$A$6:$A$50,0),MATCH($DL$3,'Summary sales'!$A$7:$CA$7,0))</f>
        <v>1778.3099999999977</v>
      </c>
      <c r="DN31" s="393">
        <f t="shared" si="474"/>
        <v>-221.69000000000233</v>
      </c>
      <c r="DO31" s="581">
        <f t="shared" si="475"/>
        <v>0.88915499999999881</v>
      </c>
      <c r="DP31" s="393">
        <f>INDEX('SO Juli 2026 Rev 2'!$B$6:$BI$50,MATCH(B31,'SO Juli 2026 Rev 2'!$B$6:$B$50,0),MATCH($DP$3,'SO Juli 2026 Rev 2'!$B$5:$XI$5,0))</f>
        <v>2000</v>
      </c>
      <c r="DQ31" s="393">
        <f>INDEX('Summary sales'!$A$6:$CA$50,MATCH($B31,'Summary sales'!$A$6:$A$50,0),MATCH($DP$3,'Summary sales'!$A$7:$CA$7,0))</f>
        <v>1869.0100000000093</v>
      </c>
      <c r="DR31" s="393">
        <f t="shared" si="476"/>
        <v>-130.98999999999069</v>
      </c>
      <c r="DS31" s="581">
        <f t="shared" si="477"/>
        <v>0.93450500000000469</v>
      </c>
      <c r="DT31" s="393">
        <f>INDEX('SO Juli 2026 Rev 2'!$B$6:$BI$50,MATCH(B31,'SO Juli 2026 Rev 2'!$B$6:$B$50,0),MATCH($DT$3,'SO Juli 2026 Rev 2'!$B$5:$XI$5,0))</f>
        <v>1000</v>
      </c>
      <c r="DU31" s="393">
        <f>INDEX('Summary sales'!$A$6:$CA$50,MATCH($B31,'Summary sales'!$A$6:$A$50,0),MATCH($DT$3,'Summary sales'!$A$7:$CA$7,0))</f>
        <v>1191.25</v>
      </c>
      <c r="DV31" s="393">
        <f t="shared" si="478"/>
        <v>191.25</v>
      </c>
      <c r="DW31" s="581">
        <f t="shared" si="479"/>
        <v>1.1912499999999999</v>
      </c>
      <c r="DX31" s="393">
        <f>INDEX('SO Juli 2026 Rev 2'!$B$6:$BI$50,MATCH(B31,'SO Juli 2026 Rev 2'!$B$6:$B$50,0),MATCH($DX$3,'SO Juli 2026 Rev 2'!$B$5:$XI$5,0))</f>
        <v>11000</v>
      </c>
      <c r="DY31" s="393">
        <f>INDEX('Summary sales'!$A$6:$CA$50,MATCH($B31,'Summary sales'!$A$6:$A$50,0),MATCH($DX$3,'Summary sales'!$A$7:$CA$7,0))</f>
        <v>8148.7299999995157</v>
      </c>
      <c r="DZ31" s="393">
        <f t="shared" si="480"/>
        <v>-2851.2700000004843</v>
      </c>
      <c r="EA31" s="581">
        <f t="shared" si="481"/>
        <v>0.7407936363635923</v>
      </c>
      <c r="EB31" s="393">
        <f>INDEX('SO Juli 2026 Rev 2'!$B$6:$BI$50,MATCH(B31,'SO Juli 2026 Rev 2'!$B$6:$B$50,0),MATCH($EB$3,'SO Juli 2026 Rev 2'!$B$5:$XI$5,0))</f>
        <v>2000</v>
      </c>
      <c r="EC31" s="393">
        <f>INDEX('Summary sales'!$A$6:$CA$50,MATCH($B31,'Summary sales'!$A$6:$A$50,0),MATCH($EB$3,'Summary sales'!$A$7:$CA$7,0))</f>
        <v>1590.8300000000745</v>
      </c>
      <c r="ED31" s="393">
        <f t="shared" si="482"/>
        <v>-409.16999999992549</v>
      </c>
      <c r="EE31" s="581">
        <f t="shared" si="483"/>
        <v>0.79541500000003729</v>
      </c>
      <c r="EF31" s="393">
        <f>INDEX('SO Juli 2026 Rev 2'!$B$6:$BI$50,MATCH(B31,'SO Juli 2026 Rev 2'!$B$6:$B$50,0),MATCH($EF$3,'SO Juli 2026 Rev 2'!$B$5:$XI$5,0))</f>
        <v>4000</v>
      </c>
      <c r="EG31" s="393">
        <f>INDEX('Summary sales'!$A$6:$CA$50,MATCH($B31,'Summary sales'!$A$6:$A$50,0),MATCH($EF$3,'Summary sales'!$A$7:$CA$7,0))</f>
        <v>6452.7999999998137</v>
      </c>
      <c r="EH31" s="393">
        <f t="shared" si="484"/>
        <v>2452.7999999998137</v>
      </c>
      <c r="EI31" s="581">
        <f t="shared" si="485"/>
        <v>1.6131999999999533</v>
      </c>
      <c r="EJ31" s="393">
        <f>INDEX('SO Juli 2026 Rev 2'!$B$6:$BI$50,MATCH(B31,'SO Juli 2026 Rev 2'!$B$6:$B$50,0),MATCH($EJ$3,'SO Juli 2026 Rev 2'!$B$5:$XI$5,0))</f>
        <v>7000</v>
      </c>
      <c r="EK31" s="393">
        <f>INDEX('Summary sales'!$A$6:$CA$50,MATCH(B31,'Summary sales'!$A$6:$A$50,0),MATCH($EJ$3,'Summary sales'!$A$7:$CA$7,0))</f>
        <v>7999.3700000001118</v>
      </c>
      <c r="EL31" s="393">
        <f t="shared" si="486"/>
        <v>999.37000000011176</v>
      </c>
      <c r="EM31" s="581">
        <f t="shared" si="487"/>
        <v>1.1427671428571589</v>
      </c>
      <c r="EN31" s="393">
        <f>INDEX('SO Juli 2026 Rev 2'!$B$6:$BI$50,MATCH(B31,'SO Juli 2026 Rev 2'!$B$6:$B$50,0),MATCH($EN$3,'SO Juli 2026 Rev 2'!$B$5:$XI$5,0))</f>
        <v>7000</v>
      </c>
      <c r="EO31" s="393">
        <f>INDEX('Summary sales'!$A$6:$CA$50,MATCH($B31,'Summary sales'!$A$6:$A$50,0),MATCH($EN$3,'Summary sales'!$A$7:$CA$7,0))</f>
        <v>7660.6200000001118</v>
      </c>
      <c r="EP31" s="393">
        <f t="shared" si="488"/>
        <v>660.62000000011176</v>
      </c>
      <c r="EQ31" s="581">
        <f t="shared" si="489"/>
        <v>1.0943742857143017</v>
      </c>
      <c r="ER31" s="393">
        <f>INDEX('SO Juli 2026 Rev 2'!$B$6:$BI$50,MATCH(B31,'SO Juli 2026 Rev 2'!$B$6:$B$50,0),MATCH($ER$3,'SO Juli 2026 Rev 2'!$B$5:$XI$5,0))</f>
        <v>35000</v>
      </c>
      <c r="ES31" s="393">
        <f>INDEX('Summary sales'!$A$6:$CA$50,MATCH($B31,'Summary sales'!$A$6:$A$50,0),MATCH($ER$3,'Summary sales'!$A$7:$CA$7,0))</f>
        <v>50796.379999998957</v>
      </c>
      <c r="ET31" s="393">
        <f t="shared" si="490"/>
        <v>15796.379999998957</v>
      </c>
      <c r="EU31" s="581">
        <f t="shared" si="491"/>
        <v>1.451325142857113</v>
      </c>
      <c r="EV31" s="393">
        <f>INDEX('SO Juli 2026 Rev 2'!$B$6:$BI$50,MATCH(B31,'SO Juli 2026 Rev 2'!$B$6:$B$50,0),MATCH($EV$3,'SO Juli 2026 Rev 2'!$B$5:$XI$5,0))</f>
        <v>8000</v>
      </c>
      <c r="EW31" s="393">
        <f>INDEX('Summary sales'!$A$6:$CA$50,MATCH(B31,'Summary sales'!$A$6:$A$50,0),MATCH($EV$3,'Summary sales'!$A$7:$CA$7,0))</f>
        <v>7241.6899999999441</v>
      </c>
      <c r="EX31" s="393">
        <f t="shared" si="492"/>
        <v>-758.31000000005588</v>
      </c>
      <c r="EY31" s="581">
        <f t="shared" si="493"/>
        <v>0.90521124999999303</v>
      </c>
      <c r="EZ31" s="393">
        <f>INDEX('SO Juli 2026 Rev 2'!$B$6:$BI$50,MATCH(B31,'SO Juli 2026 Rev 2'!$B$6:$B$50,0),MATCH($EZ$3,'SO Juli 2026 Rev 2'!$B$5:$XI$5,0))</f>
        <v>3500</v>
      </c>
      <c r="FA31" s="393">
        <f>INDEX('Summary sales'!$A$6:$CA$50,MATCH(B31,'Summary sales'!$A$6:$A$50,0),MATCH($EZ$3,'Summary sales'!$A$7:$CA$7,0))</f>
        <v>3582.2000000001863</v>
      </c>
      <c r="FB31" s="393">
        <f t="shared" si="494"/>
        <v>82.200000000186265</v>
      </c>
      <c r="FC31" s="581">
        <f t="shared" si="495"/>
        <v>1.0234857142857674</v>
      </c>
      <c r="FD31" s="393">
        <f>INDEX('SO Juli 2026 Rev 2'!$B$6:$BI$50,MATCH(B31,'SO Juli 2026 Rev 2'!$B$6:$B$50,0),MATCH($FD$3,'SO Juli 2026 Rev 2'!$B$5:$XI$5,0))</f>
        <v>0</v>
      </c>
      <c r="FE31" s="393">
        <f>INDEX('Summary sales'!$A$6:$CA$50,MATCH(B31,'Summary sales'!$A$6:$A$50,0),MATCH($FD$3,'Summary sales'!$A$7:$CA$7,0))</f>
        <v>0</v>
      </c>
      <c r="FF31" s="393">
        <f t="shared" si="496"/>
        <v>0</v>
      </c>
      <c r="FG31" s="581" t="e">
        <f t="shared" si="497"/>
        <v>#DIV/0!</v>
      </c>
      <c r="FH31" s="393">
        <f>INDEX('SO Juli 2026 Rev 2'!$B$6:$BI$50,MATCH(B31,'SO Juli 2026 Rev 2'!$B$6:$B$50,0),MATCH($FH$3,'SO Juli 2026 Rev 2'!$B$5:$XI$5,0))</f>
        <v>0</v>
      </c>
      <c r="FI31" s="393">
        <f>INDEX('Summary sales'!$A$6:$CA$50,MATCH(B31,'Summary sales'!$A$6:$A$50,0),MATCH($FH$3,'Summary sales'!$A$7:$CA$7,0))</f>
        <v>0</v>
      </c>
      <c r="FJ31" s="393">
        <f t="shared" si="498"/>
        <v>0</v>
      </c>
      <c r="FK31" s="581" t="e">
        <f t="shared" si="499"/>
        <v>#DIV/0!</v>
      </c>
      <c r="FL31" s="393">
        <f>INDEX('SO Juli 2026 Rev 2'!$B$6:$BI$50,MATCH(B31,'SO Juli 2026 Rev 2'!$B$6:$B$50,0),MATCH($FL$3,'SO Juli 2026 Rev 2'!$B$5:$XI$5,0))</f>
        <v>700</v>
      </c>
      <c r="FM31" s="393">
        <f>INDEX('Summary sales'!$A$6:$CA$50,MATCH(B31,'Summary sales'!$A$6:$A$50,0),MATCH($FL$3,'Summary sales'!$A$7:$CA$7,0))</f>
        <v>357.54999999993015</v>
      </c>
      <c r="FN31" s="393">
        <f t="shared" si="500"/>
        <v>-342.45000000006985</v>
      </c>
      <c r="FO31" s="581">
        <f t="shared" si="501"/>
        <v>0.51078571428561448</v>
      </c>
      <c r="FP31" s="393">
        <f>INDEX('SO Juli 2026 Rev 2'!$B$6:$BI$50,MATCH(B31,'SO Juli 2026 Rev 2'!$B$6:$B$50,0),MATCH($FP$3,'SO Juli 2026 Rev 2'!$B$5:$XI$5,0))</f>
        <v>5600</v>
      </c>
      <c r="FQ31" s="393">
        <f>INDEX('Summary sales'!$A$6:$CA$50,MATCH(B31,'Summary sales'!$A$6:$A$50,0),MATCH($FP$3,'Summary sales'!$A$7:$CA$7,0))</f>
        <v>7293.5599999999977</v>
      </c>
      <c r="FR31" s="393">
        <f t="shared" si="502"/>
        <v>1693.5599999999977</v>
      </c>
      <c r="FS31" s="581">
        <f t="shared" si="503"/>
        <v>1.3024214285714282</v>
      </c>
      <c r="FT31" s="393">
        <f>INDEX('SO Juli 2026 Rev 2'!$B$6:$BI$50,MATCH(B31,'SO Juli 2026 Rev 2'!$B$6:$B$50,0),MATCH($FT$3,'SO Juli 2026 Rev 2'!$B$5:$XI$5,0))</f>
        <v>4000</v>
      </c>
      <c r="FU31" s="393">
        <f>INDEX('Summary sales'!$A$6:$CA$50,MATCH(B31,'Summary sales'!$A$6:$A$50,0),MATCH($FT$3,'Summary sales'!$A$7:$CA$7,0))</f>
        <v>4033.5500000002794</v>
      </c>
      <c r="FV31" s="393">
        <f t="shared" si="504"/>
        <v>33.550000000279397</v>
      </c>
      <c r="FW31" s="581">
        <f t="shared" si="505"/>
        <v>1.0083875000000699</v>
      </c>
      <c r="FX31" s="393">
        <f>INDEX('SO Juli 2026 Rev 2'!$B$6:$BI$50,MATCH(B31,'SO Juli 2026 Rev 2'!$B$6:$B$50,0),MATCH($FX$3,'SO Juli 2026 Rev 2'!$B$5:$XI$5,0))</f>
        <v>2000</v>
      </c>
      <c r="FY31" s="393">
        <f>INDEX('Summary sales'!$A$6:$CA$50,MATCH(B31,'Summary sales'!$A$6:$A$50,0),MATCH($FX$3,'Summary sales'!$A$7:$CA$7,0))</f>
        <v>3023.8900000001304</v>
      </c>
      <c r="FZ31" s="393">
        <f t="shared" si="506"/>
        <v>1023.8900000001304</v>
      </c>
      <c r="GA31" s="581">
        <f t="shared" si="507"/>
        <v>1.5119450000000652</v>
      </c>
      <c r="GB31" s="393">
        <f>INDEX('SO Juli 2026 Rev 2'!$B$6:$BI$50,MATCH(B31,'SO Juli 2026 Rev 2'!$B$6:$B$50,0),MATCH($GB$3,'SO Juli 2026 Rev 2'!$B$5:$XI$5,0))</f>
        <v>369.61070967741654</v>
      </c>
      <c r="GC31" s="393">
        <f>INDEX('Summary sales'!$A$6:$CA$50,MATCH(B31,'Summary sales'!$A$6:$A$50,0),MATCH($GB$3,'Summary sales'!$A$7:$CA$7,0))</f>
        <v>1015.6130000000121</v>
      </c>
      <c r="GD31" s="393">
        <f t="shared" si="508"/>
        <v>646.00229032259563</v>
      </c>
      <c r="GE31" s="581">
        <f t="shared" si="509"/>
        <v>2.7477910499032996</v>
      </c>
      <c r="GF31" s="393">
        <f>INDEX('SO Juli 2026 Rev 2'!$B$6:$BI$50,MATCH(B31,'SO Juli 2026 Rev 2'!$B$6:$B$50,0),MATCH($GF$3,'SO Juli 2026 Rev 2'!$B$5:$XI$5,0))</f>
        <v>13500</v>
      </c>
      <c r="GG31" s="393">
        <f>INDEX('Summary sales'!$A$6:$CA$50,MATCH(B31,'Summary sales'!$A$6:$A$50,0),MATCH($GF$3,'Summary sales'!$A$7:$CA$7,0))</f>
        <v>12634.449000000001</v>
      </c>
      <c r="GH31" s="393">
        <f t="shared" si="510"/>
        <v>-865.55099999999948</v>
      </c>
      <c r="GI31" s="581">
        <f t="shared" si="511"/>
        <v>0.93588511111111117</v>
      </c>
      <c r="GJ31" s="393">
        <f>INDEX('SO Juli 2026 Rev 2'!$B$6:$BI$50,MATCH(B31,'SO Juli 2026 Rev 2'!$B$6:$B$50,0),MATCH($GJ$3,'SO Juli 2026 Rev 2'!$B$5:$XI$5,0))</f>
        <v>1121.900322580635</v>
      </c>
      <c r="GK31" s="393">
        <f>INDEX('Summary sales'!$A$6:$CA$50,MATCH($B31,'Summary sales'!$A$6:$A$50,0),MATCH($GJ$3,'Summary sales'!$A$7:$CA$7,0))</f>
        <v>814.79000000003725</v>
      </c>
      <c r="GL31" s="393">
        <f t="shared" si="512"/>
        <v>-307.11032258059777</v>
      </c>
      <c r="GM31" s="581">
        <f t="shared" si="513"/>
        <v>0.72625881604689113</v>
      </c>
      <c r="GN31" s="393">
        <f>INDEX('SO Juli 2026 Rev 2'!$B$6:$BI$50,MATCH(B31,'SO Juli 2026 Rev 2'!$B$6:$B$50,0),MATCH($GN$3,'SO Juli 2026 Rev 2'!$B$5:$XI$5,0))</f>
        <v>2499.7025806451697</v>
      </c>
      <c r="GO31" s="393">
        <f>INDEX('Summary sales'!$A$6:$CA$50,MATCH(B31,'Summary sales'!$A$6:$A$50,0),MATCH($GN$3,'Summary sales'!$A$7:$CA$7,0))</f>
        <v>2762.9400000000023</v>
      </c>
      <c r="GP31" s="393">
        <f t="shared" si="514"/>
        <v>263.23741935483258</v>
      </c>
      <c r="GQ31" s="581">
        <f t="shared" si="515"/>
        <v>1.1053074959369331</v>
      </c>
      <c r="GR31" s="393">
        <f>INDEX('SO Juli 2026 Rev 2'!$B$6:$BI$50,MATCH(B31,'SO Juli 2026 Rev 2'!$B$6:$B$50,0),MATCH($GR$3,'SO Juli 2026 Rev 2'!$B$5:$XI$5,0))</f>
        <v>2499.7025806451697</v>
      </c>
      <c r="GS31" s="393">
        <f>INDEX('Summary sales'!$A$6:$CA$50,MATCH(B31,'Summary sales'!$A$6:$A$50,0),MATCH($GR$3,'Summary sales'!$A$7:$CA$7,0))</f>
        <v>968.45999999996275</v>
      </c>
      <c r="GT31" s="393">
        <f t="shared" si="516"/>
        <v>-1531.242580645207</v>
      </c>
      <c r="GU31" s="581">
        <f t="shared" si="517"/>
        <v>0.38743009168314918</v>
      </c>
      <c r="GV31" s="393">
        <f>INDEX('SO Juli 2026 Rev 2'!$B$6:$BI$50,MATCH(B31,'SO Juli 2026 Rev 2'!$B$6:$B$50,0),MATCH($GV$3,'SO Juli 2026 Rev 2'!$B$5:$XI$5,0))</f>
        <v>0</v>
      </c>
      <c r="GW31" s="393">
        <f>INDEX('Summary sales'!$A$6:$CA$50,MATCH(B31,'Summary sales'!$A$6:$A$50,0),MATCH($GV$3,'Summary sales'!$A$7:$CA$7,0))</f>
        <v>0</v>
      </c>
      <c r="GX31" s="393">
        <f t="shared" si="518"/>
        <v>0</v>
      </c>
      <c r="GY31" s="582" t="e">
        <f t="shared" si="519"/>
        <v>#DIV/0!</v>
      </c>
    </row>
    <row r="32" spans="1:207" ht="15" customHeight="1">
      <c r="A32" s="808"/>
      <c r="B32" s="391">
        <f t="shared" si="520"/>
        <v>46225</v>
      </c>
      <c r="C32" s="392" t="str">
        <f t="shared" si="0"/>
        <v>Wed</v>
      </c>
      <c r="D32" s="393">
        <f t="shared" si="416"/>
        <v>215751.05716129029</v>
      </c>
      <c r="E32" s="393">
        <f t="shared" ca="1" si="417"/>
        <v>223018.6129999999</v>
      </c>
      <c r="F32" s="393">
        <f t="shared" ca="1" si="418"/>
        <v>7267.5558387096098</v>
      </c>
      <c r="G32" s="581">
        <f t="shared" ca="1" si="419"/>
        <v>1.0336849141521312</v>
      </c>
      <c r="H32" s="393">
        <f>INDEX('SO Juli 2026 Rev 2'!$B$6:$BI$50,MATCH(B32,'SO Juli 2026 Rev 2'!$B$6:$B$50,0),MATCH($H$3,'SO Juli 2026 Rev 2'!$B$5:$XI$5,0))</f>
        <v>1199.5729032258068</v>
      </c>
      <c r="I32" s="393">
        <f>INDEX('Summary sales'!$A$6:$CA$50,MATCH(B32,'Summary sales'!$A$6:$A$50,0),MATCH($H$3,'Summary sales'!$A$7:$CA$7,0))</f>
        <v>1030.1100000001024</v>
      </c>
      <c r="J32" s="393">
        <f t="shared" si="420"/>
        <v>-169.46290322570439</v>
      </c>
      <c r="K32" s="581">
        <f t="shared" si="421"/>
        <v>0.85873063423657148</v>
      </c>
      <c r="L32" s="393">
        <f>INDEX('SO Juli 2026 Rev 2'!$B$6:$BI$50,MATCH(B32,'SO Juli 2026 Rev 2'!$B$6:$B$50,0),MATCH($L$3,'SO Juli 2026 Rev 2'!$B$5:$XI$5,0))</f>
        <v>2000</v>
      </c>
      <c r="M32" s="393">
        <f>INDEX('Summary sales'!$A$6:$CA$50,MATCH($B32,'Summary sales'!$A$6:$A$50,0),MATCH($L$3,'Summary sales'!$A$7:$CA$7,0))</f>
        <v>2507.0600000005215</v>
      </c>
      <c r="N32" s="393">
        <f t="shared" si="422"/>
        <v>507.06000000052154</v>
      </c>
      <c r="O32" s="581">
        <f t="shared" si="423"/>
        <v>1.2535300000002607</v>
      </c>
      <c r="P32" s="393">
        <f>INDEX('SO Juli 2026 Rev 2'!$B$6:$BI$50,MATCH(B32,'SO Juli 2026 Rev 2'!$B$6:$B$50,0),MATCH($P$3,'SO Juli 2026 Rev 2'!$B$5:$XI$5,0))</f>
        <v>1200</v>
      </c>
      <c r="Q32" s="393">
        <f>INDEX('Summary sales'!$A$6:$CA$50,MATCH($B32,'Summary sales'!$A$6:$A$50,0),MATCH($P$3,'Summary sales'!$A$7:$CA$7,0))</f>
        <v>1093.6699999999255</v>
      </c>
      <c r="R32" s="393">
        <f t="shared" si="424"/>
        <v>-106.33000000007451</v>
      </c>
      <c r="S32" s="581">
        <f t="shared" si="425"/>
        <v>0.91139166666660454</v>
      </c>
      <c r="T32" s="393">
        <f>INDEX('SO Juli 2026 Rev 2'!$B$6:$BI$50,MATCH(B32,'SO Juli 2026 Rev 2'!$B$6:$B$50,0),MATCH($T$3,'SO Juli 2026 Rev 2'!$B$5:$XI$5,0))</f>
        <v>3300</v>
      </c>
      <c r="U32" s="393">
        <f>INDEX('Summary sales'!$A$6:$CA$50,MATCH($B32,'Summary sales'!$A$6:$A$50,0),MATCH($T$3,'Summary sales'!$A$7:$CA$7,0))</f>
        <v>3331</v>
      </c>
      <c r="V32" s="393">
        <f t="shared" si="426"/>
        <v>31</v>
      </c>
      <c r="W32" s="581">
        <f t="shared" si="427"/>
        <v>1.0093939393939393</v>
      </c>
      <c r="X32" s="393">
        <f>INDEX('SO Juli 2026 Rev 2'!$B$6:$BI$50,MATCH(B32,'SO Juli 2026 Rev 2'!$B$6:$B$50,0),MATCH($X$3,'SO Juli 2026 Rev 2'!$B$5:$XI$5,0))</f>
        <v>644.02064516129087</v>
      </c>
      <c r="Y32" s="393">
        <f>INDEX('Summary sales'!$A$6:$CA$50,MATCH($B32,'Summary sales'!$A$6:$A$50,0),MATCH($X$3,'Summary sales'!$A$7:$CA$7,0))</f>
        <v>768.67000000004191</v>
      </c>
      <c r="Z32" s="393">
        <f t="shared" si="428"/>
        <v>124.64935483875104</v>
      </c>
      <c r="AA32" s="581">
        <f t="shared" si="429"/>
        <v>1.1935486940912172</v>
      </c>
      <c r="AB32" s="393">
        <f>INDEX('SO Juli 2026 Rev 2'!$B$6:$BI$50,MATCH(B32,'SO Juli 2026 Rev 2'!$B$6:$B$50,0),MATCH($AB$3,'SO Juli 2026 Rev 2'!$B$5:$XI$5,0))</f>
        <v>150</v>
      </c>
      <c r="AC32" s="393">
        <f>INDEX('Summary sales'!$A$6:$CA$50,MATCH($B32,'Summary sales'!$A$6:$A$50,0),MATCH($AB$3,'Summary sales'!$A$7:$CA$7,0))</f>
        <v>8.5199999999895226</v>
      </c>
      <c r="AD32" s="393">
        <f t="shared" si="430"/>
        <v>-141.48000000001048</v>
      </c>
      <c r="AE32" s="581">
        <f t="shared" si="431"/>
        <v>5.6799999999930149E-2</v>
      </c>
      <c r="AF32" s="393">
        <f>INDEX('SO Juli 2026 Rev 2'!$B$6:$BI$50,MATCH(B32,'SO Juli 2026 Rev 2'!$B$6:$B$50,0),MATCH($AF$3,'SO Juli 2026 Rev 2'!$B$5:$XI$5,0))</f>
        <v>603.76322580644887</v>
      </c>
      <c r="AG32" s="393">
        <f>INDEX('Summary sales'!$A$6:$CA$50,MATCH($B32,'Summary sales'!$A$6:$A$50,0),MATCH($AF$3,'Summary sales'!$A$7:$CA$7,0))</f>
        <v>896.40000000002328</v>
      </c>
      <c r="AH32" s="393">
        <f t="shared" si="432"/>
        <v>292.63677419357441</v>
      </c>
      <c r="AI32" s="581">
        <f t="shared" si="433"/>
        <v>1.4846879731747464</v>
      </c>
      <c r="AJ32" s="393">
        <f>INDEX('SO Juli 2026 Rev 2'!$B$6:$BI$50,MATCH(B32,'SO Juli 2026 Rev 2'!$B$6:$B$50,0),MATCH($AJ$3,'SO Juli 2026 Rev 2'!$B$5:$XI$5,0))</f>
        <v>673.27548387096704</v>
      </c>
      <c r="AK32" s="393">
        <f>INDEX('Summary sales'!$A$6:$CA$50,MATCH($B32,'Summary sales'!$A$6:$A$50,0),MATCH($AJ$3,'Summary sales'!$A$7:$CA$7,0))</f>
        <v>615.63000000000466</v>
      </c>
      <c r="AL32" s="393">
        <f t="shared" si="434"/>
        <v>-57.64548387096238</v>
      </c>
      <c r="AM32" s="581">
        <f t="shared" si="435"/>
        <v>0.9143805392414821</v>
      </c>
      <c r="AN32" s="393">
        <f>INDEX('SO Juli 2026 Rev 2'!$B$6:$BI$50,MATCH(B32,'SO Juli 2026 Rev 2'!$B$6:$B$50,0),MATCH($AN$3,'SO Juli 2026 Rev 2'!$B$5:$XI$5,0))</f>
        <v>5500</v>
      </c>
      <c r="AO32" s="393">
        <f>INDEX('Summary sales'!$A$6:$CA$50,MATCH($B32,'Summary sales'!$A$6:$A$50,0),MATCH($AN$3,'Summary sales'!$A$7:$CA$7,0))</f>
        <v>5918.6399999987334</v>
      </c>
      <c r="AP32" s="393">
        <f t="shared" si="436"/>
        <v>418.6399999987334</v>
      </c>
      <c r="AQ32" s="581">
        <f t="shared" si="437"/>
        <v>1.0761163636361333</v>
      </c>
      <c r="AR32" s="393">
        <f>INDEX('SO Juli 2026 Rev 2'!$B$6:$BI$50,MATCH(B32,'SO Juli 2026 Rev 2'!$B$6:$B$50,0),MATCH($AR$3,'SO Juli 2026 Rev 2'!$B$5:$XI$5,0))</f>
        <v>5000</v>
      </c>
      <c r="AS32" s="393">
        <f ca="1">INDEX('Summary sales'!$A$6:$CA$50,MATCH($B32,'Summary sales'!$A$6:$A$50,0),MATCH($AR$3,'Summary sales'!$A$7:$CA$7,0))</f>
        <v>5349.2299999999814</v>
      </c>
      <c r="AT32" s="393">
        <f t="shared" ca="1" si="438"/>
        <v>349.22999999998137</v>
      </c>
      <c r="AU32" s="581">
        <f t="shared" ca="1" si="439"/>
        <v>1.0698459999999963</v>
      </c>
      <c r="AV32" s="393">
        <f>INDEX('SO Juli 2026 Rev 2'!$B$6:$BI$50,MATCH(B32,'SO Juli 2026 Rev 2'!$B$6:$B$50,0),MATCH($AV$3,'SO Juli 2026 Rev 2'!$B$5:$XI$5,0))</f>
        <v>2500</v>
      </c>
      <c r="AW32" s="393">
        <f>INDEX('Summary sales'!$A$6:$CA$50,MATCH($B32,'Summary sales'!$A$6:$A$50,0),MATCH($AV$3,'Summary sales'!$A$7:$CA$7,0))</f>
        <v>2823.6000000000931</v>
      </c>
      <c r="AX32" s="393">
        <f t="shared" si="440"/>
        <v>323.60000000009313</v>
      </c>
      <c r="AY32" s="581">
        <f t="shared" si="441"/>
        <v>1.1294400000000373</v>
      </c>
      <c r="AZ32" s="393">
        <f>INDEX('SO Juli 2026 Rev 2'!$B$6:$BI$50,MATCH(B32,'SO Juli 2026 Rev 2'!$B$6:$B$50,0),MATCH($AZ$3,'SO Juli 2026 Rev 2'!$B$5:$XI$5,0))</f>
        <v>500</v>
      </c>
      <c r="BA32" s="393">
        <f>INDEX('Summary sales'!$A$6:$CA$50,MATCH($B32,'Summary sales'!$A$6:$A$50,0),MATCH($AZ$3,'Summary sales'!$A$7:$CA$7,0))</f>
        <v>1376.3700000000099</v>
      </c>
      <c r="BB32" s="393">
        <f t="shared" si="442"/>
        <v>876.3700000000099</v>
      </c>
      <c r="BC32" s="581">
        <f t="shared" si="443"/>
        <v>2.7527400000000197</v>
      </c>
      <c r="BD32" s="393">
        <f>INDEX('SO Juli 2026 Rev 2'!$B$6:$BI$50,MATCH(B32,'SO Juli 2026 Rev 2'!$B$6:$B$50,0),MATCH($BD$3,'SO Juli 2026 Rev 2'!$B$5:$XI$5,0))</f>
        <v>11000</v>
      </c>
      <c r="BE32" s="393">
        <f>INDEX('Summary sales'!$A$6:$CA$50,MATCH($B32,'Summary sales'!$A$6:$A$50,0),MATCH($BD$3,'Summary sales'!$A$7:$CA$7,0))</f>
        <v>10855.009999999776</v>
      </c>
      <c r="BF32" s="393">
        <f t="shared" si="444"/>
        <v>-144.99000000022352</v>
      </c>
      <c r="BG32" s="581">
        <f t="shared" si="445"/>
        <v>0.98681909090907061</v>
      </c>
      <c r="BH32" s="393">
        <f>INDEX('SO Juli 2026 Rev 2'!$B$6:$BI$50,MATCH(B32,'SO Juli 2026 Rev 2'!$B$6:$B$50,0),MATCH($BH$3,'SO Juli 2026 Rev 2'!$B$5:$XI$5,0))</f>
        <v>9000.0570967741915</v>
      </c>
      <c r="BI32" s="393">
        <f>INDEX('Summary sales'!$A$6:$CA$50,MATCH($B32,'Summary sales'!$A$6:$A$50,0),MATCH($BH$3,'Summary sales'!$A$7:$CA$7,0))</f>
        <v>8089.660000000149</v>
      </c>
      <c r="BJ32" s="393">
        <f t="shared" si="446"/>
        <v>-910.39709677404244</v>
      </c>
      <c r="BK32" s="581">
        <f t="shared" si="447"/>
        <v>0.89884540875853469</v>
      </c>
      <c r="BL32" s="393">
        <f>INDEX('SO Juli 2026 Rev 2'!$B$6:$BI$50,MATCH(B32,'SO Juli 2026 Rev 2'!$B$6:$B$50,0),MATCH($BL$3,'SO Juli 2026 Rev 2'!$B$5:$XI$5,0))</f>
        <v>1000</v>
      </c>
      <c r="BM32" s="393">
        <f>INDEX('Summary sales'!$A$6:$CA$50,MATCH($B32,'Summary sales'!$A$6:$A$50,0),MATCH($BL$3,'Summary sales'!$A$7:$CA$7,0))</f>
        <v>679.25500000000466</v>
      </c>
      <c r="BN32" s="393">
        <f t="shared" si="448"/>
        <v>-320.74499999999534</v>
      </c>
      <c r="BO32" s="581">
        <f t="shared" si="449"/>
        <v>0.67925500000000461</v>
      </c>
      <c r="BP32" s="393">
        <f>INDEX('SO Juli 2026 Rev 2'!$B$6:$BI$50,MATCH(B32,'SO Juli 2026 Rev 2'!$B$6:$B$50,0),MATCH($BP$3,'SO Juli 2026 Rev 2'!$B$5:$XI$5,0))</f>
        <v>5500</v>
      </c>
      <c r="BQ32" s="393">
        <f ca="1">INDEX('Summary sales'!$A$6:$CA$50,MATCH($B32,'Summary sales'!$A$6:$A$50,0),MATCH($BP$3,'Summary sales'!$A$7:$CA$7,0))</f>
        <v>5741.62</v>
      </c>
      <c r="BR32" s="393">
        <f t="shared" ca="1" si="450"/>
        <v>241.61999999999989</v>
      </c>
      <c r="BS32" s="581">
        <f t="shared" ca="1" si="451"/>
        <v>1.043930909090909</v>
      </c>
      <c r="BT32" s="393">
        <f>INDEX('SO Juli 2026 Rev 2'!$B$6:$BI$50,MATCH(B32,'SO Juli 2026 Rev 2'!$B$6:$B$50,0),MATCH($BT$3,'SO Juli 2026 Rev 2'!$B$5:$XI$5,0))</f>
        <v>0</v>
      </c>
      <c r="BU32" s="393">
        <f>INDEX('Summary sales'!$A$6:$CA$50,MATCH($B32,'Summary sales'!$A$6:$A$50,0),MATCH($BT$3,'Summary sales'!$A$7:$CA$7,0))</f>
        <v>0</v>
      </c>
      <c r="BV32" s="393">
        <f t="shared" si="452"/>
        <v>0</v>
      </c>
      <c r="BW32" s="581" t="e">
        <f t="shared" si="453"/>
        <v>#DIV/0!</v>
      </c>
      <c r="BX32" s="393">
        <f>INDEX('SO Juli 2026 Rev 2'!$B$6:$BI$50,MATCH(B32,'SO Juli 2026 Rev 2'!$B$6:$B$50,0),MATCH($BX$3,'SO Juli 2026 Rev 2'!$B$5:$XI$5,0))</f>
        <v>89.451612903225808</v>
      </c>
      <c r="BY32" s="393">
        <f>INDEX('Summary sales'!$A$6:$CA$50,MATCH($B32,'Summary sales'!$A$6:$A$50,0),MATCH($BX$3,'Summary sales'!$A$7:$CA$7,0))</f>
        <v>51.544999999998254</v>
      </c>
      <c r="BZ32" s="393">
        <f t="shared" si="454"/>
        <v>-37.906612903227554</v>
      </c>
      <c r="CA32" s="581">
        <f t="shared" si="455"/>
        <v>0.57623332131263827</v>
      </c>
      <c r="CB32" s="393">
        <f>INDEX('SO Juli 2026 Rev 2'!$B$6:$BI$50,MATCH(B32,'SO Juli 2026 Rev 2'!$B$6:$B$50,0),MATCH($CB$3,'SO Juli 2026 Rev 2'!$B$5:$XI$5,0))</f>
        <v>3500</v>
      </c>
      <c r="CC32" s="393">
        <f>INDEX('Summary sales'!$A$6:$CA$50,MATCH($B32,'Summary sales'!$A$6:$A$50,0),MATCH($CB$3,'Summary sales'!$A$7:$CA$7,0))</f>
        <v>3555</v>
      </c>
      <c r="CD32" s="393">
        <f t="shared" si="456"/>
        <v>55</v>
      </c>
      <c r="CE32" s="581">
        <f t="shared" si="457"/>
        <v>1.0157142857142858</v>
      </c>
      <c r="CF32" s="393">
        <f>INDEX('SO Juli 2026 Rev 2'!$B$6:$BI$50,MATCH(B32,'SO Juli 2026 Rev 2'!$B$6:$B$50,0),MATCH($CF$3,'SO Juli 2026 Rev 2'!$B$5:$XI$5,0))</f>
        <v>1300</v>
      </c>
      <c r="CG32" s="393">
        <f>INDEX('Summary sales'!$A$6:$CA$50,MATCH($B32,'Summary sales'!$A$6:$A$50,0),MATCH($CF$3,'Summary sales'!$A$7:$CA$7,0))</f>
        <v>1867.140000000014</v>
      </c>
      <c r="CH32" s="393">
        <f t="shared" si="458"/>
        <v>567.14000000001397</v>
      </c>
      <c r="CI32" s="581">
        <f t="shared" si="459"/>
        <v>1.4362615384615491</v>
      </c>
      <c r="CJ32" s="393">
        <f>INDEX('SO Juli 2026 Rev 2'!$B$6:$BI$50,MATCH(B32,'SO Juli 2026 Rev 2'!$B$6:$B$50,0),MATCH($CJ$3,'SO Juli 2026 Rev 2'!$B$5:$XI$5,0))</f>
        <v>3000</v>
      </c>
      <c r="CK32" s="393">
        <f>INDEX('Summary sales'!$A$6:$CA$50,MATCH($B32,'Summary sales'!$A$6:$A$50,0),MATCH($CJ$3,'Summary sales'!$A$7:$CA$7,0))</f>
        <v>5234.1000000005588</v>
      </c>
      <c r="CL32" s="393">
        <f t="shared" si="460"/>
        <v>2234.1000000005588</v>
      </c>
      <c r="CM32" s="581">
        <f t="shared" si="461"/>
        <v>1.7447000000001862</v>
      </c>
      <c r="CN32" s="393">
        <f>INDEX('SO Juli 2026 Rev 2'!$B$6:$BI$50,MATCH(B32,'SO Juli 2026 Rev 2'!$B$6:$B$50,0),MATCH($CN$3,'SO Juli 2026 Rev 2'!$B$5:$XI$5,0))</f>
        <v>6500</v>
      </c>
      <c r="CO32" s="393">
        <f>INDEX('Summary sales'!$A$6:$CA$50,MATCH($B32,'Summary sales'!$A$6:$A$50,0),MATCH($CN$3,'Summary sales'!$A$7:$CA$7,0))</f>
        <v>9589.5999999999767</v>
      </c>
      <c r="CP32" s="393">
        <f t="shared" si="462"/>
        <v>3089.5999999999767</v>
      </c>
      <c r="CQ32" s="581">
        <f t="shared" si="463"/>
        <v>1.4753230769230734</v>
      </c>
      <c r="CR32" s="393">
        <f>INDEX('SO Juli 2026 Rev 2'!$B$6:$BI$50,MATCH(B32,'SO Juli 2026 Rev 2'!$B$6:$B$50,0),MATCH($CR$3,'SO Juli 2026 Rev 2'!$B$5:$XI$5,0))</f>
        <v>10000</v>
      </c>
      <c r="CS32" s="393">
        <f>INDEX('Summary sales'!$A$6:$CA$50,MATCH($B32,'Summary sales'!$A$6:$A$50,0),MATCH($CR$3,'Summary sales'!$A$7:$CA$7,0))</f>
        <v>7862.3999999999069</v>
      </c>
      <c r="CT32" s="393">
        <f t="shared" si="464"/>
        <v>-2137.6000000000931</v>
      </c>
      <c r="CU32" s="581">
        <f t="shared" si="465"/>
        <v>0.78623999999999072</v>
      </c>
      <c r="CV32" s="393">
        <f>INDEX('SO Juli 2026 Rev 2'!$B$6:$BI$50,MATCH(B32,'SO Juli 2026 Rev 2'!$B$6:$B$50,0),MATCH($CV$3,'SO Juli 2026 Rev 2'!$B$5:$XI$5,0))</f>
        <v>16000</v>
      </c>
      <c r="CW32" s="393">
        <f>INDEX('Summary sales'!$A$6:$CA$50,MATCH($B32,'Summary sales'!$A$6:$A$50,0),MATCH($CV$3,'Summary sales'!$A$7:$CA$7,0))</f>
        <v>16596.993000000715</v>
      </c>
      <c r="CX32" s="393">
        <f t="shared" si="466"/>
        <v>596.99300000071526</v>
      </c>
      <c r="CY32" s="581">
        <f t="shared" si="467"/>
        <v>1.0373120625000447</v>
      </c>
      <c r="CZ32" s="393">
        <f>INDEX('SO Juli 2026 Rev 2'!$B$6:$BI$50,MATCH(B32,'SO Juli 2026 Rev 2'!$B$6:$B$50,0),MATCH($CZ$3,'SO Juli 2026 Rev 2'!$B$5:$XI$5,0))</f>
        <v>2000</v>
      </c>
      <c r="DA32" s="393">
        <f>INDEX('Summary sales'!$A$6:$CA$50,MATCH($B32,'Summary sales'!$A$6:$A$50,0),MATCH($CZ$3,'Summary sales'!$A$7:$CA$7,0))</f>
        <v>2338.570000000298</v>
      </c>
      <c r="DB32" s="393">
        <f t="shared" si="468"/>
        <v>338.57000000029802</v>
      </c>
      <c r="DC32" s="581">
        <f t="shared" si="469"/>
        <v>1.1692850000001491</v>
      </c>
      <c r="DD32" s="393">
        <f>INDEX('SO Juli 2026 Rev 2'!$B$6:$BI$50,MATCH(B32,'SO Juli 2026 Rev 2'!$B$6:$B$50,0),MATCH($DD$3,'SO Juli 2026 Rev 2'!$B$5:$XI$5,0))</f>
        <v>800</v>
      </c>
      <c r="DE32" s="393">
        <f>INDEX('Summary sales'!$A$6:$CA$50,MATCH($B32,'Summary sales'!$A$6:$A$50,0),MATCH($DD$3,'Summary sales'!$A$7:$CA$7,0))</f>
        <v>1075.8699999999953</v>
      </c>
      <c r="DF32" s="393">
        <f t="shared" si="470"/>
        <v>275.86999999999534</v>
      </c>
      <c r="DG32" s="581">
        <f t="shared" si="471"/>
        <v>1.3448374999999941</v>
      </c>
      <c r="DH32" s="393">
        <f>INDEX('SO Juli 2026 Rev 2'!$B$6:$BI$50,MATCH(B32,'SO Juli 2026 Rev 2'!$B$6:$B$50,0),MATCH($DH$3,'SO Juli 2026 Rev 2'!$B$5:$XI$5,0))</f>
        <v>8000</v>
      </c>
      <c r="DI32" s="393">
        <f>INDEX('Summary sales'!$A$6:$CA$50,MATCH($B32,'Summary sales'!$A$6:$A$50,0),MATCH($DH$3,'Summary sales'!$A$7:$CA$7,0))</f>
        <v>10045.799999999814</v>
      </c>
      <c r="DJ32" s="393">
        <f t="shared" si="472"/>
        <v>2045.7999999998137</v>
      </c>
      <c r="DK32" s="581">
        <f t="shared" si="473"/>
        <v>1.2557249999999767</v>
      </c>
      <c r="DL32" s="393">
        <f>INDEX('SO Juli 2026 Rev 2'!$B$6:$BI$50,MATCH(B32,'SO Juli 2026 Rev 2'!$B$6:$B$50,0),MATCH($DL$3,'SO Juli 2026 Rev 2'!$B$5:$XI$5,0))</f>
        <v>2000</v>
      </c>
      <c r="DM32" s="393">
        <f>INDEX('Summary sales'!$A$6:$CA$50,MATCH($B32,'Summary sales'!$A$6:$A$50,0),MATCH($DL$3,'Summary sales'!$A$7:$CA$7,0))</f>
        <v>2676.2099999999627</v>
      </c>
      <c r="DN32" s="393">
        <f t="shared" si="474"/>
        <v>676.20999999996275</v>
      </c>
      <c r="DO32" s="581">
        <f t="shared" si="475"/>
        <v>1.3381049999999814</v>
      </c>
      <c r="DP32" s="393">
        <f>INDEX('SO Juli 2026 Rev 2'!$B$6:$BI$50,MATCH(B32,'SO Juli 2026 Rev 2'!$B$6:$B$50,0),MATCH($DP$3,'SO Juli 2026 Rev 2'!$B$5:$XI$5,0))</f>
        <v>2000</v>
      </c>
      <c r="DQ32" s="393">
        <f>INDEX('Summary sales'!$A$6:$CA$50,MATCH($B32,'Summary sales'!$A$6:$A$50,0),MATCH($DP$3,'Summary sales'!$A$7:$CA$7,0))</f>
        <v>1681.9799999999814</v>
      </c>
      <c r="DR32" s="393">
        <f t="shared" si="476"/>
        <v>-318.02000000001863</v>
      </c>
      <c r="DS32" s="581">
        <f t="shared" si="477"/>
        <v>0.84098999999999069</v>
      </c>
      <c r="DT32" s="393">
        <f>INDEX('SO Juli 2026 Rev 2'!$B$6:$BI$50,MATCH(B32,'SO Juli 2026 Rev 2'!$B$6:$B$50,0),MATCH($DT$3,'SO Juli 2026 Rev 2'!$B$5:$XI$5,0))</f>
        <v>1000</v>
      </c>
      <c r="DU32" s="393">
        <f>INDEX('Summary sales'!$A$6:$CA$50,MATCH($B32,'Summary sales'!$A$6:$A$50,0),MATCH($DT$3,'Summary sales'!$A$7:$CA$7,0))</f>
        <v>1653.25</v>
      </c>
      <c r="DV32" s="393">
        <f t="shared" si="478"/>
        <v>653.25</v>
      </c>
      <c r="DW32" s="581">
        <f t="shared" si="479"/>
        <v>1.6532500000000001</v>
      </c>
      <c r="DX32" s="393">
        <f>INDEX('SO Juli 2026 Rev 2'!$B$6:$BI$50,MATCH(B32,'SO Juli 2026 Rev 2'!$B$6:$B$50,0),MATCH($DX$3,'SO Juli 2026 Rev 2'!$B$5:$XI$5,0))</f>
        <v>11000</v>
      </c>
      <c r="DY32" s="393">
        <f>INDEX('Summary sales'!$A$6:$CA$50,MATCH($B32,'Summary sales'!$A$6:$A$50,0),MATCH($DX$3,'Summary sales'!$A$7:$CA$7,0))</f>
        <v>9813.6200000001118</v>
      </c>
      <c r="DZ32" s="393">
        <f t="shared" si="480"/>
        <v>-1186.3799999998882</v>
      </c>
      <c r="EA32" s="581">
        <f t="shared" si="481"/>
        <v>0.89214727272728289</v>
      </c>
      <c r="EB32" s="393">
        <f>INDEX('SO Juli 2026 Rev 2'!$B$6:$BI$50,MATCH(B32,'SO Juli 2026 Rev 2'!$B$6:$B$50,0),MATCH($EB$3,'SO Juli 2026 Rev 2'!$B$5:$XI$5,0))</f>
        <v>2000</v>
      </c>
      <c r="EC32" s="393">
        <f>INDEX('Summary sales'!$A$6:$CA$50,MATCH($B32,'Summary sales'!$A$6:$A$50,0),MATCH($EB$3,'Summary sales'!$A$7:$CA$7,0))</f>
        <v>2436.8400000000838</v>
      </c>
      <c r="ED32" s="393">
        <f t="shared" si="482"/>
        <v>436.84000000008382</v>
      </c>
      <c r="EE32" s="581">
        <f t="shared" si="483"/>
        <v>1.2184200000000418</v>
      </c>
      <c r="EF32" s="393">
        <f>INDEX('SO Juli 2026 Rev 2'!$B$6:$BI$50,MATCH(B32,'SO Juli 2026 Rev 2'!$B$6:$B$50,0),MATCH($EF$3,'SO Juli 2026 Rev 2'!$B$5:$XI$5,0))</f>
        <v>4000</v>
      </c>
      <c r="EG32" s="393">
        <f>INDEX('Summary sales'!$A$6:$CA$50,MATCH($B32,'Summary sales'!$A$6:$A$50,0),MATCH($EF$3,'Summary sales'!$A$7:$CA$7,0))</f>
        <v>5111.75</v>
      </c>
      <c r="EH32" s="393">
        <f t="shared" si="484"/>
        <v>1111.75</v>
      </c>
      <c r="EI32" s="581">
        <f t="shared" si="485"/>
        <v>1.2779374999999999</v>
      </c>
      <c r="EJ32" s="393">
        <f>INDEX('SO Juli 2026 Rev 2'!$B$6:$BI$50,MATCH(B32,'SO Juli 2026 Rev 2'!$B$6:$B$50,0),MATCH($EJ$3,'SO Juli 2026 Rev 2'!$B$5:$XI$5,0))</f>
        <v>7000</v>
      </c>
      <c r="EK32" s="393">
        <f>INDEX('Summary sales'!$A$6:$CA$50,MATCH(B32,'Summary sales'!$A$6:$A$50,0),MATCH($EJ$3,'Summary sales'!$A$7:$CA$7,0))</f>
        <v>9488.6399999998976</v>
      </c>
      <c r="EL32" s="393">
        <f t="shared" si="486"/>
        <v>2488.6399999998976</v>
      </c>
      <c r="EM32" s="581">
        <f t="shared" si="487"/>
        <v>1.3555199999999854</v>
      </c>
      <c r="EN32" s="393">
        <f>INDEX('SO Juli 2026 Rev 2'!$B$6:$BI$50,MATCH(B32,'SO Juli 2026 Rev 2'!$B$6:$B$50,0),MATCH($EN$3,'SO Juli 2026 Rev 2'!$B$5:$XI$5,0))</f>
        <v>7000</v>
      </c>
      <c r="EO32" s="393">
        <f>INDEX('Summary sales'!$A$6:$CA$50,MATCH($B32,'Summary sales'!$A$6:$A$50,0),MATCH($EN$3,'Summary sales'!$A$7:$CA$7,0))</f>
        <v>8013.6299999998882</v>
      </c>
      <c r="EP32" s="393">
        <f t="shared" si="488"/>
        <v>1013.6299999998882</v>
      </c>
      <c r="EQ32" s="581">
        <f t="shared" si="489"/>
        <v>1.1448042857142697</v>
      </c>
      <c r="ER32" s="393">
        <f>INDEX('SO Juli 2026 Rev 2'!$B$6:$BI$50,MATCH(B32,'SO Juli 2026 Rev 2'!$B$6:$B$50,0),MATCH($ER$3,'SO Juli 2026 Rev 2'!$B$5:$XI$5,0))</f>
        <v>35000</v>
      </c>
      <c r="ES32" s="393">
        <f>INDEX('Summary sales'!$A$6:$CA$50,MATCH($B32,'Summary sales'!$A$6:$A$50,0),MATCH($ER$3,'Summary sales'!$A$7:$CA$7,0))</f>
        <v>35611.25</v>
      </c>
      <c r="ET32" s="393">
        <f t="shared" si="490"/>
        <v>611.25</v>
      </c>
      <c r="EU32" s="581">
        <f t="shared" si="491"/>
        <v>1.0174642857142857</v>
      </c>
      <c r="EV32" s="393">
        <f>INDEX('SO Juli 2026 Rev 2'!$B$6:$BI$50,MATCH(B32,'SO Juli 2026 Rev 2'!$B$6:$B$50,0),MATCH($EV$3,'SO Juli 2026 Rev 2'!$B$5:$XI$5,0))</f>
        <v>8000</v>
      </c>
      <c r="EW32" s="393">
        <f>INDEX('Summary sales'!$A$6:$CA$50,MATCH(B32,'Summary sales'!$A$6:$A$50,0),MATCH($EV$3,'Summary sales'!$A$7:$CA$7,0))</f>
        <v>7141.5800000000745</v>
      </c>
      <c r="EX32" s="393">
        <f t="shared" si="492"/>
        <v>-858.41999999992549</v>
      </c>
      <c r="EY32" s="581">
        <f t="shared" si="493"/>
        <v>0.89269750000000936</v>
      </c>
      <c r="EZ32" s="393">
        <f>INDEX('SO Juli 2026 Rev 2'!$B$6:$BI$50,MATCH(B32,'SO Juli 2026 Rev 2'!$B$6:$B$50,0),MATCH($EZ$3,'SO Juli 2026 Rev 2'!$B$5:$XI$5,0))</f>
        <v>3500</v>
      </c>
      <c r="FA32" s="393">
        <f>INDEX('Summary sales'!$A$6:$CA$50,MATCH(B32,'Summary sales'!$A$6:$A$50,0),MATCH($EZ$3,'Summary sales'!$A$7:$CA$7,0))</f>
        <v>3762.5999999996275</v>
      </c>
      <c r="FB32" s="393">
        <f t="shared" si="494"/>
        <v>262.59999999962747</v>
      </c>
      <c r="FC32" s="581">
        <f t="shared" si="495"/>
        <v>1.0750285714284651</v>
      </c>
      <c r="FD32" s="393">
        <f>INDEX('SO Juli 2026 Rev 2'!$B$6:$BI$50,MATCH(B32,'SO Juli 2026 Rev 2'!$B$6:$B$50,0),MATCH($FD$3,'SO Juli 2026 Rev 2'!$B$5:$XI$5,0))</f>
        <v>0</v>
      </c>
      <c r="FE32" s="393">
        <f>INDEX('Summary sales'!$A$6:$CA$50,MATCH(B32,'Summary sales'!$A$6:$A$50,0),MATCH($FD$3,'Summary sales'!$A$7:$CA$7,0))</f>
        <v>0</v>
      </c>
      <c r="FF32" s="393">
        <f t="shared" si="496"/>
        <v>0</v>
      </c>
      <c r="FG32" s="581" t="e">
        <f t="shared" si="497"/>
        <v>#DIV/0!</v>
      </c>
      <c r="FH32" s="393">
        <f>INDEX('SO Juli 2026 Rev 2'!$B$6:$BI$50,MATCH(B32,'SO Juli 2026 Rev 2'!$B$6:$B$50,0),MATCH($FH$3,'SO Juli 2026 Rev 2'!$B$5:$XI$5,0))</f>
        <v>0</v>
      </c>
      <c r="FI32" s="393">
        <f>INDEX('Summary sales'!$A$6:$CA$50,MATCH(B32,'Summary sales'!$A$6:$A$50,0),MATCH($FH$3,'Summary sales'!$A$7:$CA$7,0))</f>
        <v>0</v>
      </c>
      <c r="FJ32" s="393">
        <f t="shared" si="498"/>
        <v>0</v>
      </c>
      <c r="FK32" s="581" t="e">
        <f t="shared" si="499"/>
        <v>#DIV/0!</v>
      </c>
      <c r="FL32" s="393">
        <f>INDEX('SO Juli 2026 Rev 2'!$B$6:$BI$50,MATCH(B32,'SO Juli 2026 Rev 2'!$B$6:$B$50,0),MATCH($FL$3,'SO Juli 2026 Rev 2'!$B$5:$XI$5,0))</f>
        <v>700</v>
      </c>
      <c r="FM32" s="393">
        <f>INDEX('Summary sales'!$A$6:$CA$50,MATCH(B32,'Summary sales'!$A$6:$A$50,0),MATCH($FL$3,'Summary sales'!$A$7:$CA$7,0))</f>
        <v>392.10999999998603</v>
      </c>
      <c r="FN32" s="393">
        <f t="shared" si="500"/>
        <v>-307.89000000001397</v>
      </c>
      <c r="FO32" s="581">
        <f t="shared" si="501"/>
        <v>0.56015714285712292</v>
      </c>
      <c r="FP32" s="393">
        <f>INDEX('SO Juli 2026 Rev 2'!$B$6:$BI$50,MATCH(B32,'SO Juli 2026 Rev 2'!$B$6:$B$50,0),MATCH($FP$3,'SO Juli 2026 Rev 2'!$B$5:$XI$5,0))</f>
        <v>5600</v>
      </c>
      <c r="FQ32" s="393">
        <f>INDEX('Summary sales'!$A$6:$CA$50,MATCH(B32,'Summary sales'!$A$6:$A$50,0),MATCH($FP$3,'Summary sales'!$A$7:$CA$7,0))</f>
        <v>6602.5299999999697</v>
      </c>
      <c r="FR32" s="393">
        <f t="shared" si="502"/>
        <v>1002.5299999999697</v>
      </c>
      <c r="FS32" s="581">
        <f t="shared" si="503"/>
        <v>1.1790232142857089</v>
      </c>
      <c r="FT32" s="393">
        <f>INDEX('SO Juli 2026 Rev 2'!$B$6:$BI$50,MATCH(B32,'SO Juli 2026 Rev 2'!$B$6:$B$50,0),MATCH($FT$3,'SO Juli 2026 Rev 2'!$B$5:$XI$5,0))</f>
        <v>4000</v>
      </c>
      <c r="FU32" s="393">
        <f>INDEX('Summary sales'!$A$6:$CA$50,MATCH(B32,'Summary sales'!$A$6:$A$50,0),MATCH($FT$3,'Summary sales'!$A$7:$CA$7,0))</f>
        <v>4331.3899999996647</v>
      </c>
      <c r="FV32" s="393">
        <f t="shared" si="504"/>
        <v>331.38999999966472</v>
      </c>
      <c r="FW32" s="581">
        <f t="shared" si="505"/>
        <v>1.0828474999999163</v>
      </c>
      <c r="FX32" s="393">
        <f>INDEX('SO Juli 2026 Rev 2'!$B$6:$BI$50,MATCH(B32,'SO Juli 2026 Rev 2'!$B$6:$B$50,0),MATCH($FX$3,'SO Juli 2026 Rev 2'!$B$5:$XI$5,0))</f>
        <v>2000</v>
      </c>
      <c r="FY32" s="393">
        <f>INDEX('Summary sales'!$A$6:$CA$50,MATCH(B32,'Summary sales'!$A$6:$A$50,0),MATCH($FX$3,'Summary sales'!$A$7:$CA$7,0))</f>
        <v>2712.3300000000745</v>
      </c>
      <c r="FZ32" s="393">
        <f t="shared" si="506"/>
        <v>712.33000000007451</v>
      </c>
      <c r="GA32" s="581">
        <f t="shared" si="507"/>
        <v>1.3561650000000371</v>
      </c>
      <c r="GB32" s="393">
        <f>INDEX('SO Juli 2026 Rev 2'!$B$6:$BI$50,MATCH(B32,'SO Juli 2026 Rev 2'!$B$6:$B$50,0),MATCH($GB$3,'SO Juli 2026 Rev 2'!$B$5:$XI$5,0))</f>
        <v>369.61070967741654</v>
      </c>
      <c r="GC32" s="393">
        <f>INDEX('Summary sales'!$A$6:$CA$50,MATCH(B32,'Summary sales'!$A$6:$A$50,0),MATCH($GB$3,'Summary sales'!$A$7:$CA$7,0))</f>
        <v>630.89799999992829</v>
      </c>
      <c r="GD32" s="393">
        <f t="shared" si="508"/>
        <v>261.28729032251175</v>
      </c>
      <c r="GE32" s="581">
        <f t="shared" si="509"/>
        <v>1.7069256476646855</v>
      </c>
      <c r="GF32" s="393">
        <f>INDEX('SO Juli 2026 Rev 2'!$B$6:$BI$50,MATCH(B32,'SO Juli 2026 Rev 2'!$B$6:$B$50,0),MATCH($GF$3,'SO Juli 2026 Rev 2'!$B$5:$XI$5,0))</f>
        <v>13500</v>
      </c>
      <c r="GG32" s="393">
        <f>INDEX('Summary sales'!$A$6:$CA$50,MATCH(B32,'Summary sales'!$A$6:$A$50,0),MATCH($GF$3,'Summary sales'!$A$7:$CA$7,0))</f>
        <v>8137.8019999999997</v>
      </c>
      <c r="GH32" s="393">
        <f t="shared" si="510"/>
        <v>-5362.1980000000003</v>
      </c>
      <c r="GI32" s="581">
        <f t="shared" si="511"/>
        <v>0.60280014814814808</v>
      </c>
      <c r="GJ32" s="393">
        <f>INDEX('SO Juli 2026 Rev 2'!$B$6:$BI$50,MATCH(B32,'SO Juli 2026 Rev 2'!$B$6:$B$50,0),MATCH($GJ$3,'SO Juli 2026 Rev 2'!$B$5:$XI$5,0))</f>
        <v>1121.900322580635</v>
      </c>
      <c r="GK32" s="393">
        <f>INDEX('Summary sales'!$A$6:$CA$50,MATCH($B32,'Summary sales'!$A$6:$A$50,0),MATCH($GJ$3,'Summary sales'!$A$7:$CA$7,0))</f>
        <v>750.04000000003725</v>
      </c>
      <c r="GL32" s="393">
        <f t="shared" si="512"/>
        <v>-371.86032258059777</v>
      </c>
      <c r="GM32" s="581">
        <f t="shared" si="513"/>
        <v>0.66854424132330093</v>
      </c>
      <c r="GN32" s="393">
        <f>INDEX('SO Juli 2026 Rev 2'!$B$6:$BI$50,MATCH(B32,'SO Juli 2026 Rev 2'!$B$6:$B$50,0),MATCH($GN$3,'SO Juli 2026 Rev 2'!$B$5:$XI$5,0))</f>
        <v>2499.7025806451697</v>
      </c>
      <c r="GO32" s="393">
        <f>INDEX('Summary sales'!$A$6:$CA$50,MATCH(B32,'Summary sales'!$A$6:$A$50,0),MATCH($GN$3,'Summary sales'!$A$7:$CA$7,0))</f>
        <v>2768.6999999999825</v>
      </c>
      <c r="GP32" s="393">
        <f t="shared" si="514"/>
        <v>268.99741935481279</v>
      </c>
      <c r="GQ32" s="581">
        <f t="shared" si="515"/>
        <v>1.1076117700712158</v>
      </c>
      <c r="GR32" s="393">
        <f>INDEX('SO Juli 2026 Rev 2'!$B$6:$BI$50,MATCH(B32,'SO Juli 2026 Rev 2'!$B$6:$B$50,0),MATCH($GR$3,'SO Juli 2026 Rev 2'!$B$5:$XI$5,0))</f>
        <v>2499.7025806451697</v>
      </c>
      <c r="GS32" s="393">
        <f>INDEX('Summary sales'!$A$6:$CA$50,MATCH(B32,'Summary sales'!$A$6:$A$50,0),MATCH($GR$3,'Summary sales'!$A$7:$CA$7,0))</f>
        <v>0</v>
      </c>
      <c r="GT32" s="393">
        <f t="shared" si="516"/>
        <v>-2499.7025806451697</v>
      </c>
      <c r="GU32" s="581">
        <f t="shared" si="517"/>
        <v>0</v>
      </c>
      <c r="GV32" s="393">
        <f>INDEX('SO Juli 2026 Rev 2'!$B$6:$BI$50,MATCH(B32,'SO Juli 2026 Rev 2'!$B$6:$B$50,0),MATCH($GV$3,'SO Juli 2026 Rev 2'!$B$5:$XI$5,0))</f>
        <v>0</v>
      </c>
      <c r="GW32" s="393">
        <f>INDEX('Summary sales'!$A$6:$CA$50,MATCH(B32,'Summary sales'!$A$6:$A$50,0),MATCH($GV$3,'Summary sales'!$A$7:$CA$7,0))</f>
        <v>0</v>
      </c>
      <c r="GX32" s="393">
        <f t="shared" si="518"/>
        <v>0</v>
      </c>
      <c r="GY32" s="582" t="e">
        <f t="shared" si="519"/>
        <v>#DIV/0!</v>
      </c>
    </row>
    <row r="33" spans="1:207" ht="15" customHeight="1">
      <c r="A33" s="808"/>
      <c r="B33" s="391">
        <f t="shared" si="520"/>
        <v>46226</v>
      </c>
      <c r="C33" s="392" t="str">
        <f t="shared" si="0"/>
        <v>Thu</v>
      </c>
      <c r="D33" s="393">
        <f t="shared" si="416"/>
        <v>215751.05716129029</v>
      </c>
      <c r="E33" s="393">
        <f t="shared" ca="1" si="417"/>
        <v>239519.66760098943</v>
      </c>
      <c r="F33" s="393">
        <f t="shared" ca="1" si="418"/>
        <v>23768.610439699143</v>
      </c>
      <c r="G33" s="581">
        <f t="shared" ca="1" si="419"/>
        <v>1.1101668318683153</v>
      </c>
      <c r="H33" s="393">
        <f>INDEX('SO Juli 2026 Rev 2'!$B$6:$BI$50,MATCH(B33,'SO Juli 2026 Rev 2'!$B$6:$B$50,0),MATCH($H$3,'SO Juli 2026 Rev 2'!$B$5:$XI$5,0))</f>
        <v>1199.5729032258068</v>
      </c>
      <c r="I33" s="393">
        <f>INDEX('Summary sales'!$A$6:$CA$50,MATCH(B33,'Summary sales'!$A$6:$A$50,0),MATCH($H$3,'Summary sales'!$A$7:$CA$7,0))</f>
        <v>1131.5500000000466</v>
      </c>
      <c r="J33" s="393">
        <f t="shared" si="420"/>
        <v>-68.022903225760274</v>
      </c>
      <c r="K33" s="581">
        <f t="shared" si="421"/>
        <v>0.94329406487689249</v>
      </c>
      <c r="L33" s="393">
        <f>INDEX('SO Juli 2026 Rev 2'!$B$6:$BI$50,MATCH(B33,'SO Juli 2026 Rev 2'!$B$6:$B$50,0),MATCH($L$3,'SO Juli 2026 Rev 2'!$B$5:$XI$5,0))</f>
        <v>2000</v>
      </c>
      <c r="M33" s="393">
        <f>INDEX('Summary sales'!$A$6:$CA$50,MATCH($B33,'Summary sales'!$A$6:$A$50,0),MATCH($L$3,'Summary sales'!$A$7:$CA$7,0))</f>
        <v>1877.4499999992549</v>
      </c>
      <c r="N33" s="393">
        <f t="shared" si="422"/>
        <v>-122.55000000074506</v>
      </c>
      <c r="O33" s="581">
        <f t="shared" si="423"/>
        <v>0.93872499999962744</v>
      </c>
      <c r="P33" s="393">
        <f>INDEX('SO Juli 2026 Rev 2'!$B$6:$BI$50,MATCH(B33,'SO Juli 2026 Rev 2'!$B$6:$B$50,0),MATCH($P$3,'SO Juli 2026 Rev 2'!$B$5:$XI$5,0))</f>
        <v>1200</v>
      </c>
      <c r="Q33" s="393">
        <f>INDEX('Summary sales'!$A$6:$CA$50,MATCH($B33,'Summary sales'!$A$6:$A$50,0),MATCH($P$3,'Summary sales'!$A$7:$CA$7,0))</f>
        <v>1363.4900000002235</v>
      </c>
      <c r="R33" s="393">
        <f t="shared" si="424"/>
        <v>163.49000000022352</v>
      </c>
      <c r="S33" s="581">
        <f t="shared" si="425"/>
        <v>1.1362416666668529</v>
      </c>
      <c r="T33" s="393">
        <f>INDEX('SO Juli 2026 Rev 2'!$B$6:$BI$50,MATCH(B33,'SO Juli 2026 Rev 2'!$B$6:$B$50,0),MATCH($T$3,'SO Juli 2026 Rev 2'!$B$5:$XI$5,0))</f>
        <v>3300</v>
      </c>
      <c r="U33" s="393">
        <f>INDEX('Summary sales'!$A$6:$CA$50,MATCH($B33,'Summary sales'!$A$6:$A$50,0),MATCH($T$3,'Summary sales'!$A$7:$CA$7,0))</f>
        <v>3416.5</v>
      </c>
      <c r="V33" s="393">
        <f t="shared" si="426"/>
        <v>116.5</v>
      </c>
      <c r="W33" s="581">
        <f t="shared" si="427"/>
        <v>1.0353030303030304</v>
      </c>
      <c r="X33" s="393">
        <f>INDEX('SO Juli 2026 Rev 2'!$B$6:$BI$50,MATCH(B33,'SO Juli 2026 Rev 2'!$B$6:$B$50,0),MATCH($X$3,'SO Juli 2026 Rev 2'!$B$5:$XI$5,0))</f>
        <v>644.02064516129087</v>
      </c>
      <c r="Y33" s="393">
        <f>INDEX('Summary sales'!$A$6:$CA$50,MATCH($B33,'Summary sales'!$A$6:$A$50,0),MATCH($X$3,'Summary sales'!$A$7:$CA$7,0))</f>
        <v>768.04999999993015</v>
      </c>
      <c r="Z33" s="393">
        <f t="shared" si="428"/>
        <v>124.02935483863928</v>
      </c>
      <c r="AA33" s="581">
        <f t="shared" si="429"/>
        <v>1.1925859920338064</v>
      </c>
      <c r="AB33" s="393">
        <f>INDEX('SO Juli 2026 Rev 2'!$B$6:$BI$50,MATCH(B33,'SO Juli 2026 Rev 2'!$B$6:$B$50,0),MATCH($AB$3,'SO Juli 2026 Rev 2'!$B$5:$XI$5,0))</f>
        <v>150</v>
      </c>
      <c r="AC33" s="393">
        <f>INDEX('Summary sales'!$A$6:$CA$50,MATCH($B33,'Summary sales'!$A$6:$A$50,0),MATCH($AB$3,'Summary sales'!$A$7:$CA$7,0))</f>
        <v>51.419999999983702</v>
      </c>
      <c r="AD33" s="393">
        <f t="shared" si="430"/>
        <v>-98.580000000016298</v>
      </c>
      <c r="AE33" s="581">
        <f t="shared" si="431"/>
        <v>0.34279999999989136</v>
      </c>
      <c r="AF33" s="393">
        <f>INDEX('SO Juli 2026 Rev 2'!$B$6:$BI$50,MATCH(B33,'SO Juli 2026 Rev 2'!$B$6:$B$50,0),MATCH($AF$3,'SO Juli 2026 Rev 2'!$B$5:$XI$5,0))</f>
        <v>603.76322580644887</v>
      </c>
      <c r="AG33" s="393">
        <f>INDEX('Summary sales'!$A$6:$CA$50,MATCH($B33,'Summary sales'!$A$6:$A$50,0),MATCH($AF$3,'Summary sales'!$A$7:$CA$7,0))</f>
        <v>949.44999999995343</v>
      </c>
      <c r="AH33" s="393">
        <f t="shared" si="432"/>
        <v>345.68677419350456</v>
      </c>
      <c r="AI33" s="581">
        <f t="shared" si="433"/>
        <v>1.5725535432068911</v>
      </c>
      <c r="AJ33" s="393">
        <f>INDEX('SO Juli 2026 Rev 2'!$B$6:$BI$50,MATCH(B33,'SO Juli 2026 Rev 2'!$B$6:$B$50,0),MATCH($AJ$3,'SO Juli 2026 Rev 2'!$B$5:$XI$5,0))</f>
        <v>673.27548387096704</v>
      </c>
      <c r="AK33" s="393">
        <f>INDEX('Summary sales'!$A$6:$CA$50,MATCH($B33,'Summary sales'!$A$6:$A$50,0),MATCH($AJ$3,'Summary sales'!$A$7:$CA$7,0))</f>
        <v>792.43999999994412</v>
      </c>
      <c r="AL33" s="393">
        <f t="shared" si="434"/>
        <v>119.16451612897708</v>
      </c>
      <c r="AM33" s="581">
        <f t="shared" si="435"/>
        <v>1.1769922104453381</v>
      </c>
      <c r="AN33" s="393">
        <f>INDEX('SO Juli 2026 Rev 2'!$B$6:$BI$50,MATCH(B33,'SO Juli 2026 Rev 2'!$B$6:$B$50,0),MATCH($AN$3,'SO Juli 2026 Rev 2'!$B$5:$XI$5,0))</f>
        <v>5500</v>
      </c>
      <c r="AO33" s="393">
        <f>INDEX('Summary sales'!$A$6:$CA$50,MATCH($B33,'Summary sales'!$A$6:$A$50,0),MATCH($AN$3,'Summary sales'!$A$7:$CA$7,0))</f>
        <v>6227.769999999553</v>
      </c>
      <c r="AP33" s="393">
        <f t="shared" si="436"/>
        <v>727.76999999955297</v>
      </c>
      <c r="AQ33" s="581">
        <f t="shared" si="437"/>
        <v>1.1323218181817369</v>
      </c>
      <c r="AR33" s="393">
        <f>INDEX('SO Juli 2026 Rev 2'!$B$6:$BI$50,MATCH(B33,'SO Juli 2026 Rev 2'!$B$6:$B$50,0),MATCH($AR$3,'SO Juli 2026 Rev 2'!$B$5:$XI$5,0))</f>
        <v>5000</v>
      </c>
      <c r="AS33" s="393">
        <f ca="1">INDEX('Summary sales'!$A$6:$CA$50,MATCH($B33,'Summary sales'!$A$6:$A$50,0),MATCH($AR$3,'Summary sales'!$A$7:$CA$7,0))</f>
        <v>5273.1400000001304</v>
      </c>
      <c r="AT33" s="393">
        <f t="shared" ca="1" si="438"/>
        <v>273.14000000013039</v>
      </c>
      <c r="AU33" s="581">
        <f t="shared" ca="1" si="439"/>
        <v>1.0546280000000261</v>
      </c>
      <c r="AV33" s="393">
        <f>INDEX('SO Juli 2026 Rev 2'!$B$6:$BI$50,MATCH(B33,'SO Juli 2026 Rev 2'!$B$6:$B$50,0),MATCH($AV$3,'SO Juli 2026 Rev 2'!$B$5:$XI$5,0))</f>
        <v>2500</v>
      </c>
      <c r="AW33" s="393">
        <f>INDEX('Summary sales'!$A$6:$CA$50,MATCH($B33,'Summary sales'!$A$6:$A$50,0),MATCH($AV$3,'Summary sales'!$A$7:$CA$7,0))</f>
        <v>2005.3700000001118</v>
      </c>
      <c r="AX33" s="393">
        <f t="shared" si="440"/>
        <v>-494.62999999988824</v>
      </c>
      <c r="AY33" s="581">
        <f t="shared" si="441"/>
        <v>0.80214800000004471</v>
      </c>
      <c r="AZ33" s="393">
        <f>INDEX('SO Juli 2026 Rev 2'!$B$6:$BI$50,MATCH(B33,'SO Juli 2026 Rev 2'!$B$6:$B$50,0),MATCH($AZ$3,'SO Juli 2026 Rev 2'!$B$5:$XI$5,0))</f>
        <v>500</v>
      </c>
      <c r="BA33" s="393">
        <f>INDEX('Summary sales'!$A$6:$CA$50,MATCH($B33,'Summary sales'!$A$6:$A$50,0),MATCH($AZ$3,'Summary sales'!$A$7:$CA$7,0))</f>
        <v>1159.3499999999913</v>
      </c>
      <c r="BB33" s="393">
        <f t="shared" si="442"/>
        <v>659.34999999999127</v>
      </c>
      <c r="BC33" s="581">
        <f t="shared" si="443"/>
        <v>2.3186999999999824</v>
      </c>
      <c r="BD33" s="393">
        <f>INDEX('SO Juli 2026 Rev 2'!$B$6:$BI$50,MATCH(B33,'SO Juli 2026 Rev 2'!$B$6:$B$50,0),MATCH($BD$3,'SO Juli 2026 Rev 2'!$B$5:$XI$5,0))</f>
        <v>11000</v>
      </c>
      <c r="BE33" s="393">
        <f>INDEX('Summary sales'!$A$6:$CA$50,MATCH($B33,'Summary sales'!$A$6:$A$50,0),MATCH($BD$3,'Summary sales'!$A$7:$CA$7,0))</f>
        <v>10989.060000000056</v>
      </c>
      <c r="BF33" s="393">
        <f t="shared" si="444"/>
        <v>-10.939999999944121</v>
      </c>
      <c r="BG33" s="581">
        <f t="shared" si="445"/>
        <v>0.99900545454545964</v>
      </c>
      <c r="BH33" s="393">
        <f>INDEX('SO Juli 2026 Rev 2'!$B$6:$BI$50,MATCH(B33,'SO Juli 2026 Rev 2'!$B$6:$B$50,0),MATCH($BH$3,'SO Juli 2026 Rev 2'!$B$5:$XI$5,0))</f>
        <v>9000.0570967741915</v>
      </c>
      <c r="BI33" s="393">
        <f>INDEX('Summary sales'!$A$6:$CA$50,MATCH($B33,'Summary sales'!$A$6:$A$50,0),MATCH($BH$3,'Summary sales'!$A$7:$CA$7,0))</f>
        <v>6792.5400000000373</v>
      </c>
      <c r="BJ33" s="393">
        <f t="shared" si="446"/>
        <v>-2207.5170967741542</v>
      </c>
      <c r="BK33" s="581">
        <f t="shared" si="447"/>
        <v>0.75472187864615059</v>
      </c>
      <c r="BL33" s="393">
        <f>INDEX('SO Juli 2026 Rev 2'!$B$6:$BI$50,MATCH(B33,'SO Juli 2026 Rev 2'!$B$6:$B$50,0),MATCH($BL$3,'SO Juli 2026 Rev 2'!$B$5:$XI$5,0))</f>
        <v>1000</v>
      </c>
      <c r="BM33" s="393">
        <f>INDEX('Summary sales'!$A$6:$CA$50,MATCH($B33,'Summary sales'!$A$6:$A$50,0),MATCH($BL$3,'Summary sales'!$A$7:$CA$7,0))</f>
        <v>1638.5979999999981</v>
      </c>
      <c r="BN33" s="393">
        <f t="shared" si="448"/>
        <v>638.59799999999814</v>
      </c>
      <c r="BO33" s="581">
        <f t="shared" si="449"/>
        <v>1.6385979999999982</v>
      </c>
      <c r="BP33" s="393">
        <f>INDEX('SO Juli 2026 Rev 2'!$B$6:$BI$50,MATCH(B33,'SO Juli 2026 Rev 2'!$B$6:$B$50,0),MATCH($BP$3,'SO Juli 2026 Rev 2'!$B$5:$XI$5,0))</f>
        <v>5500</v>
      </c>
      <c r="BQ33" s="393">
        <f ca="1">INDEX('Summary sales'!$A$6:$CA$50,MATCH($B33,'Summary sales'!$A$6:$A$50,0),MATCH($BP$3,'Summary sales'!$A$7:$CA$7,0))</f>
        <v>6440.7666009852219</v>
      </c>
      <c r="BR33" s="393">
        <f t="shared" ca="1" si="450"/>
        <v>940.76660098522188</v>
      </c>
      <c r="BS33" s="581">
        <f t="shared" ca="1" si="451"/>
        <v>1.1710484729064039</v>
      </c>
      <c r="BT33" s="393">
        <f>INDEX('SO Juli 2026 Rev 2'!$B$6:$BI$50,MATCH(B33,'SO Juli 2026 Rev 2'!$B$6:$B$50,0),MATCH($BT$3,'SO Juli 2026 Rev 2'!$B$5:$XI$5,0))</f>
        <v>0</v>
      </c>
      <c r="BU33" s="393">
        <f>INDEX('Summary sales'!$A$6:$CA$50,MATCH($B33,'Summary sales'!$A$6:$A$50,0),MATCH($BT$3,'Summary sales'!$A$7:$CA$7,0))</f>
        <v>0</v>
      </c>
      <c r="BV33" s="393">
        <f t="shared" si="452"/>
        <v>0</v>
      </c>
      <c r="BW33" s="581" t="e">
        <f t="shared" si="453"/>
        <v>#DIV/0!</v>
      </c>
      <c r="BX33" s="393">
        <f>INDEX('SO Juli 2026 Rev 2'!$B$6:$BI$50,MATCH(B33,'SO Juli 2026 Rev 2'!$B$6:$B$50,0),MATCH($BX$3,'SO Juli 2026 Rev 2'!$B$5:$XI$5,0))</f>
        <v>89.451612903225808</v>
      </c>
      <c r="BY33" s="393">
        <f>INDEX('Summary sales'!$A$6:$CA$50,MATCH($B33,'Summary sales'!$A$6:$A$50,0),MATCH($BX$3,'Summary sales'!$A$7:$CA$7,0))</f>
        <v>87.864000000001397</v>
      </c>
      <c r="BZ33" s="393">
        <f t="shared" si="454"/>
        <v>-1.5876129032244108</v>
      </c>
      <c r="CA33" s="581">
        <f t="shared" si="455"/>
        <v>0.98225171294628322</v>
      </c>
      <c r="CB33" s="393">
        <f>INDEX('SO Juli 2026 Rev 2'!$B$6:$BI$50,MATCH(B33,'SO Juli 2026 Rev 2'!$B$6:$B$50,0),MATCH($CB$3,'SO Juli 2026 Rev 2'!$B$5:$XI$5,0))</f>
        <v>3500</v>
      </c>
      <c r="CC33" s="393">
        <f>INDEX('Summary sales'!$A$6:$CA$50,MATCH($B33,'Summary sales'!$A$6:$A$50,0),MATCH($CB$3,'Summary sales'!$A$7:$CA$7,0))</f>
        <v>3739.5</v>
      </c>
      <c r="CD33" s="393">
        <f t="shared" si="456"/>
        <v>239.5</v>
      </c>
      <c r="CE33" s="581">
        <f t="shared" si="457"/>
        <v>1.0684285714285715</v>
      </c>
      <c r="CF33" s="393">
        <f>INDEX('SO Juli 2026 Rev 2'!$B$6:$BI$50,MATCH(B33,'SO Juli 2026 Rev 2'!$B$6:$B$50,0),MATCH($CF$3,'SO Juli 2026 Rev 2'!$B$5:$XI$5,0))</f>
        <v>1300</v>
      </c>
      <c r="CG33" s="393">
        <f>INDEX('Summary sales'!$A$6:$CA$50,MATCH($B33,'Summary sales'!$A$6:$A$50,0),MATCH($CF$3,'Summary sales'!$A$7:$CA$7,0))</f>
        <v>1667.8800000000047</v>
      </c>
      <c r="CH33" s="393">
        <f t="shared" si="458"/>
        <v>367.88000000000466</v>
      </c>
      <c r="CI33" s="581">
        <f t="shared" si="459"/>
        <v>1.2829846153846189</v>
      </c>
      <c r="CJ33" s="393">
        <f>INDEX('SO Juli 2026 Rev 2'!$B$6:$BI$50,MATCH(B33,'SO Juli 2026 Rev 2'!$B$6:$B$50,0),MATCH($CJ$3,'SO Juli 2026 Rev 2'!$B$5:$XI$5,0))</f>
        <v>3000</v>
      </c>
      <c r="CK33" s="393">
        <f>INDEX('Summary sales'!$A$6:$CA$50,MATCH($B33,'Summary sales'!$A$6:$A$50,0),MATCH($CJ$3,'Summary sales'!$A$7:$CA$7,0))</f>
        <v>5325</v>
      </c>
      <c r="CL33" s="393">
        <f t="shared" si="460"/>
        <v>2325</v>
      </c>
      <c r="CM33" s="581">
        <f t="shared" si="461"/>
        <v>1.7749999999999999</v>
      </c>
      <c r="CN33" s="393">
        <f>INDEX('SO Juli 2026 Rev 2'!$B$6:$BI$50,MATCH(B33,'SO Juli 2026 Rev 2'!$B$6:$B$50,0),MATCH($CN$3,'SO Juli 2026 Rev 2'!$B$5:$XI$5,0))</f>
        <v>6500</v>
      </c>
      <c r="CO33" s="393">
        <f>INDEX('Summary sales'!$A$6:$CA$50,MATCH($B33,'Summary sales'!$A$6:$A$50,0),MATCH($CN$3,'Summary sales'!$A$7:$CA$7,0))</f>
        <v>9018</v>
      </c>
      <c r="CP33" s="393">
        <f t="shared" si="462"/>
        <v>2518</v>
      </c>
      <c r="CQ33" s="581">
        <f t="shared" si="463"/>
        <v>1.3873846153846154</v>
      </c>
      <c r="CR33" s="393">
        <f>INDEX('SO Juli 2026 Rev 2'!$B$6:$BI$50,MATCH(B33,'SO Juli 2026 Rev 2'!$B$6:$B$50,0),MATCH($CR$3,'SO Juli 2026 Rev 2'!$B$5:$XI$5,0))</f>
        <v>10000</v>
      </c>
      <c r="CS33" s="393">
        <f>INDEX('Summary sales'!$A$6:$CA$50,MATCH($B33,'Summary sales'!$A$6:$A$50,0),MATCH($CR$3,'Summary sales'!$A$7:$CA$7,0))</f>
        <v>9647.3000000000466</v>
      </c>
      <c r="CT33" s="393">
        <f t="shared" si="464"/>
        <v>-352.69999999995343</v>
      </c>
      <c r="CU33" s="581">
        <f t="shared" si="465"/>
        <v>0.96473000000000464</v>
      </c>
      <c r="CV33" s="393">
        <f>INDEX('SO Juli 2026 Rev 2'!$B$6:$BI$50,MATCH(B33,'SO Juli 2026 Rev 2'!$B$6:$B$50,0),MATCH($CV$3,'SO Juli 2026 Rev 2'!$B$5:$XI$5,0))</f>
        <v>16000</v>
      </c>
      <c r="CW33" s="393">
        <f>INDEX('Summary sales'!$A$6:$CA$50,MATCH($B33,'Summary sales'!$A$6:$A$50,0),MATCH($CV$3,'Summary sales'!$A$7:$CA$7,0))</f>
        <v>17678.138000003994</v>
      </c>
      <c r="CX33" s="393">
        <f t="shared" si="466"/>
        <v>1678.1380000039935</v>
      </c>
      <c r="CY33" s="581">
        <f t="shared" si="467"/>
        <v>1.1048836250002496</v>
      </c>
      <c r="CZ33" s="393">
        <f>INDEX('SO Juli 2026 Rev 2'!$B$6:$BI$50,MATCH(B33,'SO Juli 2026 Rev 2'!$B$6:$B$50,0),MATCH($CZ$3,'SO Juli 2026 Rev 2'!$B$5:$XI$5,0))</f>
        <v>2000</v>
      </c>
      <c r="DA33" s="393">
        <f>INDEX('Summary sales'!$A$6:$CA$50,MATCH($B33,'Summary sales'!$A$6:$A$50,0),MATCH($CZ$3,'Summary sales'!$A$7:$CA$7,0))</f>
        <v>1732.230000000447</v>
      </c>
      <c r="DB33" s="393">
        <f t="shared" si="468"/>
        <v>-267.76999999955297</v>
      </c>
      <c r="DC33" s="581">
        <f t="shared" si="469"/>
        <v>0.86611500000022357</v>
      </c>
      <c r="DD33" s="393">
        <f>INDEX('SO Juli 2026 Rev 2'!$B$6:$BI$50,MATCH(B33,'SO Juli 2026 Rev 2'!$B$6:$B$50,0),MATCH($DD$3,'SO Juli 2026 Rev 2'!$B$5:$XI$5,0))</f>
        <v>800</v>
      </c>
      <c r="DE33" s="393">
        <f>INDEX('Summary sales'!$A$6:$CA$50,MATCH($B33,'Summary sales'!$A$6:$A$50,0),MATCH($DD$3,'Summary sales'!$A$7:$CA$7,0))</f>
        <v>1067.1999999999534</v>
      </c>
      <c r="DF33" s="393">
        <f t="shared" si="470"/>
        <v>267.19999999995343</v>
      </c>
      <c r="DG33" s="581">
        <f t="shared" si="471"/>
        <v>1.3339999999999419</v>
      </c>
      <c r="DH33" s="393">
        <f>INDEX('SO Juli 2026 Rev 2'!$B$6:$BI$50,MATCH(B33,'SO Juli 2026 Rev 2'!$B$6:$B$50,0),MATCH($DH$3,'SO Juli 2026 Rev 2'!$B$5:$XI$5,0))</f>
        <v>8000</v>
      </c>
      <c r="DI33" s="393">
        <f>INDEX('Summary sales'!$A$6:$CA$50,MATCH($B33,'Summary sales'!$A$6:$A$50,0),MATCH($DH$3,'Summary sales'!$A$7:$CA$7,0))</f>
        <v>9398.8899999996647</v>
      </c>
      <c r="DJ33" s="393">
        <f t="shared" si="472"/>
        <v>1398.8899999996647</v>
      </c>
      <c r="DK33" s="581">
        <f t="shared" si="473"/>
        <v>1.174861249999958</v>
      </c>
      <c r="DL33" s="393">
        <f>INDEX('SO Juli 2026 Rev 2'!$B$6:$BI$50,MATCH(B33,'SO Juli 2026 Rev 2'!$B$6:$B$50,0),MATCH($DL$3,'SO Juli 2026 Rev 2'!$B$5:$XI$5,0))</f>
        <v>2000</v>
      </c>
      <c r="DM33" s="393">
        <f>INDEX('Summary sales'!$A$6:$CA$50,MATCH($B33,'Summary sales'!$A$6:$A$50,0),MATCH($DL$3,'Summary sales'!$A$7:$CA$7,0))</f>
        <v>2741.7900000000373</v>
      </c>
      <c r="DN33" s="393">
        <f t="shared" si="474"/>
        <v>741.79000000003725</v>
      </c>
      <c r="DO33" s="581">
        <f t="shared" si="475"/>
        <v>1.3708950000000186</v>
      </c>
      <c r="DP33" s="393">
        <f>INDEX('SO Juli 2026 Rev 2'!$B$6:$BI$50,MATCH(B33,'SO Juli 2026 Rev 2'!$B$6:$B$50,0),MATCH($DP$3,'SO Juli 2026 Rev 2'!$B$5:$XI$5,0))</f>
        <v>2000</v>
      </c>
      <c r="DQ33" s="393">
        <f>INDEX('Summary sales'!$A$6:$CA$50,MATCH($B33,'Summary sales'!$A$6:$A$50,0),MATCH($DP$3,'Summary sales'!$A$7:$CA$7,0))</f>
        <v>1998.6399999998976</v>
      </c>
      <c r="DR33" s="393">
        <f t="shared" si="476"/>
        <v>-1.3600000001024455</v>
      </c>
      <c r="DS33" s="581">
        <f t="shared" si="477"/>
        <v>0.9993199999999488</v>
      </c>
      <c r="DT33" s="393">
        <f>INDEX('SO Juli 2026 Rev 2'!$B$6:$BI$50,MATCH(B33,'SO Juli 2026 Rev 2'!$B$6:$B$50,0),MATCH($DT$3,'SO Juli 2026 Rev 2'!$B$5:$XI$5,0))</f>
        <v>1000</v>
      </c>
      <c r="DU33" s="393">
        <f>INDEX('Summary sales'!$A$6:$CA$50,MATCH($B33,'Summary sales'!$A$6:$A$50,0),MATCH($DT$3,'Summary sales'!$A$7:$CA$7,0))</f>
        <v>1333.6199999999953</v>
      </c>
      <c r="DV33" s="393">
        <f t="shared" si="478"/>
        <v>333.61999999999534</v>
      </c>
      <c r="DW33" s="581">
        <f t="shared" si="479"/>
        <v>1.3336199999999954</v>
      </c>
      <c r="DX33" s="393">
        <f>INDEX('SO Juli 2026 Rev 2'!$B$6:$BI$50,MATCH(B33,'SO Juli 2026 Rev 2'!$B$6:$B$50,0),MATCH($DX$3,'SO Juli 2026 Rev 2'!$B$5:$XI$5,0))</f>
        <v>11000</v>
      </c>
      <c r="DY33" s="393">
        <f>INDEX('Summary sales'!$A$6:$CA$50,MATCH($B33,'Summary sales'!$A$6:$A$50,0),MATCH($DX$3,'Summary sales'!$A$7:$CA$7,0))</f>
        <v>11568.260000000708</v>
      </c>
      <c r="DZ33" s="393">
        <f t="shared" si="480"/>
        <v>568.26000000070781</v>
      </c>
      <c r="EA33" s="581">
        <f t="shared" si="481"/>
        <v>1.0516600000000644</v>
      </c>
      <c r="EB33" s="393">
        <f>INDEX('SO Juli 2026 Rev 2'!$B$6:$BI$50,MATCH(B33,'SO Juli 2026 Rev 2'!$B$6:$B$50,0),MATCH($EB$3,'SO Juli 2026 Rev 2'!$B$5:$XI$5,0))</f>
        <v>2000</v>
      </c>
      <c r="EC33" s="393">
        <f>INDEX('Summary sales'!$A$6:$CA$50,MATCH($B33,'Summary sales'!$A$6:$A$50,0),MATCH($EB$3,'Summary sales'!$A$7:$CA$7,0))</f>
        <v>2383.2700000000186</v>
      </c>
      <c r="ED33" s="393">
        <f t="shared" si="482"/>
        <v>383.27000000001863</v>
      </c>
      <c r="EE33" s="581">
        <f t="shared" si="483"/>
        <v>1.1916350000000093</v>
      </c>
      <c r="EF33" s="393">
        <f>INDEX('SO Juli 2026 Rev 2'!$B$6:$BI$50,MATCH(B33,'SO Juli 2026 Rev 2'!$B$6:$B$50,0),MATCH($EF$3,'SO Juli 2026 Rev 2'!$B$5:$XI$5,0))</f>
        <v>4000</v>
      </c>
      <c r="EG33" s="393">
        <f>INDEX('Summary sales'!$A$6:$CA$50,MATCH($B33,'Summary sales'!$A$6:$A$50,0),MATCH($EF$3,'Summary sales'!$A$7:$CA$7,0))</f>
        <v>5492.9399999994785</v>
      </c>
      <c r="EH33" s="393">
        <f t="shared" si="484"/>
        <v>1492.9399999994785</v>
      </c>
      <c r="EI33" s="581">
        <f t="shared" si="485"/>
        <v>1.3732349999998696</v>
      </c>
      <c r="EJ33" s="393">
        <f>INDEX('SO Juli 2026 Rev 2'!$B$6:$BI$50,MATCH(B33,'SO Juli 2026 Rev 2'!$B$6:$B$50,0),MATCH($EJ$3,'SO Juli 2026 Rev 2'!$B$5:$XI$5,0))</f>
        <v>7000</v>
      </c>
      <c r="EK33" s="393">
        <f>INDEX('Summary sales'!$A$6:$CA$50,MATCH(B33,'Summary sales'!$A$6:$A$50,0),MATCH($EJ$3,'Summary sales'!$A$7:$CA$7,0))</f>
        <v>6369.8300000000745</v>
      </c>
      <c r="EL33" s="393">
        <f t="shared" si="486"/>
        <v>-630.16999999992549</v>
      </c>
      <c r="EM33" s="581">
        <f t="shared" si="487"/>
        <v>0.90997571428572488</v>
      </c>
      <c r="EN33" s="393">
        <f>INDEX('SO Juli 2026 Rev 2'!$B$6:$BI$50,MATCH(B33,'SO Juli 2026 Rev 2'!$B$6:$B$50,0),MATCH($EN$3,'SO Juli 2026 Rev 2'!$B$5:$XI$5,0))</f>
        <v>7000</v>
      </c>
      <c r="EO33" s="393">
        <f>INDEX('Summary sales'!$A$6:$CA$50,MATCH($B33,'Summary sales'!$A$6:$A$50,0),MATCH($EN$3,'Summary sales'!$A$7:$CA$7,0))</f>
        <v>6451.25</v>
      </c>
      <c r="EP33" s="393">
        <f t="shared" si="488"/>
        <v>-548.75</v>
      </c>
      <c r="EQ33" s="581">
        <f t="shared" si="489"/>
        <v>0.92160714285714285</v>
      </c>
      <c r="ER33" s="393">
        <f>INDEX('SO Juli 2026 Rev 2'!$B$6:$BI$50,MATCH(B33,'SO Juli 2026 Rev 2'!$B$6:$B$50,0),MATCH($ER$3,'SO Juli 2026 Rev 2'!$B$5:$XI$5,0))</f>
        <v>35000</v>
      </c>
      <c r="ES33" s="393">
        <f>INDEX('Summary sales'!$A$6:$CA$50,MATCH($B33,'Summary sales'!$A$6:$A$50,0),MATCH($ER$3,'Summary sales'!$A$7:$CA$7,0))</f>
        <v>35595.75</v>
      </c>
      <c r="ET33" s="393">
        <f t="shared" si="490"/>
        <v>595.75</v>
      </c>
      <c r="EU33" s="581">
        <f t="shared" si="491"/>
        <v>1.0170214285714285</v>
      </c>
      <c r="EV33" s="393">
        <f>INDEX('SO Juli 2026 Rev 2'!$B$6:$BI$50,MATCH(B33,'SO Juli 2026 Rev 2'!$B$6:$B$50,0),MATCH($EV$3,'SO Juli 2026 Rev 2'!$B$5:$XI$5,0))</f>
        <v>8000</v>
      </c>
      <c r="EW33" s="393">
        <f>INDEX('Summary sales'!$A$6:$CA$50,MATCH(B33,'Summary sales'!$A$6:$A$50,0),MATCH($EV$3,'Summary sales'!$A$7:$CA$7,0))</f>
        <v>7148.4000000003725</v>
      </c>
      <c r="EX33" s="393">
        <f t="shared" si="492"/>
        <v>-851.59999999962747</v>
      </c>
      <c r="EY33" s="581">
        <f t="shared" si="493"/>
        <v>0.89355000000004658</v>
      </c>
      <c r="EZ33" s="393">
        <f>INDEX('SO Juli 2026 Rev 2'!$B$6:$BI$50,MATCH(B33,'SO Juli 2026 Rev 2'!$B$6:$B$50,0),MATCH($EZ$3,'SO Juli 2026 Rev 2'!$B$5:$XI$5,0))</f>
        <v>3500</v>
      </c>
      <c r="FA33" s="393">
        <f>INDEX('Summary sales'!$A$6:$CA$50,MATCH(B33,'Summary sales'!$A$6:$A$50,0),MATCH($EZ$3,'Summary sales'!$A$7:$CA$7,0))</f>
        <v>3509.4000000003725</v>
      </c>
      <c r="FB33" s="393">
        <f t="shared" si="494"/>
        <v>9.400000000372529</v>
      </c>
      <c r="FC33" s="581">
        <f t="shared" si="495"/>
        <v>1.0026857142858208</v>
      </c>
      <c r="FD33" s="393">
        <f>INDEX('SO Juli 2026 Rev 2'!$B$6:$BI$50,MATCH(B33,'SO Juli 2026 Rev 2'!$B$6:$B$50,0),MATCH($FD$3,'SO Juli 2026 Rev 2'!$B$5:$XI$5,0))</f>
        <v>0</v>
      </c>
      <c r="FE33" s="393">
        <f>INDEX('Summary sales'!$A$6:$CA$50,MATCH(B33,'Summary sales'!$A$6:$A$50,0),MATCH($FD$3,'Summary sales'!$A$7:$CA$7,0))</f>
        <v>0</v>
      </c>
      <c r="FF33" s="393">
        <f t="shared" si="496"/>
        <v>0</v>
      </c>
      <c r="FG33" s="581" t="e">
        <f t="shared" si="497"/>
        <v>#DIV/0!</v>
      </c>
      <c r="FH33" s="393">
        <f>INDEX('SO Juli 2026 Rev 2'!$B$6:$BI$50,MATCH(B33,'SO Juli 2026 Rev 2'!$B$6:$B$50,0),MATCH($FH$3,'SO Juli 2026 Rev 2'!$B$5:$XI$5,0))</f>
        <v>0</v>
      </c>
      <c r="FI33" s="393">
        <f>INDEX('Summary sales'!$A$6:$CA$50,MATCH(B33,'Summary sales'!$A$6:$A$50,0),MATCH($FH$3,'Summary sales'!$A$7:$CA$7,0))</f>
        <v>0</v>
      </c>
      <c r="FJ33" s="393">
        <f t="shared" si="498"/>
        <v>0</v>
      </c>
      <c r="FK33" s="581" t="e">
        <f t="shared" si="499"/>
        <v>#DIV/0!</v>
      </c>
      <c r="FL33" s="393">
        <f>INDEX('SO Juli 2026 Rev 2'!$B$6:$BI$50,MATCH(B33,'SO Juli 2026 Rev 2'!$B$6:$B$50,0),MATCH($FL$3,'SO Juli 2026 Rev 2'!$B$5:$XI$5,0))</f>
        <v>700</v>
      </c>
      <c r="FM33" s="393">
        <f>INDEX('Summary sales'!$A$6:$CA$50,MATCH(B33,'Summary sales'!$A$6:$A$50,0),MATCH($FL$3,'Summary sales'!$A$7:$CA$7,0))</f>
        <v>399.52000000001863</v>
      </c>
      <c r="FN33" s="393">
        <f t="shared" si="500"/>
        <v>-300.47999999998137</v>
      </c>
      <c r="FO33" s="581">
        <f t="shared" si="501"/>
        <v>0.57074285714288375</v>
      </c>
      <c r="FP33" s="393">
        <f>INDEX('SO Juli 2026 Rev 2'!$B$6:$BI$50,MATCH(B33,'SO Juli 2026 Rev 2'!$B$6:$B$50,0),MATCH($FP$3,'SO Juli 2026 Rev 2'!$B$5:$XI$5,0))</f>
        <v>5600</v>
      </c>
      <c r="FQ33" s="393">
        <f>INDEX('Summary sales'!$A$6:$CA$50,MATCH(B33,'Summary sales'!$A$6:$A$50,0),MATCH($FP$3,'Summary sales'!$A$7:$CA$7,0))</f>
        <v>7777.1600000000326</v>
      </c>
      <c r="FR33" s="393">
        <f t="shared" si="502"/>
        <v>2177.1600000000326</v>
      </c>
      <c r="FS33" s="581">
        <f t="shared" si="503"/>
        <v>1.3887785714285772</v>
      </c>
      <c r="FT33" s="393">
        <f>INDEX('SO Juli 2026 Rev 2'!$B$6:$BI$50,MATCH(B33,'SO Juli 2026 Rev 2'!$B$6:$B$50,0),MATCH($FT$3,'SO Juli 2026 Rev 2'!$B$5:$XI$5,0))</f>
        <v>4000</v>
      </c>
      <c r="FU33" s="393">
        <f>INDEX('Summary sales'!$A$6:$CA$50,MATCH(B33,'Summary sales'!$A$6:$A$50,0),MATCH($FT$3,'Summary sales'!$A$7:$CA$7,0))</f>
        <v>4194.3300000000745</v>
      </c>
      <c r="FV33" s="393">
        <f t="shared" si="504"/>
        <v>194.33000000007451</v>
      </c>
      <c r="FW33" s="581">
        <f t="shared" si="505"/>
        <v>1.0485825000000186</v>
      </c>
      <c r="FX33" s="393">
        <f>INDEX('SO Juli 2026 Rev 2'!$B$6:$BI$50,MATCH(B33,'SO Juli 2026 Rev 2'!$B$6:$B$50,0),MATCH($FX$3,'SO Juli 2026 Rev 2'!$B$5:$XI$5,0))</f>
        <v>2000</v>
      </c>
      <c r="FY33" s="393">
        <f>INDEX('Summary sales'!$A$6:$CA$50,MATCH(B33,'Summary sales'!$A$6:$A$50,0),MATCH($FX$3,'Summary sales'!$A$7:$CA$7,0))</f>
        <v>5961.8100000000559</v>
      </c>
      <c r="FZ33" s="393">
        <f t="shared" si="506"/>
        <v>3961.8100000000559</v>
      </c>
      <c r="GA33" s="581">
        <f t="shared" si="507"/>
        <v>2.9809050000000279</v>
      </c>
      <c r="GB33" s="393">
        <f>INDEX('SO Juli 2026 Rev 2'!$B$6:$BI$50,MATCH(B33,'SO Juli 2026 Rev 2'!$B$6:$B$50,0),MATCH($GB$3,'SO Juli 2026 Rev 2'!$B$5:$XI$5,0))</f>
        <v>369.61070967741654</v>
      </c>
      <c r="GC33" s="393">
        <f>INDEX('Summary sales'!$A$6:$CA$50,MATCH(B33,'Summary sales'!$A$6:$A$50,0),MATCH($GB$3,'Summary sales'!$A$7:$CA$7,0))</f>
        <v>775.31400000001304</v>
      </c>
      <c r="GD33" s="393">
        <f t="shared" si="508"/>
        <v>405.7032903225965</v>
      </c>
      <c r="GE33" s="581">
        <f t="shared" si="509"/>
        <v>2.0976502566083117</v>
      </c>
      <c r="GF33" s="393">
        <f>INDEX('SO Juli 2026 Rev 2'!$B$6:$BI$50,MATCH(B33,'SO Juli 2026 Rev 2'!$B$6:$B$50,0),MATCH($GF$3,'SO Juli 2026 Rev 2'!$B$5:$XI$5,0))</f>
        <v>13500</v>
      </c>
      <c r="GG33" s="393">
        <f>INDEX('Summary sales'!$A$6:$CA$50,MATCH(B33,'Summary sales'!$A$6:$A$50,0),MATCH($GF$3,'Summary sales'!$A$7:$CA$7,0))</f>
        <v>21287.237000000001</v>
      </c>
      <c r="GH33" s="393">
        <f t="shared" si="510"/>
        <v>7787.237000000001</v>
      </c>
      <c r="GI33" s="581">
        <f t="shared" si="511"/>
        <v>1.5768323703703704</v>
      </c>
      <c r="GJ33" s="393">
        <f>INDEX('SO Juli 2026 Rev 2'!$B$6:$BI$50,MATCH(B33,'SO Juli 2026 Rev 2'!$B$6:$B$50,0),MATCH($GJ$3,'SO Juli 2026 Rev 2'!$B$5:$XI$5,0))</f>
        <v>1121.900322580635</v>
      </c>
      <c r="GK33" s="393">
        <f>INDEX('Summary sales'!$A$6:$CA$50,MATCH($B33,'Summary sales'!$A$6:$A$50,0),MATCH($GJ$3,'Summary sales'!$A$7:$CA$7,0))</f>
        <v>860.27999999979511</v>
      </c>
      <c r="GL33" s="393">
        <f t="shared" si="512"/>
        <v>-261.62032258083991</v>
      </c>
      <c r="GM33" s="581">
        <f t="shared" si="513"/>
        <v>0.7668060902424455</v>
      </c>
      <c r="GN33" s="393">
        <f>INDEX('SO Juli 2026 Rev 2'!$B$6:$BI$50,MATCH(B33,'SO Juli 2026 Rev 2'!$B$6:$B$50,0),MATCH($GN$3,'SO Juli 2026 Rev 2'!$B$5:$XI$5,0))</f>
        <v>2499.7025806451697</v>
      </c>
      <c r="GO33" s="393">
        <f>INDEX('Summary sales'!$A$6:$CA$50,MATCH(B33,'Summary sales'!$A$6:$A$50,0),MATCH($GN$3,'Summary sales'!$A$7:$CA$7,0))</f>
        <v>2853</v>
      </c>
      <c r="GP33" s="393">
        <f t="shared" si="514"/>
        <v>353.29741935483025</v>
      </c>
      <c r="GQ33" s="581">
        <f t="shared" si="515"/>
        <v>1.1413357821407877</v>
      </c>
      <c r="GR33" s="393">
        <f>INDEX('SO Juli 2026 Rev 2'!$B$6:$BI$50,MATCH(B33,'SO Juli 2026 Rev 2'!$B$6:$B$50,0),MATCH($GR$3,'SO Juli 2026 Rev 2'!$B$5:$XI$5,0))</f>
        <v>2499.7025806451697</v>
      </c>
      <c r="GS33" s="393">
        <f>INDEX('Summary sales'!$A$6:$CA$50,MATCH(B33,'Summary sales'!$A$6:$A$50,0),MATCH($GR$3,'Summary sales'!$A$7:$CA$7,0))</f>
        <v>578.91999999992549</v>
      </c>
      <c r="GT33" s="393">
        <f t="shared" si="516"/>
        <v>-1920.7825806452443</v>
      </c>
      <c r="GU33" s="581">
        <f t="shared" si="517"/>
        <v>0.23159555239988072</v>
      </c>
      <c r="GV33" s="393">
        <f>INDEX('SO Juli 2026 Rev 2'!$B$6:$BI$50,MATCH(B33,'SO Juli 2026 Rev 2'!$B$6:$B$50,0),MATCH($GV$3,'SO Juli 2026 Rev 2'!$B$5:$XI$5,0))</f>
        <v>0</v>
      </c>
      <c r="GW33" s="393">
        <f>INDEX('Summary sales'!$A$6:$CA$50,MATCH(B33,'Summary sales'!$A$6:$A$50,0),MATCH($GV$3,'Summary sales'!$A$7:$CA$7,0))</f>
        <v>0</v>
      </c>
      <c r="GX33" s="393">
        <f t="shared" si="518"/>
        <v>0</v>
      </c>
      <c r="GY33" s="582" t="e">
        <f t="shared" si="519"/>
        <v>#DIV/0!</v>
      </c>
    </row>
    <row r="34" spans="1:207" s="412" customFormat="1" ht="15" customHeight="1">
      <c r="A34" s="808"/>
      <c r="B34" s="391">
        <f t="shared" si="520"/>
        <v>46227</v>
      </c>
      <c r="C34" s="392" t="str">
        <f t="shared" si="0"/>
        <v>Fri</v>
      </c>
      <c r="D34" s="393">
        <f t="shared" si="416"/>
        <v>215751.05716129029</v>
      </c>
      <c r="E34" s="393">
        <f t="shared" ca="1" si="417"/>
        <v>204461.73399999877</v>
      </c>
      <c r="F34" s="393">
        <f t="shared" ca="1" si="418"/>
        <v>-11289.323161291511</v>
      </c>
      <c r="G34" s="581">
        <f t="shared" ca="1" si="419"/>
        <v>0.94767430894740934</v>
      </c>
      <c r="H34" s="393">
        <f>INDEX('SO Juli 2026 Rev 2'!$B$6:$BI$50,MATCH(B34,'SO Juli 2026 Rev 2'!$B$6:$B$50,0),MATCH($H$3,'SO Juli 2026 Rev 2'!$B$5:$XI$5,0))</f>
        <v>1199.5729032258068</v>
      </c>
      <c r="I34" s="393">
        <f>INDEX('Summary sales'!$A$6:$CA$50,MATCH(B34,'Summary sales'!$A$6:$A$50,0),MATCH($H$3,'Summary sales'!$A$7:$CA$7,0))</f>
        <v>1193.9099999999162</v>
      </c>
      <c r="J34" s="393">
        <f t="shared" si="420"/>
        <v>-5.6629032258906591</v>
      </c>
      <c r="K34" s="581">
        <f t="shared" si="421"/>
        <v>0.99527923379174177</v>
      </c>
      <c r="L34" s="393">
        <f>INDEX('SO Juli 2026 Rev 2'!$B$6:$BI$50,MATCH(B34,'SO Juli 2026 Rev 2'!$B$6:$B$50,0),MATCH($L$3,'SO Juli 2026 Rev 2'!$B$5:$XI$5,0))</f>
        <v>2000</v>
      </c>
      <c r="M34" s="393">
        <f>INDEX('Summary sales'!$A$6:$CA$50,MATCH($B34,'Summary sales'!$A$6:$A$50,0),MATCH($L$3,'Summary sales'!$A$7:$CA$7,0))</f>
        <v>2119.6900000013411</v>
      </c>
      <c r="N34" s="393">
        <f t="shared" si="422"/>
        <v>119.6900000013411</v>
      </c>
      <c r="O34" s="581">
        <f t="shared" si="423"/>
        <v>1.0598450000006705</v>
      </c>
      <c r="P34" s="393">
        <f>INDEX('SO Juli 2026 Rev 2'!$B$6:$BI$50,MATCH(B34,'SO Juli 2026 Rev 2'!$B$6:$B$50,0),MATCH($P$3,'SO Juli 2026 Rev 2'!$B$5:$XI$5,0))</f>
        <v>1200</v>
      </c>
      <c r="Q34" s="393">
        <f>INDEX('Summary sales'!$A$6:$CA$50,MATCH($B34,'Summary sales'!$A$6:$A$50,0),MATCH($P$3,'Summary sales'!$A$7:$CA$7,0))</f>
        <v>1029.6299999998882</v>
      </c>
      <c r="R34" s="393">
        <f t="shared" si="424"/>
        <v>-170.37000000011176</v>
      </c>
      <c r="S34" s="581">
        <f t="shared" si="425"/>
        <v>0.85802499999990689</v>
      </c>
      <c r="T34" s="393">
        <f>INDEX('SO Juli 2026 Rev 2'!$B$6:$BI$50,MATCH(B34,'SO Juli 2026 Rev 2'!$B$6:$B$50,0),MATCH($T$3,'SO Juli 2026 Rev 2'!$B$5:$XI$5,0))</f>
        <v>3300</v>
      </c>
      <c r="U34" s="393">
        <f>INDEX('Summary sales'!$A$6:$CA$50,MATCH($B34,'Summary sales'!$A$6:$A$50,0),MATCH($T$3,'Summary sales'!$A$7:$CA$7,0))</f>
        <v>3439.5</v>
      </c>
      <c r="V34" s="393">
        <f t="shared" si="426"/>
        <v>139.5</v>
      </c>
      <c r="W34" s="581">
        <f t="shared" si="427"/>
        <v>1.0422727272727272</v>
      </c>
      <c r="X34" s="393">
        <f>INDEX('SO Juli 2026 Rev 2'!$B$6:$BI$50,MATCH(B34,'SO Juli 2026 Rev 2'!$B$6:$B$50,0),MATCH($X$3,'SO Juli 2026 Rev 2'!$B$5:$XI$5,0))</f>
        <v>644.02064516129087</v>
      </c>
      <c r="Y34" s="393">
        <f>INDEX('Summary sales'!$A$6:$CA$50,MATCH($B34,'Summary sales'!$A$6:$A$50,0),MATCH($X$3,'Summary sales'!$A$7:$CA$7,0))</f>
        <v>853.64000000001397</v>
      </c>
      <c r="Z34" s="393">
        <f t="shared" si="428"/>
        <v>209.6193548387231</v>
      </c>
      <c r="AA34" s="581">
        <f t="shared" si="429"/>
        <v>1.3254854582902778</v>
      </c>
      <c r="AB34" s="393">
        <f>INDEX('SO Juli 2026 Rev 2'!$B$6:$BI$50,MATCH(B34,'SO Juli 2026 Rev 2'!$B$6:$B$50,0),MATCH($AB$3,'SO Juli 2026 Rev 2'!$B$5:$XI$5,0))</f>
        <v>150</v>
      </c>
      <c r="AC34" s="393">
        <f>INDEX('Summary sales'!$A$6:$CA$50,MATCH($B34,'Summary sales'!$A$6:$A$50,0),MATCH($AB$3,'Summary sales'!$A$7:$CA$7,0))</f>
        <v>0</v>
      </c>
      <c r="AD34" s="393">
        <f t="shared" si="430"/>
        <v>-150</v>
      </c>
      <c r="AE34" s="581">
        <f t="shared" si="431"/>
        <v>0</v>
      </c>
      <c r="AF34" s="393">
        <f>INDEX('SO Juli 2026 Rev 2'!$B$6:$BI$50,MATCH(B34,'SO Juli 2026 Rev 2'!$B$6:$B$50,0),MATCH($AF$3,'SO Juli 2026 Rev 2'!$B$5:$XI$5,0))</f>
        <v>603.76322580644887</v>
      </c>
      <c r="AG34" s="393">
        <f>INDEX('Summary sales'!$A$6:$CA$50,MATCH($B34,'Summary sales'!$A$6:$A$50,0),MATCH($AF$3,'Summary sales'!$A$7:$CA$7,0))</f>
        <v>925.89000000001397</v>
      </c>
      <c r="AH34" s="393">
        <f t="shared" si="432"/>
        <v>322.1267741935651</v>
      </c>
      <c r="AI34" s="581">
        <f t="shared" si="433"/>
        <v>1.533531623697848</v>
      </c>
      <c r="AJ34" s="393">
        <f>INDEX('SO Juli 2026 Rev 2'!$B$6:$BI$50,MATCH(B34,'SO Juli 2026 Rev 2'!$B$6:$B$50,0),MATCH($AJ$3,'SO Juli 2026 Rev 2'!$B$5:$XI$5,0))</f>
        <v>673.27548387096704</v>
      </c>
      <c r="AK34" s="393">
        <f>INDEX('Summary sales'!$A$6:$CA$50,MATCH($B34,'Summary sales'!$A$6:$A$50,0),MATCH($AJ$3,'Summary sales'!$A$7:$CA$7,0))</f>
        <v>584.27000000001863</v>
      </c>
      <c r="AL34" s="393">
        <f t="shared" si="434"/>
        <v>-89.00548387094841</v>
      </c>
      <c r="AM34" s="581">
        <f t="shared" si="435"/>
        <v>0.86780228004261284</v>
      </c>
      <c r="AN34" s="393">
        <f>INDEX('SO Juli 2026 Rev 2'!$B$6:$BI$50,MATCH(B34,'SO Juli 2026 Rev 2'!$B$6:$B$50,0),MATCH($AN$3,'SO Juli 2026 Rev 2'!$B$5:$XI$5,0))</f>
        <v>5500</v>
      </c>
      <c r="AO34" s="393">
        <f>INDEX('Summary sales'!$A$6:$CA$50,MATCH($B34,'Summary sales'!$A$6:$A$50,0),MATCH($AN$3,'Summary sales'!$A$7:$CA$7,0))</f>
        <v>5927.8700000010431</v>
      </c>
      <c r="AP34" s="393">
        <f t="shared" si="436"/>
        <v>427.87000000104308</v>
      </c>
      <c r="AQ34" s="581">
        <f t="shared" si="437"/>
        <v>1.0777945454547351</v>
      </c>
      <c r="AR34" s="393">
        <f>INDEX('SO Juli 2026 Rev 2'!$B$6:$BI$50,MATCH(B34,'SO Juli 2026 Rev 2'!$B$6:$B$50,0),MATCH($AR$3,'SO Juli 2026 Rev 2'!$B$5:$XI$5,0))</f>
        <v>5000</v>
      </c>
      <c r="AS34" s="393">
        <f ca="1">INDEX('Summary sales'!$A$6:$CA$50,MATCH($B34,'Summary sales'!$A$6:$A$50,0),MATCH($AR$3,'Summary sales'!$A$7:$CA$7,0))</f>
        <v>5638.2900000000373</v>
      </c>
      <c r="AT34" s="393">
        <f t="shared" ca="1" si="438"/>
        <v>638.29000000003725</v>
      </c>
      <c r="AU34" s="581">
        <f t="shared" ca="1" si="439"/>
        <v>1.1276580000000074</v>
      </c>
      <c r="AV34" s="393">
        <f>INDEX('SO Juli 2026 Rev 2'!$B$6:$BI$50,MATCH(B34,'SO Juli 2026 Rev 2'!$B$6:$B$50,0),MATCH($AV$3,'SO Juli 2026 Rev 2'!$B$5:$XI$5,0))</f>
        <v>2500</v>
      </c>
      <c r="AW34" s="393">
        <f>INDEX('Summary sales'!$A$6:$CA$50,MATCH($B34,'Summary sales'!$A$6:$A$50,0),MATCH($AV$3,'Summary sales'!$A$7:$CA$7,0))</f>
        <v>2300</v>
      </c>
      <c r="AX34" s="393">
        <f t="shared" si="440"/>
        <v>-200</v>
      </c>
      <c r="AY34" s="581">
        <f t="shared" si="441"/>
        <v>0.92</v>
      </c>
      <c r="AZ34" s="393">
        <f>INDEX('SO Juli 2026 Rev 2'!$B$6:$BI$50,MATCH(B34,'SO Juli 2026 Rev 2'!$B$6:$B$50,0),MATCH($AZ$3,'SO Juli 2026 Rev 2'!$B$5:$XI$5,0))</f>
        <v>500</v>
      </c>
      <c r="BA34" s="393">
        <f>INDEX('Summary sales'!$A$6:$CA$50,MATCH($B34,'Summary sales'!$A$6:$A$50,0),MATCH($AZ$3,'Summary sales'!$A$7:$CA$7,0))</f>
        <v>1200.4300000000076</v>
      </c>
      <c r="BB34" s="393">
        <f t="shared" si="442"/>
        <v>700.43000000000757</v>
      </c>
      <c r="BC34" s="581">
        <f t="shared" si="443"/>
        <v>2.4008600000000153</v>
      </c>
      <c r="BD34" s="393">
        <f>INDEX('SO Juli 2026 Rev 2'!$B$6:$BI$50,MATCH(B34,'SO Juli 2026 Rev 2'!$B$6:$B$50,0),MATCH($BD$3,'SO Juli 2026 Rev 2'!$B$5:$XI$5,0))</f>
        <v>11000</v>
      </c>
      <c r="BE34" s="393">
        <f>INDEX('Summary sales'!$A$6:$CA$50,MATCH($B34,'Summary sales'!$A$6:$A$50,0),MATCH($BD$3,'Summary sales'!$A$7:$CA$7,0))</f>
        <v>10426.580000000075</v>
      </c>
      <c r="BF34" s="393">
        <f t="shared" si="444"/>
        <v>-573.41999999992549</v>
      </c>
      <c r="BG34" s="581">
        <f t="shared" si="445"/>
        <v>0.94787090909091587</v>
      </c>
      <c r="BH34" s="393">
        <f>INDEX('SO Juli 2026 Rev 2'!$B$6:$BI$50,MATCH(B34,'SO Juli 2026 Rev 2'!$B$6:$B$50,0),MATCH($BH$3,'SO Juli 2026 Rev 2'!$B$5:$XI$5,0))</f>
        <v>9000.0570967741915</v>
      </c>
      <c r="BI34" s="393">
        <f>INDEX('Summary sales'!$A$6:$CA$50,MATCH($B34,'Summary sales'!$A$6:$A$50,0),MATCH($BH$3,'Summary sales'!$A$7:$CA$7,0))</f>
        <v>7724.25</v>
      </c>
      <c r="BJ34" s="393">
        <f t="shared" si="446"/>
        <v>-1275.8070967741915</v>
      </c>
      <c r="BK34" s="581">
        <f t="shared" si="447"/>
        <v>0.85824455522271437</v>
      </c>
      <c r="BL34" s="393">
        <f>INDEX('SO Juli 2026 Rev 2'!$B$6:$BI$50,MATCH(B34,'SO Juli 2026 Rev 2'!$B$6:$B$50,0),MATCH($BL$3,'SO Juli 2026 Rev 2'!$B$5:$XI$5,0))</f>
        <v>1000</v>
      </c>
      <c r="BM34" s="393">
        <f>INDEX('Summary sales'!$A$6:$CA$50,MATCH($B34,'Summary sales'!$A$6:$A$50,0),MATCH($BL$3,'Summary sales'!$A$7:$CA$7,0))</f>
        <v>1450.7020000000484</v>
      </c>
      <c r="BN34" s="393">
        <f t="shared" si="448"/>
        <v>450.70200000004843</v>
      </c>
      <c r="BO34" s="581">
        <f t="shared" si="449"/>
        <v>1.4507020000000483</v>
      </c>
      <c r="BP34" s="393">
        <f>INDEX('SO Juli 2026 Rev 2'!$B$6:$BI$50,MATCH(B34,'SO Juli 2026 Rev 2'!$B$6:$B$50,0),MATCH($BP$3,'SO Juli 2026 Rev 2'!$B$5:$XI$5,0))</f>
        <v>5500</v>
      </c>
      <c r="BQ34" s="393">
        <f ca="1">INDEX('Summary sales'!$A$6:$CA$50,MATCH($B34,'Summary sales'!$A$6:$A$50,0),MATCH($BP$3,'Summary sales'!$A$7:$CA$7,0))</f>
        <v>5596.5599999999995</v>
      </c>
      <c r="BR34" s="393">
        <f t="shared" ca="1" si="450"/>
        <v>96.559999999999491</v>
      </c>
      <c r="BS34" s="581">
        <f t="shared" ca="1" si="451"/>
        <v>1.0175563636363636</v>
      </c>
      <c r="BT34" s="393">
        <f>INDEX('SO Juli 2026 Rev 2'!$B$6:$BI$50,MATCH(B34,'SO Juli 2026 Rev 2'!$B$6:$B$50,0),MATCH($BT$3,'SO Juli 2026 Rev 2'!$B$5:$XI$5,0))</f>
        <v>0</v>
      </c>
      <c r="BU34" s="393">
        <f>INDEX('Summary sales'!$A$6:$CA$50,MATCH($B34,'Summary sales'!$A$6:$A$50,0),MATCH($BT$3,'Summary sales'!$A$7:$CA$7,0))</f>
        <v>0</v>
      </c>
      <c r="BV34" s="393">
        <f t="shared" si="452"/>
        <v>0</v>
      </c>
      <c r="BW34" s="581" t="e">
        <f t="shared" si="453"/>
        <v>#DIV/0!</v>
      </c>
      <c r="BX34" s="393">
        <f>INDEX('SO Juli 2026 Rev 2'!$B$6:$BI$50,MATCH(B34,'SO Juli 2026 Rev 2'!$B$6:$B$50,0),MATCH($BX$3,'SO Juli 2026 Rev 2'!$B$5:$XI$5,0))</f>
        <v>89.451612903225808</v>
      </c>
      <c r="BY34" s="393">
        <f>INDEX('Summary sales'!$A$6:$CA$50,MATCH($B34,'Summary sales'!$A$6:$A$50,0),MATCH($BX$3,'Summary sales'!$A$7:$CA$7,0))</f>
        <v>68.360999999989872</v>
      </c>
      <c r="BZ34" s="393">
        <f t="shared" si="454"/>
        <v>-21.090612903235936</v>
      </c>
      <c r="CA34" s="581">
        <f t="shared" si="455"/>
        <v>0.76422322394507247</v>
      </c>
      <c r="CB34" s="393">
        <f>INDEX('SO Juli 2026 Rev 2'!$B$6:$BI$50,MATCH(B34,'SO Juli 2026 Rev 2'!$B$6:$B$50,0),MATCH($CB$3,'SO Juli 2026 Rev 2'!$B$5:$XI$5,0))</f>
        <v>3500</v>
      </c>
      <c r="CC34" s="393">
        <f>INDEX('Summary sales'!$A$6:$CA$50,MATCH($B34,'Summary sales'!$A$6:$A$50,0),MATCH($CB$3,'Summary sales'!$A$7:$CA$7,0))</f>
        <v>2813.8999999999069</v>
      </c>
      <c r="CD34" s="393">
        <f t="shared" si="456"/>
        <v>-686.10000000009313</v>
      </c>
      <c r="CE34" s="581">
        <f t="shared" si="457"/>
        <v>0.80397142857140191</v>
      </c>
      <c r="CF34" s="393">
        <f>INDEX('SO Juli 2026 Rev 2'!$B$6:$BI$50,MATCH(B34,'SO Juli 2026 Rev 2'!$B$6:$B$50,0),MATCH($CF$3,'SO Juli 2026 Rev 2'!$B$5:$XI$5,0))</f>
        <v>1300</v>
      </c>
      <c r="CG34" s="393">
        <f>INDEX('Summary sales'!$A$6:$CA$50,MATCH($B34,'Summary sales'!$A$6:$A$50,0),MATCH($CF$3,'Summary sales'!$A$7:$CA$7,0))</f>
        <v>881.90999999991618</v>
      </c>
      <c r="CH34" s="393">
        <f t="shared" si="458"/>
        <v>-418.09000000008382</v>
      </c>
      <c r="CI34" s="581">
        <f t="shared" si="459"/>
        <v>0.67839230769224323</v>
      </c>
      <c r="CJ34" s="393">
        <f>INDEX('SO Juli 2026 Rev 2'!$B$6:$BI$50,MATCH(B34,'SO Juli 2026 Rev 2'!$B$6:$B$50,0),MATCH($CJ$3,'SO Juli 2026 Rev 2'!$B$5:$XI$5,0))</f>
        <v>3000</v>
      </c>
      <c r="CK34" s="393">
        <f>INDEX('Summary sales'!$A$6:$CA$50,MATCH($B34,'Summary sales'!$A$6:$A$50,0),MATCH($CJ$3,'Summary sales'!$A$7:$CA$7,0))</f>
        <v>4163.8999999994412</v>
      </c>
      <c r="CL34" s="393">
        <f t="shared" si="460"/>
        <v>1163.8999999994412</v>
      </c>
      <c r="CM34" s="581">
        <f t="shared" si="461"/>
        <v>1.3879666666664805</v>
      </c>
      <c r="CN34" s="393">
        <f>INDEX('SO Juli 2026 Rev 2'!$B$6:$BI$50,MATCH(B34,'SO Juli 2026 Rev 2'!$B$6:$B$50,0),MATCH($CN$3,'SO Juli 2026 Rev 2'!$B$5:$XI$5,0))</f>
        <v>6500</v>
      </c>
      <c r="CO34" s="393">
        <f>INDEX('Summary sales'!$A$6:$CA$50,MATCH($B34,'Summary sales'!$A$6:$A$50,0),MATCH($CN$3,'Summary sales'!$A$7:$CA$7,0))</f>
        <v>5833.9399999999441</v>
      </c>
      <c r="CP34" s="393">
        <f t="shared" si="462"/>
        <v>-666.06000000005588</v>
      </c>
      <c r="CQ34" s="581">
        <f t="shared" si="463"/>
        <v>0.8975292307692222</v>
      </c>
      <c r="CR34" s="393">
        <f>INDEX('SO Juli 2026 Rev 2'!$B$6:$BI$50,MATCH(B34,'SO Juli 2026 Rev 2'!$B$6:$B$50,0),MATCH($CR$3,'SO Juli 2026 Rev 2'!$B$5:$XI$5,0))</f>
        <v>10000</v>
      </c>
      <c r="CS34" s="393">
        <f>INDEX('Summary sales'!$A$6:$CA$50,MATCH($B34,'Summary sales'!$A$6:$A$50,0),MATCH($CR$3,'Summary sales'!$A$7:$CA$7,0))</f>
        <v>8365.6000000000931</v>
      </c>
      <c r="CT34" s="393">
        <f t="shared" si="464"/>
        <v>-1634.3999999999069</v>
      </c>
      <c r="CU34" s="581">
        <f t="shared" si="465"/>
        <v>0.8365600000000093</v>
      </c>
      <c r="CV34" s="393">
        <f>INDEX('SO Juli 2026 Rev 2'!$B$6:$BI$50,MATCH(B34,'SO Juli 2026 Rev 2'!$B$6:$B$50,0),MATCH($CV$3,'SO Juli 2026 Rev 2'!$B$5:$XI$5,0))</f>
        <v>16000</v>
      </c>
      <c r="CW34" s="393">
        <f>INDEX('Summary sales'!$A$6:$CA$50,MATCH($B34,'Summary sales'!$A$6:$A$50,0),MATCH($CV$3,'Summary sales'!$A$7:$CA$7,0))</f>
        <v>19632.92499999702</v>
      </c>
      <c r="CX34" s="393">
        <f t="shared" si="466"/>
        <v>3632.9249999970198</v>
      </c>
      <c r="CY34" s="581">
        <f t="shared" si="467"/>
        <v>1.2270578124998137</v>
      </c>
      <c r="CZ34" s="393">
        <f>INDEX('SO Juli 2026 Rev 2'!$B$6:$BI$50,MATCH(B34,'SO Juli 2026 Rev 2'!$B$6:$B$50,0),MATCH($CZ$3,'SO Juli 2026 Rev 2'!$B$5:$XI$5,0))</f>
        <v>2000</v>
      </c>
      <c r="DA34" s="393">
        <f>INDEX('Summary sales'!$A$6:$CA$50,MATCH($B34,'Summary sales'!$A$6:$A$50,0),MATCH($CZ$3,'Summary sales'!$A$7:$CA$7,0))</f>
        <v>1927.25</v>
      </c>
      <c r="DB34" s="393">
        <f t="shared" si="468"/>
        <v>-72.75</v>
      </c>
      <c r="DC34" s="581">
        <f t="shared" si="469"/>
        <v>0.96362499999999995</v>
      </c>
      <c r="DD34" s="393">
        <f>INDEX('SO Juli 2026 Rev 2'!$B$6:$BI$50,MATCH(B34,'SO Juli 2026 Rev 2'!$B$6:$B$50,0),MATCH($DD$3,'SO Juli 2026 Rev 2'!$B$5:$XI$5,0))</f>
        <v>800</v>
      </c>
      <c r="DE34" s="393">
        <f>INDEX('Summary sales'!$A$6:$CA$50,MATCH($B34,'Summary sales'!$A$6:$A$50,0),MATCH($DD$3,'Summary sales'!$A$7:$CA$7,0))</f>
        <v>46.339999999967404</v>
      </c>
      <c r="DF34" s="393">
        <f t="shared" si="470"/>
        <v>-753.6600000000326</v>
      </c>
      <c r="DG34" s="581">
        <f t="shared" si="471"/>
        <v>5.7924999999959252E-2</v>
      </c>
      <c r="DH34" s="393">
        <f>INDEX('SO Juli 2026 Rev 2'!$B$6:$BI$50,MATCH(B34,'SO Juli 2026 Rev 2'!$B$6:$B$50,0),MATCH($DH$3,'SO Juli 2026 Rev 2'!$B$5:$XI$5,0))</f>
        <v>8000</v>
      </c>
      <c r="DI34" s="393">
        <f>INDEX('Summary sales'!$A$6:$CA$50,MATCH($B34,'Summary sales'!$A$6:$A$50,0),MATCH($DH$3,'Summary sales'!$A$7:$CA$7,0))</f>
        <v>8251.230000000447</v>
      </c>
      <c r="DJ34" s="393">
        <f t="shared" si="472"/>
        <v>251.23000000044703</v>
      </c>
      <c r="DK34" s="581">
        <f t="shared" si="473"/>
        <v>1.0314037500000559</v>
      </c>
      <c r="DL34" s="393">
        <f>INDEX('SO Juli 2026 Rev 2'!$B$6:$BI$50,MATCH(B34,'SO Juli 2026 Rev 2'!$B$6:$B$50,0),MATCH($DL$3,'SO Juli 2026 Rev 2'!$B$5:$XI$5,0))</f>
        <v>2000</v>
      </c>
      <c r="DM34" s="393">
        <f>INDEX('Summary sales'!$A$6:$CA$50,MATCH($B34,'Summary sales'!$A$6:$A$50,0),MATCH($DL$3,'Summary sales'!$A$7:$CA$7,0))</f>
        <v>2513.9199999999837</v>
      </c>
      <c r="DN34" s="393">
        <f t="shared" si="474"/>
        <v>513.9199999999837</v>
      </c>
      <c r="DO34" s="581">
        <f t="shared" si="475"/>
        <v>1.2569599999999919</v>
      </c>
      <c r="DP34" s="393">
        <f>INDEX('SO Juli 2026 Rev 2'!$B$6:$BI$50,MATCH(B34,'SO Juli 2026 Rev 2'!$B$6:$B$50,0),MATCH($DP$3,'SO Juli 2026 Rev 2'!$B$5:$XI$5,0))</f>
        <v>2000</v>
      </c>
      <c r="DQ34" s="393">
        <f>INDEX('Summary sales'!$A$6:$CA$50,MATCH($B34,'Summary sales'!$A$6:$A$50,0),MATCH($DP$3,'Summary sales'!$A$7:$CA$7,0))</f>
        <v>1404.9000000001397</v>
      </c>
      <c r="DR34" s="393">
        <f t="shared" si="476"/>
        <v>-595.0999999998603</v>
      </c>
      <c r="DS34" s="581">
        <f t="shared" si="477"/>
        <v>0.70245000000006985</v>
      </c>
      <c r="DT34" s="393">
        <f>INDEX('SO Juli 2026 Rev 2'!$B$6:$BI$50,MATCH(B34,'SO Juli 2026 Rev 2'!$B$6:$B$50,0),MATCH($DT$3,'SO Juli 2026 Rev 2'!$B$5:$XI$5,0))</f>
        <v>1000</v>
      </c>
      <c r="DU34" s="393">
        <f>INDEX('Summary sales'!$A$6:$CA$50,MATCH($B34,'Summary sales'!$A$6:$A$50,0),MATCH($DT$3,'Summary sales'!$A$7:$CA$7,0))</f>
        <v>398.17000000004191</v>
      </c>
      <c r="DV34" s="393">
        <f t="shared" si="478"/>
        <v>-601.82999999995809</v>
      </c>
      <c r="DW34" s="581">
        <f t="shared" si="479"/>
        <v>0.39817000000004193</v>
      </c>
      <c r="DX34" s="393">
        <f>INDEX('SO Juli 2026 Rev 2'!$B$6:$BI$50,MATCH(B34,'SO Juli 2026 Rev 2'!$B$6:$B$50,0),MATCH($DX$3,'SO Juli 2026 Rev 2'!$B$5:$XI$5,0))</f>
        <v>11000</v>
      </c>
      <c r="DY34" s="393">
        <f>INDEX('Summary sales'!$A$6:$CA$50,MATCH($B34,'Summary sales'!$A$6:$A$50,0),MATCH($DX$3,'Summary sales'!$A$7:$CA$7,0))</f>
        <v>12055.819999999367</v>
      </c>
      <c r="DZ34" s="393">
        <f t="shared" si="480"/>
        <v>1055.8199999993667</v>
      </c>
      <c r="EA34" s="581">
        <f t="shared" si="481"/>
        <v>1.0959836363635789</v>
      </c>
      <c r="EB34" s="393">
        <f>INDEX('SO Juli 2026 Rev 2'!$B$6:$BI$50,MATCH(B34,'SO Juli 2026 Rev 2'!$B$6:$B$50,0),MATCH($EB$3,'SO Juli 2026 Rev 2'!$B$5:$XI$5,0))</f>
        <v>2000</v>
      </c>
      <c r="EC34" s="393">
        <f>INDEX('Summary sales'!$A$6:$CA$50,MATCH($B34,'Summary sales'!$A$6:$A$50,0),MATCH($EB$3,'Summary sales'!$A$7:$CA$7,0))</f>
        <v>3157.3499999998603</v>
      </c>
      <c r="ED34" s="393">
        <f t="shared" si="482"/>
        <v>1157.3499999998603</v>
      </c>
      <c r="EE34" s="581">
        <f t="shared" si="483"/>
        <v>1.5786749999999301</v>
      </c>
      <c r="EF34" s="393">
        <f>INDEX('SO Juli 2026 Rev 2'!$B$6:$BI$50,MATCH(B34,'SO Juli 2026 Rev 2'!$B$6:$B$50,0),MATCH($EF$3,'SO Juli 2026 Rev 2'!$B$5:$XI$5,0))</f>
        <v>4000</v>
      </c>
      <c r="EG34" s="393">
        <f>INDEX('Summary sales'!$A$6:$CA$50,MATCH($B34,'Summary sales'!$A$6:$A$50,0),MATCH($EF$3,'Summary sales'!$A$7:$CA$7,0))</f>
        <v>3727.8100000005215</v>
      </c>
      <c r="EH34" s="393">
        <f t="shared" si="484"/>
        <v>-272.18999999947846</v>
      </c>
      <c r="EI34" s="581">
        <f t="shared" si="485"/>
        <v>0.93195250000013041</v>
      </c>
      <c r="EJ34" s="393">
        <f>INDEX('SO Juli 2026 Rev 2'!$B$6:$BI$50,MATCH(B34,'SO Juli 2026 Rev 2'!$B$6:$B$50,0),MATCH($EJ$3,'SO Juli 2026 Rev 2'!$B$5:$XI$5,0))</f>
        <v>7000</v>
      </c>
      <c r="EK34" s="393">
        <f>INDEX('Summary sales'!$A$6:$CA$50,MATCH(B34,'Summary sales'!$A$6:$A$50,0),MATCH($EJ$3,'Summary sales'!$A$7:$CA$7,0))</f>
        <v>2792.7800000000279</v>
      </c>
      <c r="EL34" s="393">
        <f t="shared" si="486"/>
        <v>-4207.2199999999721</v>
      </c>
      <c r="EM34" s="581">
        <f t="shared" si="487"/>
        <v>0.39896857142857545</v>
      </c>
      <c r="EN34" s="393">
        <f>INDEX('SO Juli 2026 Rev 2'!$B$6:$BI$50,MATCH(B34,'SO Juli 2026 Rev 2'!$B$6:$B$50,0),MATCH($EN$3,'SO Juli 2026 Rev 2'!$B$5:$XI$5,0))</f>
        <v>7000</v>
      </c>
      <c r="EO34" s="393">
        <f>INDEX('Summary sales'!$A$6:$CA$50,MATCH($B34,'Summary sales'!$A$6:$A$50,0),MATCH($EN$3,'Summary sales'!$A$7:$CA$7,0))</f>
        <v>7846.5500000002794</v>
      </c>
      <c r="EP34" s="393">
        <f t="shared" si="488"/>
        <v>846.5500000002794</v>
      </c>
      <c r="EQ34" s="581">
        <f t="shared" si="489"/>
        <v>1.1209357142857541</v>
      </c>
      <c r="ER34" s="393">
        <f>INDEX('SO Juli 2026 Rev 2'!$B$6:$BI$50,MATCH(B34,'SO Juli 2026 Rev 2'!$B$6:$B$50,0),MATCH($ER$3,'SO Juli 2026 Rev 2'!$B$5:$XI$5,0))</f>
        <v>35000</v>
      </c>
      <c r="ES34" s="393">
        <f>INDEX('Summary sales'!$A$6:$CA$50,MATCH($B34,'Summary sales'!$A$6:$A$50,0),MATCH($ER$3,'Summary sales'!$A$7:$CA$7,0))</f>
        <v>28409.980000000447</v>
      </c>
      <c r="ET34" s="393">
        <f t="shared" si="490"/>
        <v>-6590.019999999553</v>
      </c>
      <c r="EU34" s="581">
        <f t="shared" si="491"/>
        <v>0.81171371428572703</v>
      </c>
      <c r="EV34" s="393">
        <f>INDEX('SO Juli 2026 Rev 2'!$B$6:$BI$50,MATCH(B34,'SO Juli 2026 Rev 2'!$B$6:$B$50,0),MATCH($EV$3,'SO Juli 2026 Rev 2'!$B$5:$XI$5,0))</f>
        <v>8000</v>
      </c>
      <c r="EW34" s="393">
        <f>INDEX('Summary sales'!$A$6:$CA$50,MATCH(B34,'Summary sales'!$A$6:$A$50,0),MATCH($EV$3,'Summary sales'!$A$7:$CA$7,0))</f>
        <v>6382.9499999997206</v>
      </c>
      <c r="EX34" s="393">
        <f t="shared" si="492"/>
        <v>-1617.0500000002794</v>
      </c>
      <c r="EY34" s="581">
        <f t="shared" si="493"/>
        <v>0.79786874999996504</v>
      </c>
      <c r="EZ34" s="393">
        <f>INDEX('SO Juli 2026 Rev 2'!$B$6:$BI$50,MATCH(B34,'SO Juli 2026 Rev 2'!$B$6:$B$50,0),MATCH($EZ$3,'SO Juli 2026 Rev 2'!$B$5:$XI$5,0))</f>
        <v>3500</v>
      </c>
      <c r="FA34" s="393">
        <f>INDEX('Summary sales'!$A$6:$CA$50,MATCH(B34,'Summary sales'!$A$6:$A$50,0),MATCH($EZ$3,'Summary sales'!$A$7:$CA$7,0))</f>
        <v>2395.3999999994412</v>
      </c>
      <c r="FB34" s="393">
        <f t="shared" si="494"/>
        <v>-1104.6000000005588</v>
      </c>
      <c r="FC34" s="581">
        <f t="shared" si="495"/>
        <v>0.68439999999984036</v>
      </c>
      <c r="FD34" s="393">
        <f>INDEX('SO Juli 2026 Rev 2'!$B$6:$BI$50,MATCH(B34,'SO Juli 2026 Rev 2'!$B$6:$B$50,0),MATCH($FD$3,'SO Juli 2026 Rev 2'!$B$5:$XI$5,0))</f>
        <v>0</v>
      </c>
      <c r="FE34" s="393">
        <f>INDEX('Summary sales'!$A$6:$CA$50,MATCH(B34,'Summary sales'!$A$6:$A$50,0),MATCH($FD$3,'Summary sales'!$A$7:$CA$7,0))</f>
        <v>0</v>
      </c>
      <c r="FF34" s="393">
        <f t="shared" si="496"/>
        <v>0</v>
      </c>
      <c r="FG34" s="581" t="e">
        <f t="shared" si="497"/>
        <v>#DIV/0!</v>
      </c>
      <c r="FH34" s="393">
        <f>INDEX('SO Juli 2026 Rev 2'!$B$6:$BI$50,MATCH(B34,'SO Juli 2026 Rev 2'!$B$6:$B$50,0),MATCH($FH$3,'SO Juli 2026 Rev 2'!$B$5:$XI$5,0))</f>
        <v>0</v>
      </c>
      <c r="FI34" s="393">
        <f>INDEX('Summary sales'!$A$6:$CA$50,MATCH(B34,'Summary sales'!$A$6:$A$50,0),MATCH($FH$3,'Summary sales'!$A$7:$CA$7,0))</f>
        <v>0</v>
      </c>
      <c r="FJ34" s="393">
        <f t="shared" si="498"/>
        <v>0</v>
      </c>
      <c r="FK34" s="581" t="e">
        <f t="shared" si="499"/>
        <v>#DIV/0!</v>
      </c>
      <c r="FL34" s="393">
        <f>INDEX('SO Juli 2026 Rev 2'!$B$6:$BI$50,MATCH(B34,'SO Juli 2026 Rev 2'!$B$6:$B$50,0),MATCH($FL$3,'SO Juli 2026 Rev 2'!$B$5:$XI$5,0))</f>
        <v>700</v>
      </c>
      <c r="FM34" s="393">
        <f>INDEX('Summary sales'!$A$6:$CA$50,MATCH(B34,'Summary sales'!$A$6:$A$50,0),MATCH($FL$3,'Summary sales'!$A$7:$CA$7,0))</f>
        <v>394.4100000000326</v>
      </c>
      <c r="FN34" s="393">
        <f t="shared" si="500"/>
        <v>-305.5899999999674</v>
      </c>
      <c r="FO34" s="581">
        <f t="shared" si="501"/>
        <v>0.56344285714290376</v>
      </c>
      <c r="FP34" s="393">
        <f>INDEX('SO Juli 2026 Rev 2'!$B$6:$BI$50,MATCH(B34,'SO Juli 2026 Rev 2'!$B$6:$B$50,0),MATCH($FP$3,'SO Juli 2026 Rev 2'!$B$5:$XI$5,0))</f>
        <v>5600</v>
      </c>
      <c r="FQ34" s="393">
        <f>INDEX('Summary sales'!$A$6:$CA$50,MATCH(B34,'Summary sales'!$A$6:$A$50,0),MATCH($FP$3,'Summary sales'!$A$7:$CA$7,0))</f>
        <v>7992.2099999999627</v>
      </c>
      <c r="FR34" s="393">
        <f t="shared" si="502"/>
        <v>2392.2099999999627</v>
      </c>
      <c r="FS34" s="581">
        <f t="shared" si="503"/>
        <v>1.4271803571428505</v>
      </c>
      <c r="FT34" s="393">
        <f>INDEX('SO Juli 2026 Rev 2'!$B$6:$BI$50,MATCH(B34,'SO Juli 2026 Rev 2'!$B$6:$B$50,0),MATCH($FT$3,'SO Juli 2026 Rev 2'!$B$5:$XI$5,0))</f>
        <v>4000</v>
      </c>
      <c r="FU34" s="393">
        <f>INDEX('Summary sales'!$A$6:$CA$50,MATCH(B34,'Summary sales'!$A$6:$A$50,0),MATCH($FT$3,'Summary sales'!$A$7:$CA$7,0))</f>
        <v>3493.1899999999441</v>
      </c>
      <c r="FV34" s="393">
        <f t="shared" si="504"/>
        <v>-506.81000000005588</v>
      </c>
      <c r="FW34" s="581">
        <f t="shared" si="505"/>
        <v>0.87329749999998607</v>
      </c>
      <c r="FX34" s="393">
        <f>INDEX('SO Juli 2026 Rev 2'!$B$6:$BI$50,MATCH(B34,'SO Juli 2026 Rev 2'!$B$6:$B$50,0),MATCH($FX$3,'SO Juli 2026 Rev 2'!$B$5:$XI$5,0))</f>
        <v>2000</v>
      </c>
      <c r="FY34" s="393">
        <f>INDEX('Summary sales'!$A$6:$CA$50,MATCH(B34,'Summary sales'!$A$6:$A$50,0),MATCH($FX$3,'Summary sales'!$A$7:$CA$7,0))</f>
        <v>0</v>
      </c>
      <c r="FZ34" s="393">
        <f t="shared" si="506"/>
        <v>-2000</v>
      </c>
      <c r="GA34" s="581">
        <f t="shared" si="507"/>
        <v>0</v>
      </c>
      <c r="GB34" s="393">
        <f>INDEX('SO Juli 2026 Rev 2'!$B$6:$BI$50,MATCH(B34,'SO Juli 2026 Rev 2'!$B$6:$B$50,0),MATCH($GB$3,'SO Juli 2026 Rev 2'!$B$5:$XI$5,0))</f>
        <v>369.61070967741654</v>
      </c>
      <c r="GC34" s="393">
        <f>INDEX('Summary sales'!$A$6:$CA$50,MATCH(B34,'Summary sales'!$A$6:$A$50,0),MATCH($GB$3,'Summary sales'!$A$7:$CA$7,0))</f>
        <v>772.88399999996182</v>
      </c>
      <c r="GD34" s="393">
        <f t="shared" si="508"/>
        <v>403.27329032254528</v>
      </c>
      <c r="GE34" s="581">
        <f t="shared" si="509"/>
        <v>2.0910757717883994</v>
      </c>
      <c r="GF34" s="393">
        <f>INDEX('SO Juli 2026 Rev 2'!$B$6:$BI$50,MATCH(B34,'SO Juli 2026 Rev 2'!$B$6:$B$50,0),MATCH($GF$3,'SO Juli 2026 Rev 2'!$B$5:$XI$5,0))</f>
        <v>13500</v>
      </c>
      <c r="GG34" s="393">
        <f>INDEX('Summary sales'!$A$6:$CA$50,MATCH(B34,'Summary sales'!$A$6:$A$50,0),MATCH($GF$3,'Summary sales'!$A$7:$CA$7,0))</f>
        <v>12929.331999999999</v>
      </c>
      <c r="GH34" s="393">
        <f t="shared" si="510"/>
        <v>-570.66800000000148</v>
      </c>
      <c r="GI34" s="581">
        <f t="shared" si="511"/>
        <v>0.95772829629629619</v>
      </c>
      <c r="GJ34" s="393">
        <f>INDEX('SO Juli 2026 Rev 2'!$B$6:$BI$50,MATCH(B34,'SO Juli 2026 Rev 2'!$B$6:$B$50,0),MATCH($GJ$3,'SO Juli 2026 Rev 2'!$B$5:$XI$5,0))</f>
        <v>1121.900322580635</v>
      </c>
      <c r="GK34" s="393">
        <f>INDEX('Summary sales'!$A$6:$CA$50,MATCH($B34,'Summary sales'!$A$6:$A$50,0),MATCH($GJ$3,'Summary sales'!$A$7:$CA$7,0))</f>
        <v>644.93999999994412</v>
      </c>
      <c r="GL34" s="393">
        <f t="shared" si="512"/>
        <v>-476.9603225806909</v>
      </c>
      <c r="GM34" s="581">
        <f t="shared" si="513"/>
        <v>0.57486390459040981</v>
      </c>
      <c r="GN34" s="393">
        <f>INDEX('SO Juli 2026 Rev 2'!$B$6:$BI$50,MATCH(B34,'SO Juli 2026 Rev 2'!$B$6:$B$50,0),MATCH($GN$3,'SO Juli 2026 Rev 2'!$B$5:$XI$5,0))</f>
        <v>2499.7025806451697</v>
      </c>
      <c r="GO34" s="393">
        <f>INDEX('Summary sales'!$A$6:$CA$50,MATCH(B34,'Summary sales'!$A$6:$A$50,0),MATCH($GN$3,'Summary sales'!$A$7:$CA$7,0))</f>
        <v>2976.3600000000151</v>
      </c>
      <c r="GP34" s="393">
        <f t="shared" si="514"/>
        <v>476.65741935484539</v>
      </c>
      <c r="GQ34" s="581">
        <f t="shared" si="515"/>
        <v>1.1906856531835162</v>
      </c>
      <c r="GR34" s="393">
        <f>INDEX('SO Juli 2026 Rev 2'!$B$6:$BI$50,MATCH(B34,'SO Juli 2026 Rev 2'!$B$6:$B$50,0),MATCH($GR$3,'SO Juli 2026 Rev 2'!$B$5:$XI$5,0))</f>
        <v>2499.7025806451697</v>
      </c>
      <c r="GS34" s="393">
        <f>INDEX('Summary sales'!$A$6:$CA$50,MATCH(B34,'Summary sales'!$A$6:$A$50,0),MATCH($GR$3,'Summary sales'!$A$7:$CA$7,0))</f>
        <v>1776.2099999999627</v>
      </c>
      <c r="GT34" s="393">
        <f t="shared" si="516"/>
        <v>-723.492580645207</v>
      </c>
      <c r="GU34" s="581">
        <f t="shared" si="517"/>
        <v>0.71056853473405046</v>
      </c>
      <c r="GV34" s="393">
        <f>INDEX('SO Juli 2026 Rev 2'!$B$6:$BI$50,MATCH(B34,'SO Juli 2026 Rev 2'!$B$6:$B$50,0),MATCH($GV$3,'SO Juli 2026 Rev 2'!$B$5:$XI$5,0))</f>
        <v>0</v>
      </c>
      <c r="GW34" s="393">
        <f>INDEX('Summary sales'!$A$6:$CA$50,MATCH(B34,'Summary sales'!$A$6:$A$50,0),MATCH($GV$3,'Summary sales'!$A$7:$CA$7,0))</f>
        <v>0</v>
      </c>
      <c r="GX34" s="393">
        <f t="shared" si="518"/>
        <v>0</v>
      </c>
      <c r="GY34" s="582" t="e">
        <f t="shared" si="519"/>
        <v>#DIV/0!</v>
      </c>
    </row>
    <row r="35" spans="1:207" s="412" customFormat="1" ht="15" customHeight="1">
      <c r="A35" s="808"/>
      <c r="B35" s="394">
        <f t="shared" si="520"/>
        <v>46228</v>
      </c>
      <c r="C35" s="395" t="str">
        <f t="shared" si="0"/>
        <v>Sat</v>
      </c>
      <c r="D35" s="393">
        <f t="shared" si="416"/>
        <v>206129.52683870969</v>
      </c>
      <c r="E35" s="393">
        <f t="shared" ca="1" si="417"/>
        <v>182143.80199999918</v>
      </c>
      <c r="F35" s="393">
        <f t="shared" ca="1" si="418"/>
        <v>-23985.724838710506</v>
      </c>
      <c r="G35" s="581">
        <f t="shared" ca="1" si="419"/>
        <v>0.88363760783539458</v>
      </c>
      <c r="H35" s="393">
        <f>INDEX('SO Juli 2026 Rev 2'!$B$6:$BI$50,MATCH(B35,'SO Juli 2026 Rev 2'!$B$6:$B$50,0),MATCH($H$3,'SO Juli 2026 Rev 2'!$B$5:$XI$5,0))</f>
        <v>700</v>
      </c>
      <c r="I35" s="393">
        <f>INDEX('Summary sales'!$A$6:$CA$50,MATCH(B35,'Summary sales'!$A$6:$A$50,0),MATCH($H$3,'Summary sales'!$A$7:$CA$7,0))</f>
        <v>897.86000000010245</v>
      </c>
      <c r="J35" s="393">
        <f t="shared" si="420"/>
        <v>197.86000000010245</v>
      </c>
      <c r="K35" s="581">
        <f t="shared" si="421"/>
        <v>1.2826571428572893</v>
      </c>
      <c r="L35" s="393">
        <f>INDEX('SO Juli 2026 Rev 2'!$B$6:$BI$50,MATCH(B35,'SO Juli 2026 Rev 2'!$B$6:$B$50,0),MATCH($L$3,'SO Juli 2026 Rev 2'!$B$5:$XI$5,0))</f>
        <v>1000</v>
      </c>
      <c r="M35" s="393">
        <f>INDEX('Summary sales'!$A$6:$CA$50,MATCH($B35,'Summary sales'!$A$6:$A$50,0),MATCH($L$3,'Summary sales'!$A$7:$CA$7,0))</f>
        <v>1244.7299999985844</v>
      </c>
      <c r="N35" s="393">
        <f t="shared" si="422"/>
        <v>244.72999999858439</v>
      </c>
      <c r="O35" s="581">
        <f t="shared" si="423"/>
        <v>1.2447299999985844</v>
      </c>
      <c r="P35" s="393">
        <f>INDEX('SO Juli 2026 Rev 2'!$B$6:$BI$50,MATCH(B35,'SO Juli 2026 Rev 2'!$B$6:$B$50,0),MATCH($P$3,'SO Juli 2026 Rev 2'!$B$5:$XI$5,0))</f>
        <v>1200</v>
      </c>
      <c r="Q35" s="393">
        <f>INDEX('Summary sales'!$A$6:$CA$50,MATCH($B35,'Summary sales'!$A$6:$A$50,0),MATCH($P$3,'Summary sales'!$A$7:$CA$7,0))</f>
        <v>853.25999999977648</v>
      </c>
      <c r="R35" s="393">
        <f t="shared" si="424"/>
        <v>-346.74000000022352</v>
      </c>
      <c r="S35" s="581">
        <f t="shared" si="425"/>
        <v>0.71104999999981378</v>
      </c>
      <c r="T35" s="393">
        <f>INDEX('SO Juli 2026 Rev 2'!$B$6:$BI$50,MATCH(B35,'SO Juli 2026 Rev 2'!$B$6:$B$50,0),MATCH($T$3,'SO Juli 2026 Rev 2'!$B$5:$XI$5,0))</f>
        <v>3300</v>
      </c>
      <c r="U35" s="393">
        <f>INDEX('Summary sales'!$A$6:$CA$50,MATCH($B35,'Summary sales'!$A$6:$A$50,0),MATCH($T$3,'Summary sales'!$A$7:$CA$7,0))</f>
        <v>3942.7999999998137</v>
      </c>
      <c r="V35" s="393">
        <f t="shared" si="426"/>
        <v>642.79999999981374</v>
      </c>
      <c r="W35" s="581">
        <f t="shared" si="427"/>
        <v>1.1947878787878223</v>
      </c>
      <c r="X35" s="393">
        <f>INDEX('SO Juli 2026 Rev 2'!$B$6:$BI$50,MATCH(B35,'SO Juli 2026 Rev 2'!$B$6:$B$50,0),MATCH($X$3,'SO Juli 2026 Rev 2'!$B$5:$XI$5,0))</f>
        <v>644.02064516129087</v>
      </c>
      <c r="Y35" s="393">
        <f>INDEX('Summary sales'!$A$6:$CA$50,MATCH($B35,'Summary sales'!$A$6:$A$50,0),MATCH($X$3,'Summary sales'!$A$7:$CA$7,0))</f>
        <v>997.07999999995809</v>
      </c>
      <c r="Z35" s="393">
        <f t="shared" si="428"/>
        <v>353.05935483866722</v>
      </c>
      <c r="AA35" s="581">
        <f t="shared" si="429"/>
        <v>1.5482112374677768</v>
      </c>
      <c r="AB35" s="393">
        <f>INDEX('SO Juli 2026 Rev 2'!$B$6:$BI$50,MATCH(B35,'SO Juli 2026 Rev 2'!$B$6:$B$50,0),MATCH($AB$3,'SO Juli 2026 Rev 2'!$B$5:$XI$5,0))</f>
        <v>150</v>
      </c>
      <c r="AC35" s="393">
        <f>INDEX('Summary sales'!$A$6:$CA$50,MATCH($B35,'Summary sales'!$A$6:$A$50,0),MATCH($AB$3,'Summary sales'!$A$7:$CA$7,0))</f>
        <v>0</v>
      </c>
      <c r="AD35" s="393">
        <f t="shared" si="430"/>
        <v>-150</v>
      </c>
      <c r="AE35" s="581">
        <f t="shared" si="431"/>
        <v>0</v>
      </c>
      <c r="AF35" s="393">
        <f>INDEX('SO Juli 2026 Rev 2'!$B$6:$BI$50,MATCH(B35,'SO Juli 2026 Rev 2'!$B$6:$B$50,0),MATCH($AF$3,'SO Juli 2026 Rev 2'!$B$5:$XI$5,0))</f>
        <v>603.76322580644887</v>
      </c>
      <c r="AG35" s="393">
        <f>INDEX('Summary sales'!$A$6:$CA$50,MATCH($B35,'Summary sales'!$A$6:$A$50,0),MATCH($AF$3,'Summary sales'!$A$7:$CA$7,0))</f>
        <v>813.09000000008382</v>
      </c>
      <c r="AH35" s="393">
        <f t="shared" si="432"/>
        <v>209.32677419363495</v>
      </c>
      <c r="AI35" s="581">
        <f t="shared" si="433"/>
        <v>1.346703418238228</v>
      </c>
      <c r="AJ35" s="393">
        <f>INDEX('SO Juli 2026 Rev 2'!$B$6:$BI$50,MATCH(B35,'SO Juli 2026 Rev 2'!$B$6:$B$50,0),MATCH($AJ$3,'SO Juli 2026 Rev 2'!$B$5:$XI$5,0))</f>
        <v>673.27548387096704</v>
      </c>
      <c r="AK35" s="393">
        <f>INDEX('Summary sales'!$A$6:$CA$50,MATCH($B35,'Summary sales'!$A$6:$A$50,0),MATCH($AJ$3,'Summary sales'!$A$7:$CA$7,0))</f>
        <v>372.97000000008848</v>
      </c>
      <c r="AL35" s="393">
        <f t="shared" si="434"/>
        <v>-300.30548387087856</v>
      </c>
      <c r="AM35" s="581">
        <f t="shared" si="435"/>
        <v>0.5539634353767261</v>
      </c>
      <c r="AN35" s="393">
        <f>INDEX('SO Juli 2026 Rev 2'!$B$6:$BI$50,MATCH(B35,'SO Juli 2026 Rev 2'!$B$6:$B$50,0),MATCH($AN$3,'SO Juli 2026 Rev 2'!$B$5:$XI$5,0))</f>
        <v>4500</v>
      </c>
      <c r="AO35" s="393">
        <f>INDEX('Summary sales'!$A$6:$CA$50,MATCH($B35,'Summary sales'!$A$6:$A$50,0),MATCH($AN$3,'Summary sales'!$A$7:$CA$7,0))</f>
        <v>4964.0399999991059</v>
      </c>
      <c r="AP35" s="393">
        <f t="shared" si="436"/>
        <v>464.03999999910593</v>
      </c>
      <c r="AQ35" s="581">
        <f t="shared" si="437"/>
        <v>1.1031199999998014</v>
      </c>
      <c r="AR35" s="393">
        <f>INDEX('SO Juli 2026 Rev 2'!$B$6:$BI$50,MATCH(B35,'SO Juli 2026 Rev 2'!$B$6:$B$50,0),MATCH($AR$3,'SO Juli 2026 Rev 2'!$B$5:$XI$5,0))</f>
        <v>5000</v>
      </c>
      <c r="AS35" s="393">
        <f ca="1">INDEX('Summary sales'!$A$6:$CA$50,MATCH($B35,'Summary sales'!$A$6:$A$50,0),MATCH($AR$3,'Summary sales'!$A$7:$CA$7,0))</f>
        <v>3225.3199999998324</v>
      </c>
      <c r="AT35" s="393">
        <f t="shared" ca="1" si="438"/>
        <v>-1774.6800000001676</v>
      </c>
      <c r="AU35" s="581">
        <f t="shared" ca="1" si="439"/>
        <v>0.64506399999996644</v>
      </c>
      <c r="AV35" s="393">
        <f>INDEX('SO Juli 2026 Rev 2'!$B$6:$BI$50,MATCH(B35,'SO Juli 2026 Rev 2'!$B$6:$B$50,0),MATCH($AV$3,'SO Juli 2026 Rev 2'!$B$5:$XI$5,0))</f>
        <v>1000</v>
      </c>
      <c r="AW35" s="393">
        <f>INDEX('Summary sales'!$A$6:$CA$50,MATCH($B35,'Summary sales'!$A$6:$A$50,0),MATCH($AV$3,'Summary sales'!$A$7:$CA$7,0))</f>
        <v>1066.4699999999721</v>
      </c>
      <c r="AX35" s="393">
        <f t="shared" si="440"/>
        <v>66.46999999997206</v>
      </c>
      <c r="AY35" s="581">
        <f t="shared" si="441"/>
        <v>1.0664699999999721</v>
      </c>
      <c r="AZ35" s="393">
        <f>INDEX('SO Juli 2026 Rev 2'!$B$6:$BI$50,MATCH(B35,'SO Juli 2026 Rev 2'!$B$6:$B$50,0),MATCH($AZ$3,'SO Juli 2026 Rev 2'!$B$5:$XI$5,0))</f>
        <v>500</v>
      </c>
      <c r="BA35" s="393">
        <f>INDEX('Summary sales'!$A$6:$CA$50,MATCH($B35,'Summary sales'!$A$6:$A$50,0),MATCH($AZ$3,'Summary sales'!$A$7:$CA$7,0))</f>
        <v>1323.5699999999924</v>
      </c>
      <c r="BB35" s="393">
        <f t="shared" si="442"/>
        <v>823.56999999999243</v>
      </c>
      <c r="BC35" s="581">
        <f t="shared" si="443"/>
        <v>2.6471399999999847</v>
      </c>
      <c r="BD35" s="393">
        <f>INDEX('SO Juli 2026 Rev 2'!$B$6:$BI$50,MATCH(B35,'SO Juli 2026 Rev 2'!$B$6:$B$50,0),MATCH($BD$3,'SO Juli 2026 Rev 2'!$B$5:$XI$5,0))</f>
        <v>11000</v>
      </c>
      <c r="BE35" s="393">
        <f>INDEX('Summary sales'!$A$6:$CA$50,MATCH($B35,'Summary sales'!$A$6:$A$50,0),MATCH($BD$3,'Summary sales'!$A$7:$CA$7,0))</f>
        <v>11081.399999999907</v>
      </c>
      <c r="BF35" s="393">
        <f t="shared" si="444"/>
        <v>81.399999999906868</v>
      </c>
      <c r="BG35" s="581">
        <f t="shared" si="445"/>
        <v>1.0073999999999916</v>
      </c>
      <c r="BH35" s="393">
        <f>INDEX('SO Juli 2026 Rev 2'!$B$6:$BI$50,MATCH(B35,'SO Juli 2026 Rev 2'!$B$6:$B$50,0),MATCH($BH$3,'SO Juli 2026 Rev 2'!$B$5:$XI$5,0))</f>
        <v>6000</v>
      </c>
      <c r="BI35" s="393">
        <f>INDEX('Summary sales'!$A$6:$CA$50,MATCH($B35,'Summary sales'!$A$6:$A$50,0),MATCH($BH$3,'Summary sales'!$A$7:$CA$7,0))</f>
        <v>6063.1000000000931</v>
      </c>
      <c r="BJ35" s="393">
        <f t="shared" si="446"/>
        <v>63.100000000093132</v>
      </c>
      <c r="BK35" s="581">
        <f t="shared" si="447"/>
        <v>1.0105166666666823</v>
      </c>
      <c r="BL35" s="393">
        <f>INDEX('SO Juli 2026 Rev 2'!$B$6:$BI$50,MATCH(B35,'SO Juli 2026 Rev 2'!$B$6:$B$50,0),MATCH($BL$3,'SO Juli 2026 Rev 2'!$B$5:$XI$5,0))</f>
        <v>1000</v>
      </c>
      <c r="BM35" s="393">
        <f>INDEX('Summary sales'!$A$6:$CA$50,MATCH($B35,'Summary sales'!$A$6:$A$50,0),MATCH($BL$3,'Summary sales'!$A$7:$CA$7,0))</f>
        <v>0</v>
      </c>
      <c r="BN35" s="393">
        <f t="shared" si="448"/>
        <v>-1000</v>
      </c>
      <c r="BO35" s="581">
        <f t="shared" si="449"/>
        <v>0</v>
      </c>
      <c r="BP35" s="393">
        <f>INDEX('SO Juli 2026 Rev 2'!$B$6:$BI$50,MATCH(B35,'SO Juli 2026 Rev 2'!$B$6:$B$50,0),MATCH($BP$3,'SO Juli 2026 Rev 2'!$B$5:$XI$5,0))</f>
        <v>5500</v>
      </c>
      <c r="BQ35" s="393">
        <f ca="1">INDEX('Summary sales'!$A$6:$CA$50,MATCH($B35,'Summary sales'!$A$6:$A$50,0),MATCH($BP$3,'Summary sales'!$A$7:$CA$7,0))</f>
        <v>8391.84</v>
      </c>
      <c r="BR35" s="393">
        <f t="shared" ca="1" si="450"/>
        <v>2891.84</v>
      </c>
      <c r="BS35" s="581">
        <f t="shared" ca="1" si="451"/>
        <v>1.525789090909091</v>
      </c>
      <c r="BT35" s="393">
        <f>INDEX('SO Juli 2026 Rev 2'!$B$6:$BI$50,MATCH(B35,'SO Juli 2026 Rev 2'!$B$6:$B$50,0),MATCH($BT$3,'SO Juli 2026 Rev 2'!$B$5:$XI$5,0))</f>
        <v>0</v>
      </c>
      <c r="BU35" s="393">
        <f>INDEX('Summary sales'!$A$6:$CA$50,MATCH($B35,'Summary sales'!$A$6:$A$50,0),MATCH($BT$3,'Summary sales'!$A$7:$CA$7,0))</f>
        <v>0</v>
      </c>
      <c r="BV35" s="393">
        <f t="shared" si="452"/>
        <v>0</v>
      </c>
      <c r="BW35" s="581" t="e">
        <f t="shared" si="453"/>
        <v>#DIV/0!</v>
      </c>
      <c r="BX35" s="393">
        <f>INDEX('SO Juli 2026 Rev 2'!$B$6:$BI$50,MATCH(B35,'SO Juli 2026 Rev 2'!$B$6:$B$50,0),MATCH($BX$3,'SO Juli 2026 Rev 2'!$B$5:$XI$5,0))</f>
        <v>89.451612903225808</v>
      </c>
      <c r="BY35" s="393">
        <f>INDEX('Summary sales'!$A$6:$CA$50,MATCH($B35,'Summary sales'!$A$6:$A$50,0),MATCH($BX$3,'Summary sales'!$A$7:$CA$7,0))</f>
        <v>95.243000000002212</v>
      </c>
      <c r="BZ35" s="393">
        <f t="shared" si="454"/>
        <v>5.7913870967764041</v>
      </c>
      <c r="CA35" s="581">
        <f t="shared" si="455"/>
        <v>1.0647432383700211</v>
      </c>
      <c r="CB35" s="393">
        <f>INDEX('SO Juli 2026 Rev 2'!$B$6:$BI$50,MATCH(B35,'SO Juli 2026 Rev 2'!$B$6:$B$50,0),MATCH($CB$3,'SO Juli 2026 Rev 2'!$B$5:$XI$5,0))</f>
        <v>3500</v>
      </c>
      <c r="CC35" s="393">
        <f>INDEX('Summary sales'!$A$6:$CA$50,MATCH($B35,'Summary sales'!$A$6:$A$50,0),MATCH($CB$3,'Summary sales'!$A$7:$CA$7,0))</f>
        <v>4117.3999999999069</v>
      </c>
      <c r="CD35" s="393">
        <f t="shared" si="456"/>
        <v>617.39999999990687</v>
      </c>
      <c r="CE35" s="581">
        <f t="shared" si="457"/>
        <v>1.1763999999999735</v>
      </c>
      <c r="CF35" s="393">
        <f>INDEX('SO Juli 2026 Rev 2'!$B$6:$BI$50,MATCH(B35,'SO Juli 2026 Rev 2'!$B$6:$B$50,0),MATCH($CF$3,'SO Juli 2026 Rev 2'!$B$5:$XI$5,0))</f>
        <v>1300</v>
      </c>
      <c r="CG35" s="393">
        <f>INDEX('Summary sales'!$A$6:$CA$50,MATCH($B35,'Summary sales'!$A$6:$A$50,0),MATCH($CF$3,'Summary sales'!$A$7:$CA$7,0))</f>
        <v>1694.5700000000652</v>
      </c>
      <c r="CH35" s="393">
        <f t="shared" si="458"/>
        <v>394.57000000006519</v>
      </c>
      <c r="CI35" s="581">
        <f t="shared" si="459"/>
        <v>1.3035153846154348</v>
      </c>
      <c r="CJ35" s="393">
        <f>INDEX('SO Juli 2026 Rev 2'!$B$6:$BI$50,MATCH(B35,'SO Juli 2026 Rev 2'!$B$6:$B$50,0),MATCH($CJ$3,'SO Juli 2026 Rev 2'!$B$5:$XI$5,0))</f>
        <v>0</v>
      </c>
      <c r="CK35" s="393">
        <f>INDEX('Summary sales'!$A$6:$CA$50,MATCH($B35,'Summary sales'!$A$6:$A$50,0),MATCH($CJ$3,'Summary sales'!$A$7:$CA$7,0))</f>
        <v>4588.2000000001863</v>
      </c>
      <c r="CL35" s="393">
        <f t="shared" si="460"/>
        <v>4588.2000000001863</v>
      </c>
      <c r="CM35" s="581" t="e">
        <f t="shared" si="461"/>
        <v>#DIV/0!</v>
      </c>
      <c r="CN35" s="393">
        <f>INDEX('SO Juli 2026 Rev 2'!$B$6:$BI$50,MATCH(B35,'SO Juli 2026 Rev 2'!$B$6:$B$50,0),MATCH($CN$3,'SO Juli 2026 Rev 2'!$B$5:$XI$5,0))</f>
        <v>6500</v>
      </c>
      <c r="CO35" s="393">
        <f>INDEX('Summary sales'!$A$6:$CA$50,MATCH($B35,'Summary sales'!$A$6:$A$50,0),MATCH($CN$3,'Summary sales'!$A$7:$CA$7,0))</f>
        <v>6519.7900000000373</v>
      </c>
      <c r="CP35" s="393">
        <f t="shared" si="462"/>
        <v>19.790000000037253</v>
      </c>
      <c r="CQ35" s="581">
        <f t="shared" si="463"/>
        <v>1.0030446153846211</v>
      </c>
      <c r="CR35" s="393">
        <f>INDEX('SO Juli 2026 Rev 2'!$B$6:$BI$50,MATCH(B35,'SO Juli 2026 Rev 2'!$B$6:$B$50,0),MATCH($CR$3,'SO Juli 2026 Rev 2'!$B$5:$XI$5,0))</f>
        <v>10000</v>
      </c>
      <c r="CS35" s="393">
        <f>INDEX('Summary sales'!$A$6:$CA$50,MATCH($B35,'Summary sales'!$A$6:$A$50,0),MATCH($CR$3,'Summary sales'!$A$7:$CA$7,0))</f>
        <v>8425.8000000000466</v>
      </c>
      <c r="CT35" s="393">
        <f t="shared" si="464"/>
        <v>-1574.1999999999534</v>
      </c>
      <c r="CU35" s="581">
        <f t="shared" si="465"/>
        <v>0.84258000000000466</v>
      </c>
      <c r="CV35" s="393">
        <f>INDEX('SO Juli 2026 Rev 2'!$B$6:$BI$50,MATCH(B35,'SO Juli 2026 Rev 2'!$B$6:$B$50,0),MATCH($CV$3,'SO Juli 2026 Rev 2'!$B$5:$XI$5,0))</f>
        <v>16000</v>
      </c>
      <c r="CW35" s="393">
        <f>INDEX('Summary sales'!$A$6:$CA$50,MATCH($B35,'Summary sales'!$A$6:$A$50,0),MATCH($CV$3,'Summary sales'!$A$7:$CA$7,0))</f>
        <v>17049.603000000119</v>
      </c>
      <c r="CX35" s="393">
        <f t="shared" si="466"/>
        <v>1049.6030000001192</v>
      </c>
      <c r="CY35" s="581">
        <f t="shared" si="467"/>
        <v>1.0656001875000074</v>
      </c>
      <c r="CZ35" s="393">
        <f>INDEX('SO Juli 2026 Rev 2'!$B$6:$BI$50,MATCH(B35,'SO Juli 2026 Rev 2'!$B$6:$B$50,0),MATCH($CZ$3,'SO Juli 2026 Rev 2'!$B$5:$XI$5,0))</f>
        <v>2000</v>
      </c>
      <c r="DA35" s="393">
        <f>INDEX('Summary sales'!$A$6:$CA$50,MATCH($B35,'Summary sales'!$A$6:$A$50,0),MATCH($CZ$3,'Summary sales'!$A$7:$CA$7,0))</f>
        <v>2117.089999999851</v>
      </c>
      <c r="DB35" s="393">
        <f t="shared" si="468"/>
        <v>117.08999999985099</v>
      </c>
      <c r="DC35" s="581">
        <f t="shared" si="469"/>
        <v>1.0585449999999255</v>
      </c>
      <c r="DD35" s="393">
        <f>INDEX('SO Juli 2026 Rev 2'!$B$6:$BI$50,MATCH(B35,'SO Juli 2026 Rev 2'!$B$6:$B$50,0),MATCH($DD$3,'SO Juli 2026 Rev 2'!$B$5:$XI$5,0))</f>
        <v>800</v>
      </c>
      <c r="DE35" s="393">
        <f>INDEX('Summary sales'!$A$6:$CA$50,MATCH($B35,'Summary sales'!$A$6:$A$50,0),MATCH($DD$3,'Summary sales'!$A$7:$CA$7,0))</f>
        <v>735.25</v>
      </c>
      <c r="DF35" s="393">
        <f t="shared" si="470"/>
        <v>-64.75</v>
      </c>
      <c r="DG35" s="581">
        <f t="shared" si="471"/>
        <v>0.9190625</v>
      </c>
      <c r="DH35" s="393">
        <f>INDEX('SO Juli 2026 Rev 2'!$B$6:$BI$50,MATCH(B35,'SO Juli 2026 Rev 2'!$B$6:$B$50,0),MATCH($DH$3,'SO Juli 2026 Rev 2'!$B$5:$XI$5,0))</f>
        <v>5500</v>
      </c>
      <c r="DI35" s="393">
        <f>INDEX('Summary sales'!$A$6:$CA$50,MATCH($B35,'Summary sales'!$A$6:$A$50,0),MATCH($DH$3,'Summary sales'!$A$7:$CA$7,0))</f>
        <v>6402.589999999851</v>
      </c>
      <c r="DJ35" s="393">
        <f t="shared" si="472"/>
        <v>902.58999999985099</v>
      </c>
      <c r="DK35" s="581">
        <f t="shared" si="473"/>
        <v>1.1641072727272457</v>
      </c>
      <c r="DL35" s="393">
        <f>INDEX('SO Juli 2026 Rev 2'!$B$6:$BI$50,MATCH(B35,'SO Juli 2026 Rev 2'!$B$6:$B$50,0),MATCH($DL$3,'SO Juli 2026 Rev 2'!$B$5:$XI$5,0))</f>
        <v>0</v>
      </c>
      <c r="DM35" s="393">
        <f>INDEX('Summary sales'!$A$6:$CA$50,MATCH($B35,'Summary sales'!$A$6:$A$50,0),MATCH($DL$3,'Summary sales'!$A$7:$CA$7,0))</f>
        <v>0</v>
      </c>
      <c r="DN35" s="393">
        <f t="shared" si="474"/>
        <v>0</v>
      </c>
      <c r="DO35" s="581" t="e">
        <f t="shared" si="475"/>
        <v>#DIV/0!</v>
      </c>
      <c r="DP35" s="393">
        <f>INDEX('SO Juli 2026 Rev 2'!$B$6:$BI$50,MATCH(B35,'SO Juli 2026 Rev 2'!$B$6:$B$50,0),MATCH($DP$3,'SO Juli 2026 Rev 2'!$B$5:$XI$5,0))</f>
        <v>2000</v>
      </c>
      <c r="DQ35" s="393">
        <f>INDEX('Summary sales'!$A$6:$CA$50,MATCH($B35,'Summary sales'!$A$6:$A$50,0),MATCH($DP$3,'Summary sales'!$A$7:$CA$7,0))</f>
        <v>1782.6699999999255</v>
      </c>
      <c r="DR35" s="393">
        <f t="shared" si="476"/>
        <v>-217.33000000007451</v>
      </c>
      <c r="DS35" s="581">
        <f t="shared" si="477"/>
        <v>0.8913349999999628</v>
      </c>
      <c r="DT35" s="393">
        <f>INDEX('SO Juli 2026 Rev 2'!$B$6:$BI$50,MATCH(B35,'SO Juli 2026 Rev 2'!$B$6:$B$50,0),MATCH($DT$3,'SO Juli 2026 Rev 2'!$B$5:$XI$5,0))</f>
        <v>1000</v>
      </c>
      <c r="DU35" s="393">
        <f>INDEX('Summary sales'!$A$6:$CA$50,MATCH($B35,'Summary sales'!$A$6:$A$50,0),MATCH($DT$3,'Summary sales'!$A$7:$CA$7,0))</f>
        <v>0</v>
      </c>
      <c r="DV35" s="393">
        <f t="shared" si="478"/>
        <v>-1000</v>
      </c>
      <c r="DW35" s="581">
        <f t="shared" si="479"/>
        <v>0</v>
      </c>
      <c r="DX35" s="393">
        <f>INDEX('SO Juli 2026 Rev 2'!$B$6:$BI$50,MATCH(B35,'SO Juli 2026 Rev 2'!$B$6:$B$50,0),MATCH($DX$3,'SO Juli 2026 Rev 2'!$B$5:$XI$5,0))</f>
        <v>11000</v>
      </c>
      <c r="DY35" s="393">
        <f>INDEX('Summary sales'!$A$6:$CA$50,MATCH($B35,'Summary sales'!$A$6:$A$50,0),MATCH($DX$3,'Summary sales'!$A$7:$CA$7,0))</f>
        <v>12815.180000000633</v>
      </c>
      <c r="DZ35" s="393">
        <f t="shared" si="480"/>
        <v>1815.1800000006333</v>
      </c>
      <c r="EA35" s="581">
        <f t="shared" si="481"/>
        <v>1.1650163636364212</v>
      </c>
      <c r="EB35" s="393">
        <f>INDEX('SO Juli 2026 Rev 2'!$B$6:$BI$50,MATCH(B35,'SO Juli 2026 Rev 2'!$B$6:$B$50,0),MATCH($EB$3,'SO Juli 2026 Rev 2'!$B$5:$XI$5,0))</f>
        <v>2000</v>
      </c>
      <c r="EC35" s="393">
        <f>INDEX('Summary sales'!$A$6:$CA$50,MATCH($B35,'Summary sales'!$A$6:$A$50,0),MATCH($EB$3,'Summary sales'!$A$7:$CA$7,0))</f>
        <v>2463.2299999999814</v>
      </c>
      <c r="ED35" s="393">
        <f t="shared" si="482"/>
        <v>463.22999999998137</v>
      </c>
      <c r="EE35" s="581">
        <f t="shared" si="483"/>
        <v>1.2316149999999906</v>
      </c>
      <c r="EF35" s="393">
        <f>INDEX('SO Juli 2026 Rev 2'!$B$6:$BI$50,MATCH(B35,'SO Juli 2026 Rev 2'!$B$6:$B$50,0),MATCH($EF$3,'SO Juli 2026 Rev 2'!$B$5:$XI$5,0))</f>
        <v>4000</v>
      </c>
      <c r="EG35" s="393">
        <f>INDEX('Summary sales'!$A$6:$CA$50,MATCH($B35,'Summary sales'!$A$6:$A$50,0),MATCH($EF$3,'Summary sales'!$A$7:$CA$7,0))</f>
        <v>0</v>
      </c>
      <c r="EH35" s="393">
        <f t="shared" si="484"/>
        <v>-4000</v>
      </c>
      <c r="EI35" s="581">
        <f t="shared" si="485"/>
        <v>0</v>
      </c>
      <c r="EJ35" s="393">
        <f>INDEX('SO Juli 2026 Rev 2'!$B$6:$BI$50,MATCH(B35,'SO Juli 2026 Rev 2'!$B$6:$B$50,0),MATCH($EJ$3,'SO Juli 2026 Rev 2'!$B$5:$XI$5,0))</f>
        <v>0</v>
      </c>
      <c r="EK35" s="393">
        <f>INDEX('Summary sales'!$A$6:$CA$50,MATCH(B35,'Summary sales'!$A$6:$A$50,0),MATCH($EJ$3,'Summary sales'!$A$7:$CA$7,0))</f>
        <v>0</v>
      </c>
      <c r="EL35" s="393">
        <f t="shared" si="486"/>
        <v>0</v>
      </c>
      <c r="EM35" s="581" t="e">
        <f t="shared" si="487"/>
        <v>#DIV/0!</v>
      </c>
      <c r="EN35" s="393">
        <f>INDEX('SO Juli 2026 Rev 2'!$B$6:$BI$50,MATCH(B35,'SO Juli 2026 Rev 2'!$B$6:$B$50,0),MATCH($EN$3,'SO Juli 2026 Rev 2'!$B$5:$XI$5,0))</f>
        <v>7000</v>
      </c>
      <c r="EO35" s="393">
        <f>INDEX('Summary sales'!$A$6:$CA$50,MATCH($B35,'Summary sales'!$A$6:$A$50,0),MATCH($EN$3,'Summary sales'!$A$7:$CA$7,0))</f>
        <v>5759.3799999998882</v>
      </c>
      <c r="EP35" s="393">
        <f t="shared" si="488"/>
        <v>-1240.6200000001118</v>
      </c>
      <c r="EQ35" s="581">
        <f t="shared" si="489"/>
        <v>0.82276857142855542</v>
      </c>
      <c r="ER35" s="393">
        <f>INDEX('SO Juli 2026 Rev 2'!$B$6:$BI$50,MATCH(B35,'SO Juli 2026 Rev 2'!$B$6:$B$50,0),MATCH($ER$3,'SO Juli 2026 Rev 2'!$B$5:$XI$5,0))</f>
        <v>48000</v>
      </c>
      <c r="ES35" s="393">
        <f>INDEX('Summary sales'!$A$6:$CA$50,MATCH($B35,'Summary sales'!$A$6:$A$50,0),MATCH($ER$3,'Summary sales'!$A$7:$CA$7,0))</f>
        <v>24898.450000001118</v>
      </c>
      <c r="ET35" s="393">
        <f t="shared" si="490"/>
        <v>-23101.549999998882</v>
      </c>
      <c r="EU35" s="581">
        <f t="shared" si="491"/>
        <v>0.51871770833335662</v>
      </c>
      <c r="EV35" s="393">
        <f>INDEX('SO Juli 2026 Rev 2'!$B$6:$BI$50,MATCH(B35,'SO Juli 2026 Rev 2'!$B$6:$B$50,0),MATCH($EV$3,'SO Juli 2026 Rev 2'!$B$5:$XI$5,0))</f>
        <v>8000</v>
      </c>
      <c r="EW35" s="393">
        <f>INDEX('Summary sales'!$A$6:$CA$50,MATCH(B35,'Summary sales'!$A$6:$A$50,0),MATCH($EV$3,'Summary sales'!$A$7:$CA$7,0))</f>
        <v>8782.2099999999627</v>
      </c>
      <c r="EX35" s="393">
        <f t="shared" si="492"/>
        <v>782.20999999996275</v>
      </c>
      <c r="EY35" s="581">
        <f t="shared" si="493"/>
        <v>1.0977762499999952</v>
      </c>
      <c r="EZ35" s="393">
        <f>INDEX('SO Juli 2026 Rev 2'!$B$6:$BI$50,MATCH(B35,'SO Juli 2026 Rev 2'!$B$6:$B$50,0),MATCH($EZ$3,'SO Juli 2026 Rev 2'!$B$5:$XI$5,0))</f>
        <v>3500</v>
      </c>
      <c r="FA35" s="393">
        <f>INDEX('Summary sales'!$A$6:$CA$50,MATCH(B35,'Summary sales'!$A$6:$A$50,0),MATCH($EZ$3,'Summary sales'!$A$7:$CA$7,0))</f>
        <v>1944.4000000003725</v>
      </c>
      <c r="FB35" s="393">
        <f t="shared" si="494"/>
        <v>-1555.5999999996275</v>
      </c>
      <c r="FC35" s="581">
        <f t="shared" si="495"/>
        <v>0.55554285714296359</v>
      </c>
      <c r="FD35" s="393">
        <f>INDEX('SO Juli 2026 Rev 2'!$B$6:$BI$50,MATCH(B35,'SO Juli 2026 Rev 2'!$B$6:$B$50,0),MATCH($FD$3,'SO Juli 2026 Rev 2'!$B$5:$XI$5,0))</f>
        <v>0</v>
      </c>
      <c r="FE35" s="393">
        <f>INDEX('Summary sales'!$A$6:$CA$50,MATCH(B35,'Summary sales'!$A$6:$A$50,0),MATCH($FD$3,'Summary sales'!$A$7:$CA$7,0))</f>
        <v>0</v>
      </c>
      <c r="FF35" s="393">
        <f t="shared" si="496"/>
        <v>0</v>
      </c>
      <c r="FG35" s="581" t="e">
        <f t="shared" si="497"/>
        <v>#DIV/0!</v>
      </c>
      <c r="FH35" s="393">
        <f>INDEX('SO Juli 2026 Rev 2'!$B$6:$BI$50,MATCH(B35,'SO Juli 2026 Rev 2'!$B$6:$B$50,0),MATCH($FH$3,'SO Juli 2026 Rev 2'!$B$5:$XI$5,0))</f>
        <v>0</v>
      </c>
      <c r="FI35" s="393">
        <f>INDEX('Summary sales'!$A$6:$CA$50,MATCH(B35,'Summary sales'!$A$6:$A$50,0),MATCH($FH$3,'Summary sales'!$A$7:$CA$7,0))</f>
        <v>0</v>
      </c>
      <c r="FJ35" s="393">
        <f t="shared" si="498"/>
        <v>0</v>
      </c>
      <c r="FK35" s="581" t="e">
        <f t="shared" si="499"/>
        <v>#DIV/0!</v>
      </c>
      <c r="FL35" s="393">
        <f>INDEX('SO Juli 2026 Rev 2'!$B$6:$BI$50,MATCH(B35,'SO Juli 2026 Rev 2'!$B$6:$B$50,0),MATCH($FL$3,'SO Juli 2026 Rev 2'!$B$5:$XI$5,0))</f>
        <v>700</v>
      </c>
      <c r="FM35" s="393">
        <f>INDEX('Summary sales'!$A$6:$CA$50,MATCH(B35,'Summary sales'!$A$6:$A$50,0),MATCH($FL$3,'Summary sales'!$A$7:$CA$7,0))</f>
        <v>366.8399999999674</v>
      </c>
      <c r="FN35" s="393">
        <f t="shared" si="500"/>
        <v>-333.1600000000326</v>
      </c>
      <c r="FO35" s="581">
        <f t="shared" si="501"/>
        <v>0.52405714285709626</v>
      </c>
      <c r="FP35" s="393">
        <f>INDEX('SO Juli 2026 Rev 2'!$B$6:$BI$50,MATCH(B35,'SO Juli 2026 Rev 2'!$B$6:$B$50,0),MATCH($FP$3,'SO Juli 2026 Rev 2'!$B$5:$XI$5,0))</f>
        <v>5600</v>
      </c>
      <c r="FQ35" s="393">
        <f>INDEX('Summary sales'!$A$6:$CA$50,MATCH(B35,'Summary sales'!$A$6:$A$50,0),MATCH($FP$3,'Summary sales'!$A$7:$CA$7,0))</f>
        <v>6234.710000000021</v>
      </c>
      <c r="FR35" s="393">
        <f t="shared" si="502"/>
        <v>634.71000000002095</v>
      </c>
      <c r="FS35" s="581">
        <f t="shared" si="503"/>
        <v>1.1133410714285752</v>
      </c>
      <c r="FT35" s="393">
        <f>INDEX('SO Juli 2026 Rev 2'!$B$6:$BI$50,MATCH(B35,'SO Juli 2026 Rev 2'!$B$6:$B$50,0),MATCH($FT$3,'SO Juli 2026 Rev 2'!$B$5:$XI$5,0))</f>
        <v>4000</v>
      </c>
      <c r="FU35" s="393">
        <f>INDEX('Summary sales'!$A$6:$CA$50,MATCH(B35,'Summary sales'!$A$6:$A$50,0),MATCH($FT$3,'Summary sales'!$A$7:$CA$7,0))</f>
        <v>4176.5400000000373</v>
      </c>
      <c r="FV35" s="393">
        <f t="shared" si="504"/>
        <v>176.54000000003725</v>
      </c>
      <c r="FW35" s="581">
        <f t="shared" si="505"/>
        <v>1.0441350000000094</v>
      </c>
      <c r="FX35" s="393">
        <f>INDEX('SO Juli 2026 Rev 2'!$B$6:$BI$50,MATCH(B35,'SO Juli 2026 Rev 2'!$B$6:$B$50,0),MATCH($FX$3,'SO Juli 2026 Rev 2'!$B$5:$XI$5,0))</f>
        <v>2000</v>
      </c>
      <c r="FY35" s="393">
        <f>INDEX('Summary sales'!$A$6:$CA$50,MATCH(B35,'Summary sales'!$A$6:$A$50,0),MATCH($FX$3,'Summary sales'!$A$7:$CA$7,0))</f>
        <v>2760.6099999998696</v>
      </c>
      <c r="FZ35" s="393">
        <f t="shared" si="506"/>
        <v>760.60999999986961</v>
      </c>
      <c r="GA35" s="581">
        <f t="shared" si="507"/>
        <v>1.3803049999999348</v>
      </c>
      <c r="GB35" s="393">
        <f>INDEX('SO Juli 2026 Rev 2'!$B$6:$BI$50,MATCH(B35,'SO Juli 2026 Rev 2'!$B$6:$B$50,0),MATCH($GB$3,'SO Juli 2026 Rev 2'!$B$5:$XI$5,0))</f>
        <v>369.61070967741654</v>
      </c>
      <c r="GC35" s="393">
        <f>INDEX('Summary sales'!$A$6:$CA$50,MATCH(B35,'Summary sales'!$A$6:$A$50,0),MATCH($GB$3,'Summary sales'!$A$7:$CA$7,0))</f>
        <v>0</v>
      </c>
      <c r="GD35" s="393">
        <f t="shared" si="508"/>
        <v>-369.61070967741654</v>
      </c>
      <c r="GE35" s="581">
        <f t="shared" si="509"/>
        <v>0</v>
      </c>
      <c r="GF35" s="393">
        <f>INDEX('SO Juli 2026 Rev 2'!$B$6:$BI$50,MATCH(B35,'SO Juli 2026 Rev 2'!$B$6:$B$50,0),MATCH($GF$3,'SO Juli 2026 Rev 2'!$B$5:$XI$5,0))</f>
        <v>13500</v>
      </c>
      <c r="GG35" s="393">
        <f>INDEX('Summary sales'!$A$6:$CA$50,MATCH(B35,'Summary sales'!$A$6:$A$50,0),MATCH($GF$3,'Summary sales'!$A$7:$CA$7,0))</f>
        <v>8802.6460000000006</v>
      </c>
      <c r="GH35" s="393">
        <f t="shared" si="510"/>
        <v>-4697.3539999999994</v>
      </c>
      <c r="GI35" s="581">
        <f t="shared" si="511"/>
        <v>0.65204785185185188</v>
      </c>
      <c r="GJ35" s="393">
        <f>INDEX('SO Juli 2026 Rev 2'!$B$6:$BI$50,MATCH(B35,'SO Juli 2026 Rev 2'!$B$6:$B$50,0),MATCH($GJ$3,'SO Juli 2026 Rev 2'!$B$5:$XI$5,0))</f>
        <v>0</v>
      </c>
      <c r="GK35" s="393">
        <f>INDEX('Summary sales'!$A$6:$CA$50,MATCH($B35,'Summary sales'!$A$6:$A$50,0),MATCH($GJ$3,'Summary sales'!$A$7:$CA$7,0))</f>
        <v>0</v>
      </c>
      <c r="GL35" s="393">
        <f t="shared" si="512"/>
        <v>0</v>
      </c>
      <c r="GM35" s="581" t="e">
        <f t="shared" si="513"/>
        <v>#DIV/0!</v>
      </c>
      <c r="GN35" s="393">
        <f>INDEX('SO Juli 2026 Rev 2'!$B$6:$BI$50,MATCH(B35,'SO Juli 2026 Rev 2'!$B$6:$B$50,0),MATCH($GN$3,'SO Juli 2026 Rev 2'!$B$5:$XI$5,0))</f>
        <v>2499.7025806451697</v>
      </c>
      <c r="GO35" s="393">
        <f>INDEX('Summary sales'!$A$6:$CA$50,MATCH(B35,'Summary sales'!$A$6:$A$50,0),MATCH($GN$3,'Summary sales'!$A$7:$CA$7,0))</f>
        <v>2852.5799999999872</v>
      </c>
      <c r="GP35" s="393">
        <f t="shared" si="514"/>
        <v>352.87741935481745</v>
      </c>
      <c r="GQ35" s="581">
        <f t="shared" si="515"/>
        <v>1.1411677621518237</v>
      </c>
      <c r="GR35" s="393">
        <f>INDEX('SO Juli 2026 Rev 2'!$B$6:$BI$50,MATCH(B35,'SO Juli 2026 Rev 2'!$B$6:$B$50,0),MATCH($GR$3,'SO Juli 2026 Rev 2'!$B$5:$XI$5,0))</f>
        <v>2499.7025806451697</v>
      </c>
      <c r="GS35" s="393">
        <f>INDEX('Summary sales'!$A$6:$CA$50,MATCH(B35,'Summary sales'!$A$6:$A$50,0),MATCH($GR$3,'Summary sales'!$A$7:$CA$7,0))</f>
        <v>1521.2900000000373</v>
      </c>
      <c r="GT35" s="393">
        <f t="shared" si="516"/>
        <v>-978.41258064513249</v>
      </c>
      <c r="GU35" s="581">
        <f t="shared" si="517"/>
        <v>0.60858840238801304</v>
      </c>
      <c r="GV35" s="393">
        <f>INDEX('SO Juli 2026 Rev 2'!$B$6:$BI$50,MATCH(B35,'SO Juli 2026 Rev 2'!$B$6:$B$50,0),MATCH($GV$3,'SO Juli 2026 Rev 2'!$B$5:$XI$5,0))</f>
        <v>0</v>
      </c>
      <c r="GW35" s="393">
        <f>INDEX('Summary sales'!$A$6:$CA$50,MATCH(B35,'Summary sales'!$A$6:$A$50,0),MATCH($GV$3,'Summary sales'!$A$7:$CA$7,0))</f>
        <v>0</v>
      </c>
      <c r="GX35" s="393">
        <f t="shared" si="518"/>
        <v>0</v>
      </c>
      <c r="GY35" s="582" t="e">
        <f t="shared" si="519"/>
        <v>#DIV/0!</v>
      </c>
    </row>
    <row r="36" spans="1:207" ht="15" customHeight="1">
      <c r="A36" s="808"/>
      <c r="B36" s="394">
        <f t="shared" si="520"/>
        <v>46229</v>
      </c>
      <c r="C36" s="395" t="str">
        <f t="shared" si="0"/>
        <v>Sun</v>
      </c>
      <c r="D36" s="393">
        <f t="shared" si="416"/>
        <v>183338.44945161289</v>
      </c>
      <c r="E36" s="393">
        <f t="shared" ca="1" si="417"/>
        <v>162341.64200000165</v>
      </c>
      <c r="F36" s="393">
        <f t="shared" ca="1" si="418"/>
        <v>-20996.807451611239</v>
      </c>
      <c r="G36" s="581">
        <f t="shared" ca="1" si="419"/>
        <v>0.88547515529658294</v>
      </c>
      <c r="H36" s="393">
        <f>INDEX('SO Juli 2026 Rev 2'!$B$6:$BI$50,MATCH(B36,'SO Juli 2026 Rev 2'!$B$6:$B$50,0),MATCH($H$3,'SO Juli 2026 Rev 2'!$B$5:$XI$5,0))</f>
        <v>700</v>
      </c>
      <c r="I36" s="393">
        <f>INDEX('Summary sales'!$A$6:$CA$50,MATCH(B36,'Summary sales'!$A$6:$A$50,0),MATCH($H$3,'Summary sales'!$A$7:$CA$7,0))</f>
        <v>988.61999999987893</v>
      </c>
      <c r="J36" s="393">
        <f t="shared" si="420"/>
        <v>288.61999999987893</v>
      </c>
      <c r="K36" s="581">
        <f t="shared" si="421"/>
        <v>1.4123142857141127</v>
      </c>
      <c r="L36" s="393">
        <f>INDEX('SO Juli 2026 Rev 2'!$B$6:$BI$50,MATCH(B36,'SO Juli 2026 Rev 2'!$B$6:$B$50,0),MATCH($L$3,'SO Juli 2026 Rev 2'!$B$5:$XI$5,0))</f>
        <v>1000</v>
      </c>
      <c r="M36" s="393">
        <f>INDEX('Summary sales'!$A$6:$CA$50,MATCH($B36,'Summary sales'!$A$6:$A$50,0),MATCH($L$3,'Summary sales'!$A$7:$CA$7,0))</f>
        <v>569.06000000052154</v>
      </c>
      <c r="N36" s="393">
        <f t="shared" si="422"/>
        <v>-430.93999999947846</v>
      </c>
      <c r="O36" s="581">
        <f t="shared" si="423"/>
        <v>0.56906000000052159</v>
      </c>
      <c r="P36" s="393">
        <f>INDEX('SO Juli 2026 Rev 2'!$B$6:$BI$50,MATCH(B36,'SO Juli 2026 Rev 2'!$B$6:$B$50,0),MATCH($P$3,'SO Juli 2026 Rev 2'!$B$5:$XI$5,0))</f>
        <v>1200</v>
      </c>
      <c r="Q36" s="393">
        <f>INDEX('Summary sales'!$A$6:$CA$50,MATCH($B36,'Summary sales'!$A$6:$A$50,0),MATCH($P$3,'Summary sales'!$A$7:$CA$7,0))</f>
        <v>629.17000000039116</v>
      </c>
      <c r="R36" s="393">
        <f t="shared" si="424"/>
        <v>-570.82999999960884</v>
      </c>
      <c r="S36" s="581">
        <f t="shared" si="425"/>
        <v>0.52430833333365934</v>
      </c>
      <c r="T36" s="393">
        <f>INDEX('SO Juli 2026 Rev 2'!$B$6:$BI$50,MATCH(B36,'SO Juli 2026 Rev 2'!$B$6:$B$50,0),MATCH($T$3,'SO Juli 2026 Rev 2'!$B$5:$XI$5,0))</f>
        <v>999.51612903226578</v>
      </c>
      <c r="U36" s="393">
        <f>INDEX('Summary sales'!$A$6:$CA$50,MATCH($B36,'Summary sales'!$A$6:$A$50,0),MATCH($T$3,'Summary sales'!$A$7:$CA$7,0))</f>
        <v>2708.5</v>
      </c>
      <c r="V36" s="393">
        <f t="shared" si="426"/>
        <v>1708.9838709677342</v>
      </c>
      <c r="W36" s="581">
        <f t="shared" si="427"/>
        <v>2.7098111989672211</v>
      </c>
      <c r="X36" s="393">
        <f>INDEX('SO Juli 2026 Rev 2'!$B$6:$BI$50,MATCH(B36,'SO Juli 2026 Rev 2'!$B$6:$B$50,0),MATCH($X$3,'SO Juli 2026 Rev 2'!$B$5:$XI$5,0))</f>
        <v>644.02064516129087</v>
      </c>
      <c r="Y36" s="393">
        <f>INDEX('Summary sales'!$A$6:$CA$50,MATCH($B36,'Summary sales'!$A$6:$A$50,0),MATCH($X$3,'Summary sales'!$A$7:$CA$7,0))</f>
        <v>426.05000000004657</v>
      </c>
      <c r="Z36" s="393">
        <f t="shared" si="428"/>
        <v>-217.97064516124431</v>
      </c>
      <c r="AA36" s="581">
        <f t="shared" si="429"/>
        <v>0.66154711529992183</v>
      </c>
      <c r="AB36" s="393">
        <f>INDEX('SO Juli 2026 Rev 2'!$B$6:$BI$50,MATCH(B36,'SO Juli 2026 Rev 2'!$B$6:$B$50,0),MATCH($AB$3,'SO Juli 2026 Rev 2'!$B$5:$XI$5,0))</f>
        <v>0</v>
      </c>
      <c r="AC36" s="393">
        <f>INDEX('Summary sales'!$A$6:$CA$50,MATCH($B36,'Summary sales'!$A$6:$A$50,0),MATCH($AB$3,'Summary sales'!$A$7:$CA$7,0))</f>
        <v>13.870000000024447</v>
      </c>
      <c r="AD36" s="393">
        <f t="shared" si="430"/>
        <v>13.870000000024447</v>
      </c>
      <c r="AE36" s="581" t="e">
        <f t="shared" si="431"/>
        <v>#DIV/0!</v>
      </c>
      <c r="AF36" s="393">
        <f>INDEX('SO Juli 2026 Rev 2'!$B$6:$BI$50,MATCH(B36,'SO Juli 2026 Rev 2'!$B$6:$B$50,0),MATCH($AF$3,'SO Juli 2026 Rev 2'!$B$5:$XI$5,0))</f>
        <v>603.76322580644887</v>
      </c>
      <c r="AG36" s="393">
        <f>INDEX('Summary sales'!$A$6:$CA$50,MATCH($B36,'Summary sales'!$A$6:$A$50,0),MATCH($AF$3,'Summary sales'!$A$7:$CA$7,0))</f>
        <v>844.63000000000466</v>
      </c>
      <c r="AH36" s="393">
        <f t="shared" si="432"/>
        <v>240.86677419355578</v>
      </c>
      <c r="AI36" s="581">
        <f t="shared" si="433"/>
        <v>1.3989424395164662</v>
      </c>
      <c r="AJ36" s="393">
        <f>INDEX('SO Juli 2026 Rev 2'!$B$6:$BI$50,MATCH(B36,'SO Juli 2026 Rev 2'!$B$6:$B$50,0),MATCH($AJ$3,'SO Juli 2026 Rev 2'!$B$5:$XI$5,0))</f>
        <v>673.27548387096704</v>
      </c>
      <c r="AK36" s="393">
        <f>INDEX('Summary sales'!$A$6:$CA$50,MATCH($B36,'Summary sales'!$A$6:$A$50,0),MATCH($AJ$3,'Summary sales'!$A$7:$CA$7,0))</f>
        <v>509.03999999992084</v>
      </c>
      <c r="AL36" s="393">
        <f t="shared" si="434"/>
        <v>-164.2354838710462</v>
      </c>
      <c r="AM36" s="581">
        <f t="shared" si="435"/>
        <v>0.7560649573532936</v>
      </c>
      <c r="AN36" s="393">
        <f>INDEX('SO Juli 2026 Rev 2'!$B$6:$BI$50,MATCH(B36,'SO Juli 2026 Rev 2'!$B$6:$B$50,0),MATCH($AN$3,'SO Juli 2026 Rev 2'!$B$5:$XI$5,0))</f>
        <v>0</v>
      </c>
      <c r="AO36" s="393">
        <f>INDEX('Summary sales'!$A$6:$CA$50,MATCH($B36,'Summary sales'!$A$6:$A$50,0),MATCH($AN$3,'Summary sales'!$A$7:$CA$7,0))</f>
        <v>0</v>
      </c>
      <c r="AP36" s="393">
        <f t="shared" si="436"/>
        <v>0</v>
      </c>
      <c r="AQ36" s="581" t="e">
        <f t="shared" si="437"/>
        <v>#DIV/0!</v>
      </c>
      <c r="AR36" s="393">
        <f>INDEX('SO Juli 2026 Rev 2'!$B$6:$BI$50,MATCH(B36,'SO Juli 2026 Rev 2'!$B$6:$B$50,0),MATCH($AR$3,'SO Juli 2026 Rev 2'!$B$5:$XI$5,0))</f>
        <v>5000</v>
      </c>
      <c r="AS36" s="393">
        <f ca="1">INDEX('Summary sales'!$A$6:$CA$50,MATCH($B36,'Summary sales'!$A$6:$A$50,0),MATCH($AR$3,'Summary sales'!$A$7:$CA$7,0))</f>
        <v>1701.0699999998324</v>
      </c>
      <c r="AT36" s="393">
        <f t="shared" ca="1" si="438"/>
        <v>-3298.9300000001676</v>
      </c>
      <c r="AU36" s="581">
        <f t="shared" ca="1" si="439"/>
        <v>0.34021399999996649</v>
      </c>
      <c r="AV36" s="393">
        <f>INDEX('SO Juli 2026 Rev 2'!$B$6:$BI$50,MATCH(B36,'SO Juli 2026 Rev 2'!$B$6:$B$50,0),MATCH($AV$3,'SO Juli 2026 Rev 2'!$B$5:$XI$5,0))</f>
        <v>300</v>
      </c>
      <c r="AW36" s="393">
        <f>INDEX('Summary sales'!$A$6:$CA$50,MATCH($B36,'Summary sales'!$A$6:$A$50,0),MATCH($AV$3,'Summary sales'!$A$7:$CA$7,0))</f>
        <v>276.41999999992549</v>
      </c>
      <c r="AX36" s="393">
        <f t="shared" si="440"/>
        <v>-23.580000000074506</v>
      </c>
      <c r="AY36" s="581">
        <f t="shared" si="441"/>
        <v>0.92139999999975164</v>
      </c>
      <c r="AZ36" s="393">
        <f>INDEX('SO Juli 2026 Rev 2'!$B$6:$BI$50,MATCH(B36,'SO Juli 2026 Rev 2'!$B$6:$B$50,0),MATCH($AZ$3,'SO Juli 2026 Rev 2'!$B$5:$XI$5,0))</f>
        <v>500</v>
      </c>
      <c r="BA36" s="393">
        <f>INDEX('Summary sales'!$A$6:$CA$50,MATCH($B36,'Summary sales'!$A$6:$A$50,0),MATCH($AZ$3,'Summary sales'!$A$7:$CA$7,0))</f>
        <v>388.59000000001106</v>
      </c>
      <c r="BB36" s="393">
        <f t="shared" si="442"/>
        <v>-111.40999999998894</v>
      </c>
      <c r="BC36" s="581">
        <f t="shared" si="443"/>
        <v>0.77718000000002208</v>
      </c>
      <c r="BD36" s="393">
        <f>INDEX('SO Juli 2026 Rev 2'!$B$6:$BI$50,MATCH(B36,'SO Juli 2026 Rev 2'!$B$6:$B$50,0),MATCH($BD$3,'SO Juli 2026 Rev 2'!$B$5:$XI$5,0))</f>
        <v>11000</v>
      </c>
      <c r="BE36" s="393">
        <f>INDEX('Summary sales'!$A$6:$CA$50,MATCH($B36,'Summary sales'!$A$6:$A$50,0),MATCH($BD$3,'Summary sales'!$A$7:$CA$7,0))</f>
        <v>10921.850000000093</v>
      </c>
      <c r="BF36" s="393">
        <f t="shared" si="444"/>
        <v>-78.149999999906868</v>
      </c>
      <c r="BG36" s="581">
        <f t="shared" si="445"/>
        <v>0.99289545454546302</v>
      </c>
      <c r="BH36" s="393">
        <f>INDEX('SO Juli 2026 Rev 2'!$B$6:$BI$50,MATCH(B36,'SO Juli 2026 Rev 2'!$B$6:$B$50,0),MATCH($BH$3,'SO Juli 2026 Rev 2'!$B$5:$XI$5,0))</f>
        <v>5000</v>
      </c>
      <c r="BI36" s="393">
        <f>INDEX('Summary sales'!$A$6:$CA$50,MATCH($B36,'Summary sales'!$A$6:$A$50,0),MATCH($BH$3,'Summary sales'!$A$7:$CA$7,0))</f>
        <v>4565.0699999998324</v>
      </c>
      <c r="BJ36" s="393">
        <f t="shared" si="446"/>
        <v>-434.93000000016764</v>
      </c>
      <c r="BK36" s="581">
        <f t="shared" si="447"/>
        <v>0.91301399999996646</v>
      </c>
      <c r="BL36" s="393">
        <f>INDEX('SO Juli 2026 Rev 2'!$B$6:$BI$50,MATCH(B36,'SO Juli 2026 Rev 2'!$B$6:$B$50,0),MATCH($BL$3,'SO Juli 2026 Rev 2'!$B$5:$XI$5,0))</f>
        <v>0</v>
      </c>
      <c r="BM36" s="393">
        <f>INDEX('Summary sales'!$A$6:$CA$50,MATCH($B36,'Summary sales'!$A$6:$A$50,0),MATCH($BL$3,'Summary sales'!$A$7:$CA$7,0))</f>
        <v>0</v>
      </c>
      <c r="BN36" s="393">
        <f t="shared" si="448"/>
        <v>0</v>
      </c>
      <c r="BO36" s="581" t="e">
        <f t="shared" si="449"/>
        <v>#DIV/0!</v>
      </c>
      <c r="BP36" s="393">
        <f>INDEX('SO Juli 2026 Rev 2'!$B$6:$BI$50,MATCH(B36,'SO Juli 2026 Rev 2'!$B$6:$B$50,0),MATCH($BP$3,'SO Juli 2026 Rev 2'!$B$5:$XI$5,0))</f>
        <v>2500</v>
      </c>
      <c r="BQ36" s="393">
        <f ca="1">INDEX('Summary sales'!$A$6:$CA$50,MATCH($B36,'Summary sales'!$A$6:$A$50,0),MATCH($BP$3,'Summary sales'!$A$7:$CA$7,0))</f>
        <v>2720.63</v>
      </c>
      <c r="BR36" s="393">
        <f t="shared" ca="1" si="450"/>
        <v>220.63000000000011</v>
      </c>
      <c r="BS36" s="581">
        <f t="shared" ca="1" si="451"/>
        <v>1.088252</v>
      </c>
      <c r="BT36" s="393">
        <f>INDEX('SO Juli 2026 Rev 2'!$B$6:$BI$50,MATCH(B36,'SO Juli 2026 Rev 2'!$B$6:$B$50,0),MATCH($BT$3,'SO Juli 2026 Rev 2'!$B$5:$XI$5,0))</f>
        <v>0</v>
      </c>
      <c r="BU36" s="393">
        <f>INDEX('Summary sales'!$A$6:$CA$50,MATCH($B36,'Summary sales'!$A$6:$A$50,0),MATCH($BT$3,'Summary sales'!$A$7:$CA$7,0))</f>
        <v>0</v>
      </c>
      <c r="BV36" s="393">
        <f t="shared" si="452"/>
        <v>0</v>
      </c>
      <c r="BW36" s="581" t="e">
        <f t="shared" si="453"/>
        <v>#DIV/0!</v>
      </c>
      <c r="BX36" s="393">
        <f>INDEX('SO Juli 2026 Rev 2'!$B$6:$BI$50,MATCH(B36,'SO Juli 2026 Rev 2'!$B$6:$B$50,0),MATCH($BX$3,'SO Juli 2026 Rev 2'!$B$5:$XI$5,0))</f>
        <v>89.451612903225808</v>
      </c>
      <c r="BY36" s="393">
        <f>INDEX('Summary sales'!$A$6:$CA$50,MATCH($B36,'Summary sales'!$A$6:$A$50,0),MATCH($BX$3,'Summary sales'!$A$7:$CA$7,0))</f>
        <v>89.101999999998952</v>
      </c>
      <c r="BZ36" s="393">
        <f t="shared" si="454"/>
        <v>-0.34961290322685556</v>
      </c>
      <c r="CA36" s="581">
        <f t="shared" si="455"/>
        <v>0.99609159754777044</v>
      </c>
      <c r="CB36" s="393">
        <f>INDEX('SO Juli 2026 Rev 2'!$B$6:$BI$50,MATCH(B36,'SO Juli 2026 Rev 2'!$B$6:$B$50,0),MATCH($CB$3,'SO Juli 2026 Rev 2'!$B$5:$XI$5,0))</f>
        <v>1000</v>
      </c>
      <c r="CC36" s="393">
        <f>INDEX('Summary sales'!$A$6:$CA$50,MATCH($B36,'Summary sales'!$A$6:$A$50,0),MATCH($CB$3,'Summary sales'!$A$7:$CA$7,0))</f>
        <v>4002.2000000001863</v>
      </c>
      <c r="CD36" s="393">
        <f t="shared" si="456"/>
        <v>3002.2000000001863</v>
      </c>
      <c r="CE36" s="581">
        <f t="shared" si="457"/>
        <v>4.0022000000001858</v>
      </c>
      <c r="CF36" s="393">
        <f>INDEX('SO Juli 2026 Rev 2'!$B$6:$BI$50,MATCH(B36,'SO Juli 2026 Rev 2'!$B$6:$B$50,0),MATCH($CF$3,'SO Juli 2026 Rev 2'!$B$5:$XI$5,0))</f>
        <v>1300</v>
      </c>
      <c r="CG36" s="393">
        <f>INDEX('Summary sales'!$A$6:$CA$50,MATCH($B36,'Summary sales'!$A$6:$A$50,0),MATCH($CF$3,'Summary sales'!$A$7:$CA$7,0))</f>
        <v>1624.140000000014</v>
      </c>
      <c r="CH36" s="393">
        <f t="shared" si="458"/>
        <v>324.14000000001397</v>
      </c>
      <c r="CI36" s="581">
        <f t="shared" si="459"/>
        <v>1.2493384615384724</v>
      </c>
      <c r="CJ36" s="393">
        <f>INDEX('SO Juli 2026 Rev 2'!$B$6:$BI$50,MATCH(B36,'SO Juli 2026 Rev 2'!$B$6:$B$50,0),MATCH($CJ$3,'SO Juli 2026 Rev 2'!$B$5:$XI$5,0))</f>
        <v>0</v>
      </c>
      <c r="CK36" s="393">
        <f>INDEX('Summary sales'!$A$6:$CA$50,MATCH($B36,'Summary sales'!$A$6:$A$50,0),MATCH($CJ$3,'Summary sales'!$A$7:$CA$7,0))</f>
        <v>0</v>
      </c>
      <c r="CL36" s="393">
        <f t="shared" si="460"/>
        <v>0</v>
      </c>
      <c r="CM36" s="581" t="e">
        <f t="shared" si="461"/>
        <v>#DIV/0!</v>
      </c>
      <c r="CN36" s="393">
        <f>INDEX('SO Juli 2026 Rev 2'!$B$6:$BI$50,MATCH(B36,'SO Juli 2026 Rev 2'!$B$6:$B$50,0),MATCH($CN$3,'SO Juli 2026 Rev 2'!$B$5:$XI$5,0))</f>
        <v>6500</v>
      </c>
      <c r="CO36" s="393">
        <f>INDEX('Summary sales'!$A$6:$CA$50,MATCH($B36,'Summary sales'!$A$6:$A$50,0),MATCH($CN$3,'Summary sales'!$A$7:$CA$7,0))</f>
        <v>8127.0500000000466</v>
      </c>
      <c r="CP36" s="393">
        <f t="shared" si="462"/>
        <v>1627.0500000000466</v>
      </c>
      <c r="CQ36" s="581">
        <f t="shared" si="463"/>
        <v>1.2503153846153918</v>
      </c>
      <c r="CR36" s="393">
        <f>INDEX('SO Juli 2026 Rev 2'!$B$6:$BI$50,MATCH(B36,'SO Juli 2026 Rev 2'!$B$6:$B$50,0),MATCH($CR$3,'SO Juli 2026 Rev 2'!$B$5:$XI$5,0))</f>
        <v>10000</v>
      </c>
      <c r="CS36" s="393">
        <f>INDEX('Summary sales'!$A$6:$CA$50,MATCH($B36,'Summary sales'!$A$6:$A$50,0),MATCH($CR$3,'Summary sales'!$A$7:$CA$7,0))</f>
        <v>8317.2999999998137</v>
      </c>
      <c r="CT36" s="393">
        <f t="shared" si="464"/>
        <v>-1682.7000000001863</v>
      </c>
      <c r="CU36" s="581">
        <f t="shared" si="465"/>
        <v>0.83172999999998143</v>
      </c>
      <c r="CV36" s="393">
        <f>INDEX('SO Juli 2026 Rev 2'!$B$6:$BI$50,MATCH(B36,'SO Juli 2026 Rev 2'!$B$6:$B$50,0),MATCH($CV$3,'SO Juli 2026 Rev 2'!$B$5:$XI$5,0))</f>
        <v>6659.5545483870847</v>
      </c>
      <c r="CW36" s="393">
        <f>INDEX('Summary sales'!$A$6:$CA$50,MATCH($B36,'Summary sales'!$A$6:$A$50,0),MATCH($CV$3,'Summary sales'!$A$7:$CA$7,0))</f>
        <v>9304.6630000025034</v>
      </c>
      <c r="CX36" s="393">
        <f t="shared" si="466"/>
        <v>2645.1084516154187</v>
      </c>
      <c r="CY36" s="581">
        <f t="shared" si="467"/>
        <v>1.3971899970781159</v>
      </c>
      <c r="CZ36" s="393">
        <f>INDEX('SO Juli 2026 Rev 2'!$B$6:$BI$50,MATCH(B36,'SO Juli 2026 Rev 2'!$B$6:$B$50,0),MATCH($CZ$3,'SO Juli 2026 Rev 2'!$B$5:$XI$5,0))</f>
        <v>2000</v>
      </c>
      <c r="DA36" s="393">
        <f>INDEX('Summary sales'!$A$6:$CA$50,MATCH($B36,'Summary sales'!$A$6:$A$50,0),MATCH($CZ$3,'Summary sales'!$A$7:$CA$7,0))</f>
        <v>0</v>
      </c>
      <c r="DB36" s="393">
        <f t="shared" si="468"/>
        <v>-2000</v>
      </c>
      <c r="DC36" s="581">
        <f t="shared" si="469"/>
        <v>0</v>
      </c>
      <c r="DD36" s="393">
        <f>INDEX('SO Juli 2026 Rev 2'!$B$6:$BI$50,MATCH(B36,'SO Juli 2026 Rev 2'!$B$6:$B$50,0),MATCH($DD$3,'SO Juli 2026 Rev 2'!$B$5:$XI$5,0))</f>
        <v>0</v>
      </c>
      <c r="DE36" s="393">
        <f>INDEX('Summary sales'!$A$6:$CA$50,MATCH($B36,'Summary sales'!$A$6:$A$50,0),MATCH($DD$3,'Summary sales'!$A$7:$CA$7,0))</f>
        <v>65.060000000055879</v>
      </c>
      <c r="DF36" s="393">
        <f t="shared" si="470"/>
        <v>65.060000000055879</v>
      </c>
      <c r="DG36" s="581" t="e">
        <f t="shared" si="471"/>
        <v>#DIV/0!</v>
      </c>
      <c r="DH36" s="393">
        <f>INDEX('SO Juli 2026 Rev 2'!$B$6:$BI$50,MATCH(B36,'SO Juli 2026 Rev 2'!$B$6:$B$50,0),MATCH($DH$3,'SO Juli 2026 Rev 2'!$B$5:$XI$5,0))</f>
        <v>2999.8519354838745</v>
      </c>
      <c r="DI36" s="393">
        <f>INDEX('Summary sales'!$A$6:$CA$50,MATCH($B36,'Summary sales'!$A$6:$A$50,0),MATCH($DH$3,'Summary sales'!$A$7:$CA$7,0))</f>
        <v>2435.5400000000373</v>
      </c>
      <c r="DJ36" s="393">
        <f t="shared" si="472"/>
        <v>-564.31193548383726</v>
      </c>
      <c r="DK36" s="581">
        <f t="shared" si="473"/>
        <v>0.81188673720564342</v>
      </c>
      <c r="DL36" s="393">
        <f>INDEX('SO Juli 2026 Rev 2'!$B$6:$BI$50,MATCH(B36,'SO Juli 2026 Rev 2'!$B$6:$B$50,0),MATCH($DL$3,'SO Juli 2026 Rev 2'!$B$5:$XI$5,0))</f>
        <v>0</v>
      </c>
      <c r="DM36" s="393">
        <f>INDEX('Summary sales'!$A$6:$CA$50,MATCH($B36,'Summary sales'!$A$6:$A$50,0),MATCH($DL$3,'Summary sales'!$A$7:$CA$7,0))</f>
        <v>0</v>
      </c>
      <c r="DN36" s="393">
        <f t="shared" si="474"/>
        <v>0</v>
      </c>
      <c r="DO36" s="581" t="e">
        <f t="shared" si="475"/>
        <v>#DIV/0!</v>
      </c>
      <c r="DP36" s="393">
        <f>INDEX('SO Juli 2026 Rev 2'!$B$6:$BI$50,MATCH(B36,'SO Juli 2026 Rev 2'!$B$6:$B$50,0),MATCH($DP$3,'SO Juli 2026 Rev 2'!$B$5:$XI$5,0))</f>
        <v>2000</v>
      </c>
      <c r="DQ36" s="393">
        <f>INDEX('Summary sales'!$A$6:$CA$50,MATCH($B36,'Summary sales'!$A$6:$A$50,0),MATCH($DP$3,'Summary sales'!$A$7:$CA$7,0))</f>
        <v>1829.9099999999162</v>
      </c>
      <c r="DR36" s="393">
        <f t="shared" si="476"/>
        <v>-170.09000000008382</v>
      </c>
      <c r="DS36" s="581">
        <f t="shared" si="477"/>
        <v>0.91495499999995811</v>
      </c>
      <c r="DT36" s="393">
        <f>INDEX('SO Juli 2026 Rev 2'!$B$6:$BI$50,MATCH(B36,'SO Juli 2026 Rev 2'!$B$6:$B$50,0),MATCH($DT$3,'SO Juli 2026 Rev 2'!$B$5:$XI$5,0))</f>
        <v>0</v>
      </c>
      <c r="DU36" s="393">
        <f>INDEX('Summary sales'!$A$6:$CA$50,MATCH($B36,'Summary sales'!$A$6:$A$50,0),MATCH($DT$3,'Summary sales'!$A$7:$CA$7,0))</f>
        <v>0</v>
      </c>
      <c r="DV36" s="393">
        <f t="shared" si="478"/>
        <v>0</v>
      </c>
      <c r="DW36" s="581" t="e">
        <f t="shared" si="479"/>
        <v>#DIV/0!</v>
      </c>
      <c r="DX36" s="393">
        <f>INDEX('SO Juli 2026 Rev 2'!$B$6:$BI$50,MATCH(B36,'SO Juli 2026 Rev 2'!$B$6:$B$50,0),MATCH($DX$3,'SO Juli 2026 Rev 2'!$B$5:$XI$5,0))</f>
        <v>11000</v>
      </c>
      <c r="DY36" s="393">
        <f>INDEX('Summary sales'!$A$6:$CA$50,MATCH($B36,'Summary sales'!$A$6:$A$50,0),MATCH($DX$3,'Summary sales'!$A$7:$CA$7,0))</f>
        <v>12055.109999999404</v>
      </c>
      <c r="DZ36" s="393">
        <f t="shared" si="480"/>
        <v>1055.109999999404</v>
      </c>
      <c r="EA36" s="581">
        <f t="shared" si="481"/>
        <v>1.0959190909090368</v>
      </c>
      <c r="EB36" s="393">
        <f>INDEX('SO Juli 2026 Rev 2'!$B$6:$BI$50,MATCH(B36,'SO Juli 2026 Rev 2'!$B$6:$B$50,0),MATCH($EB$3,'SO Juli 2026 Rev 2'!$B$5:$XI$5,0))</f>
        <v>2000</v>
      </c>
      <c r="EC36" s="393">
        <f>INDEX('Summary sales'!$A$6:$CA$50,MATCH($B36,'Summary sales'!$A$6:$A$50,0),MATCH($EB$3,'Summary sales'!$A$7:$CA$7,0))</f>
        <v>2522.7700000000186</v>
      </c>
      <c r="ED36" s="393">
        <f t="shared" si="482"/>
        <v>522.77000000001863</v>
      </c>
      <c r="EE36" s="581">
        <f t="shared" si="483"/>
        <v>1.2613850000000093</v>
      </c>
      <c r="EF36" s="393">
        <f>INDEX('SO Juli 2026 Rev 2'!$B$6:$BI$50,MATCH(B36,'SO Juli 2026 Rev 2'!$B$6:$B$50,0),MATCH($EF$3,'SO Juli 2026 Rev 2'!$B$5:$XI$5,0))</f>
        <v>4000</v>
      </c>
      <c r="EG36" s="393">
        <f>INDEX('Summary sales'!$A$6:$CA$50,MATCH($B36,'Summary sales'!$A$6:$A$50,0),MATCH($EF$3,'Summary sales'!$A$7:$CA$7,0))</f>
        <v>0</v>
      </c>
      <c r="EH36" s="393">
        <f t="shared" si="484"/>
        <v>-4000</v>
      </c>
      <c r="EI36" s="581">
        <f t="shared" si="485"/>
        <v>0</v>
      </c>
      <c r="EJ36" s="393">
        <f>INDEX('SO Juli 2026 Rev 2'!$B$6:$BI$50,MATCH(B36,'SO Juli 2026 Rev 2'!$B$6:$B$50,0),MATCH($EJ$3,'SO Juli 2026 Rev 2'!$B$5:$XI$5,0))</f>
        <v>0</v>
      </c>
      <c r="EK36" s="393">
        <f>INDEX('Summary sales'!$A$6:$CA$50,MATCH(B36,'Summary sales'!$A$6:$A$50,0),MATCH($EJ$3,'Summary sales'!$A$7:$CA$7,0))</f>
        <v>257.66999999992549</v>
      </c>
      <c r="EL36" s="393">
        <f t="shared" si="486"/>
        <v>257.66999999992549</v>
      </c>
      <c r="EM36" s="581" t="e">
        <f t="shared" si="487"/>
        <v>#DIV/0!</v>
      </c>
      <c r="EN36" s="393">
        <f>INDEX('SO Juli 2026 Rev 2'!$B$6:$BI$50,MATCH(B36,'SO Juli 2026 Rev 2'!$B$6:$B$50,0),MATCH($EN$3,'SO Juli 2026 Rev 2'!$B$5:$XI$5,0))</f>
        <v>7000</v>
      </c>
      <c r="EO36" s="393">
        <f>INDEX('Summary sales'!$A$6:$CA$50,MATCH($B36,'Summary sales'!$A$6:$A$50,0),MATCH($EN$3,'Summary sales'!$A$7:$CA$7,0))</f>
        <v>10050.279999999795</v>
      </c>
      <c r="EP36" s="393">
        <f t="shared" si="488"/>
        <v>3050.2799999997951</v>
      </c>
      <c r="EQ36" s="581">
        <f t="shared" si="489"/>
        <v>1.4357542857142565</v>
      </c>
      <c r="ER36" s="393">
        <f>INDEX('SO Juli 2026 Rev 2'!$B$6:$BI$50,MATCH(B36,'SO Juli 2026 Rev 2'!$B$6:$B$50,0),MATCH($ER$3,'SO Juli 2026 Rev 2'!$B$5:$XI$5,0))</f>
        <v>54000</v>
      </c>
      <c r="ES36" s="393">
        <f>INDEX('Summary sales'!$A$6:$CA$50,MATCH($B36,'Summary sales'!$A$6:$A$50,0),MATCH($ER$3,'Summary sales'!$A$7:$CA$7,0))</f>
        <v>38291.64999999851</v>
      </c>
      <c r="ET36" s="393">
        <f t="shared" si="490"/>
        <v>-15708.35000000149</v>
      </c>
      <c r="EU36" s="581">
        <f t="shared" si="491"/>
        <v>0.70910462962960208</v>
      </c>
      <c r="EV36" s="393">
        <f>INDEX('SO Juli 2026 Rev 2'!$B$6:$BI$50,MATCH(B36,'SO Juli 2026 Rev 2'!$B$6:$B$50,0),MATCH($EV$3,'SO Juli 2026 Rev 2'!$B$5:$XI$5,0))</f>
        <v>8000</v>
      </c>
      <c r="EW36" s="393">
        <f>INDEX('Summary sales'!$A$6:$CA$50,MATCH(B36,'Summary sales'!$A$6:$A$50,0),MATCH($EV$3,'Summary sales'!$A$7:$CA$7,0))</f>
        <v>4710.9300000001676</v>
      </c>
      <c r="EX36" s="393">
        <f t="shared" si="492"/>
        <v>-3289.0699999998324</v>
      </c>
      <c r="EY36" s="581">
        <f t="shared" si="493"/>
        <v>0.58886625000002091</v>
      </c>
      <c r="EZ36" s="393">
        <f>INDEX('SO Juli 2026 Rev 2'!$B$6:$BI$50,MATCH(B36,'SO Juli 2026 Rev 2'!$B$6:$B$50,0),MATCH($EZ$3,'SO Juli 2026 Rev 2'!$B$5:$XI$5,0))</f>
        <v>3500</v>
      </c>
      <c r="FA36" s="393">
        <f>INDEX('Summary sales'!$A$6:$CA$50,MATCH(B36,'Summary sales'!$A$6:$A$50,0),MATCH($EZ$3,'Summary sales'!$A$7:$CA$7,0))</f>
        <v>3325.7000000001863</v>
      </c>
      <c r="FB36" s="393">
        <f t="shared" si="494"/>
        <v>-174.29999999981374</v>
      </c>
      <c r="FC36" s="581">
        <f t="shared" si="495"/>
        <v>0.95020000000005322</v>
      </c>
      <c r="FD36" s="393">
        <f>INDEX('SO Juli 2026 Rev 2'!$B$6:$BI$50,MATCH(B36,'SO Juli 2026 Rev 2'!$B$6:$B$50,0),MATCH($FD$3,'SO Juli 2026 Rev 2'!$B$5:$XI$5,0))</f>
        <v>0</v>
      </c>
      <c r="FE36" s="393">
        <f>INDEX('Summary sales'!$A$6:$CA$50,MATCH(B36,'Summary sales'!$A$6:$A$50,0),MATCH($FD$3,'Summary sales'!$A$7:$CA$7,0))</f>
        <v>0</v>
      </c>
      <c r="FF36" s="393">
        <f t="shared" si="496"/>
        <v>0</v>
      </c>
      <c r="FG36" s="581" t="e">
        <f t="shared" si="497"/>
        <v>#DIV/0!</v>
      </c>
      <c r="FH36" s="393">
        <f>INDEX('SO Juli 2026 Rev 2'!$B$6:$BI$50,MATCH(B36,'SO Juli 2026 Rev 2'!$B$6:$B$50,0),MATCH($FH$3,'SO Juli 2026 Rev 2'!$B$5:$XI$5,0))</f>
        <v>0</v>
      </c>
      <c r="FI36" s="393">
        <f>INDEX('Summary sales'!$A$6:$CA$50,MATCH(B36,'Summary sales'!$A$6:$A$50,0),MATCH($FH$3,'Summary sales'!$A$7:$CA$7,0))</f>
        <v>0</v>
      </c>
      <c r="FJ36" s="393">
        <f t="shared" si="498"/>
        <v>0</v>
      </c>
      <c r="FK36" s="581" t="e">
        <f t="shared" si="499"/>
        <v>#DIV/0!</v>
      </c>
      <c r="FL36" s="393">
        <f>INDEX('SO Juli 2026 Rev 2'!$B$6:$BI$50,MATCH(B36,'SO Juli 2026 Rev 2'!$B$6:$B$50,0),MATCH($FL$3,'SO Juli 2026 Rev 2'!$B$5:$XI$5,0))</f>
        <v>700</v>
      </c>
      <c r="FM36" s="393">
        <f>INDEX('Summary sales'!$A$6:$CA$50,MATCH(B36,'Summary sales'!$A$6:$A$50,0),MATCH($FL$3,'Summary sales'!$A$7:$CA$7,0))</f>
        <v>366.43000000005122</v>
      </c>
      <c r="FN36" s="393">
        <f t="shared" si="500"/>
        <v>-333.56999999994878</v>
      </c>
      <c r="FO36" s="581">
        <f t="shared" si="501"/>
        <v>0.52347142857150175</v>
      </c>
      <c r="FP36" s="393">
        <f>INDEX('SO Juli 2026 Rev 2'!$B$6:$BI$50,MATCH(B36,'SO Juli 2026 Rev 2'!$B$6:$B$50,0),MATCH($FP$3,'SO Juli 2026 Rev 2'!$B$5:$XI$5,0))</f>
        <v>5600</v>
      </c>
      <c r="FQ36" s="393">
        <f>INDEX('Summary sales'!$A$6:$CA$50,MATCH(B36,'Summary sales'!$A$6:$A$50,0),MATCH($FP$3,'Summary sales'!$A$7:$CA$7,0))</f>
        <v>6595.0599999999977</v>
      </c>
      <c r="FR36" s="393">
        <f t="shared" si="502"/>
        <v>995.05999999999767</v>
      </c>
      <c r="FS36" s="581">
        <f t="shared" si="503"/>
        <v>1.1776892857142853</v>
      </c>
      <c r="FT36" s="393">
        <f>INDEX('SO Juli 2026 Rev 2'!$B$6:$BI$50,MATCH(B36,'SO Juli 2026 Rev 2'!$B$6:$B$50,0),MATCH($FT$3,'SO Juli 2026 Rev 2'!$B$5:$XI$5,0))</f>
        <v>4000</v>
      </c>
      <c r="FU36" s="393">
        <f>INDEX('Summary sales'!$A$6:$CA$50,MATCH(B36,'Summary sales'!$A$6:$A$50,0),MATCH($FT$3,'Summary sales'!$A$7:$CA$7,0))</f>
        <v>4255.3100000000559</v>
      </c>
      <c r="FV36" s="393">
        <f t="shared" si="504"/>
        <v>255.31000000005588</v>
      </c>
      <c r="FW36" s="581">
        <f t="shared" si="505"/>
        <v>1.0638275000000139</v>
      </c>
      <c r="FX36" s="393">
        <f>INDEX('SO Juli 2026 Rev 2'!$B$6:$BI$50,MATCH(B36,'SO Juli 2026 Rev 2'!$B$6:$B$50,0),MATCH($FX$3,'SO Juli 2026 Rev 2'!$B$5:$XI$5,0))</f>
        <v>2000</v>
      </c>
      <c r="FY36" s="393">
        <f>INDEX('Summary sales'!$A$6:$CA$50,MATCH(B36,'Summary sales'!$A$6:$A$50,0),MATCH($FX$3,'Summary sales'!$A$7:$CA$7,0))</f>
        <v>888.20000000018626</v>
      </c>
      <c r="FZ36" s="393">
        <f t="shared" si="506"/>
        <v>-1111.7999999998137</v>
      </c>
      <c r="GA36" s="581">
        <f t="shared" si="507"/>
        <v>0.44410000000009314</v>
      </c>
      <c r="GB36" s="393">
        <f>INDEX('SO Juli 2026 Rev 2'!$B$6:$BI$50,MATCH(B36,'SO Juli 2026 Rev 2'!$B$6:$B$50,0),MATCH($GB$3,'SO Juli 2026 Rev 2'!$B$5:$XI$5,0))</f>
        <v>369.61070967741654</v>
      </c>
      <c r="GC36" s="393">
        <f>INDEX('Summary sales'!$A$6:$CA$50,MATCH(B36,'Summary sales'!$A$6:$A$50,0),MATCH($GB$3,'Summary sales'!$A$7:$CA$7,0))</f>
        <v>0</v>
      </c>
      <c r="GD36" s="393">
        <f t="shared" si="508"/>
        <v>-369.61070967741654</v>
      </c>
      <c r="GE36" s="581">
        <f t="shared" si="509"/>
        <v>0</v>
      </c>
      <c r="GF36" s="393">
        <f>INDEX('SO Juli 2026 Rev 2'!$B$6:$BI$50,MATCH(B36,'SO Juli 2026 Rev 2'!$B$6:$B$50,0),MATCH($GF$3,'SO Juli 2026 Rev 2'!$B$5:$XI$5,0))</f>
        <v>13500</v>
      </c>
      <c r="GG36" s="393">
        <f>INDEX('Summary sales'!$A$6:$CA$50,MATCH(B36,'Summary sales'!$A$6:$A$50,0),MATCH($GF$3,'Summary sales'!$A$7:$CA$7,0))</f>
        <v>12992.476999999999</v>
      </c>
      <c r="GH36" s="393">
        <f t="shared" si="510"/>
        <v>-507.52300000000105</v>
      </c>
      <c r="GI36" s="581">
        <f t="shared" si="511"/>
        <v>0.9624057037037036</v>
      </c>
      <c r="GJ36" s="393">
        <f>INDEX('SO Juli 2026 Rev 2'!$B$6:$BI$50,MATCH(B36,'SO Juli 2026 Rev 2'!$B$6:$B$50,0),MATCH($GJ$3,'SO Juli 2026 Rev 2'!$B$5:$XI$5,0))</f>
        <v>0</v>
      </c>
      <c r="GK36" s="393">
        <f>INDEX('Summary sales'!$A$6:$CA$50,MATCH($B36,'Summary sales'!$A$6:$A$50,0),MATCH($GJ$3,'Summary sales'!$A$7:$CA$7,0))</f>
        <v>0</v>
      </c>
      <c r="GL36" s="393">
        <f t="shared" si="512"/>
        <v>0</v>
      </c>
      <c r="GM36" s="581" t="e">
        <f t="shared" si="513"/>
        <v>#DIV/0!</v>
      </c>
      <c r="GN36" s="393">
        <f>INDEX('SO Juli 2026 Rev 2'!$B$6:$BI$50,MATCH(B36,'SO Juli 2026 Rev 2'!$B$6:$B$50,0),MATCH($GN$3,'SO Juli 2026 Rev 2'!$B$5:$XI$5,0))</f>
        <v>2499.7025806451697</v>
      </c>
      <c r="GO36" s="393">
        <f>INDEX('Summary sales'!$A$6:$CA$50,MATCH(B36,'Summary sales'!$A$6:$A$50,0),MATCH($GN$3,'Summary sales'!$A$7:$CA$7,0))</f>
        <v>2650.2200000000012</v>
      </c>
      <c r="GP36" s="393">
        <f t="shared" si="514"/>
        <v>150.51741935483142</v>
      </c>
      <c r="GQ36" s="581">
        <f t="shared" si="515"/>
        <v>1.0602141312811635</v>
      </c>
      <c r="GR36" s="393">
        <f>INDEX('SO Juli 2026 Rev 2'!$B$6:$BI$50,MATCH(B36,'SO Juli 2026 Rev 2'!$B$6:$B$50,0),MATCH($GR$3,'SO Juli 2026 Rev 2'!$B$5:$XI$5,0))</f>
        <v>2499.7025806451697</v>
      </c>
      <c r="GS36" s="393">
        <f>INDEX('Summary sales'!$A$6:$CA$50,MATCH(B36,'Summary sales'!$A$6:$A$50,0),MATCH($GR$3,'Summary sales'!$A$7:$CA$7,0))</f>
        <v>322.3000000002794</v>
      </c>
      <c r="GT36" s="393">
        <f t="shared" si="516"/>
        <v>-2177.4025806448903</v>
      </c>
      <c r="GU36" s="581">
        <f t="shared" si="517"/>
        <v>0.12893533914626523</v>
      </c>
      <c r="GV36" s="393">
        <f>INDEX('SO Juli 2026 Rev 2'!$B$6:$BI$50,MATCH(B36,'SO Juli 2026 Rev 2'!$B$6:$B$50,0),MATCH($GV$3,'SO Juli 2026 Rev 2'!$B$5:$XI$5,0))</f>
        <v>0</v>
      </c>
      <c r="GW36" s="393">
        <f>INDEX('Summary sales'!$A$6:$CA$50,MATCH(B36,'Summary sales'!$A$6:$A$50,0),MATCH($GV$3,'Summary sales'!$A$7:$CA$7,0))</f>
        <v>0</v>
      </c>
      <c r="GX36" s="393">
        <f t="shared" si="518"/>
        <v>0</v>
      </c>
      <c r="GY36" s="582" t="e">
        <f t="shared" si="519"/>
        <v>#DIV/0!</v>
      </c>
    </row>
    <row r="37" spans="1:207" ht="15" customHeight="1">
      <c r="A37" s="809"/>
      <c r="B37" s="398" t="s">
        <v>18</v>
      </c>
      <c r="C37" s="392"/>
      <c r="D37" s="583">
        <f>SUM(D30:D36)</f>
        <v>1468223.2620967738</v>
      </c>
      <c r="E37" s="583">
        <f t="shared" ref="E37:F37" ca="1" si="521">SUM(E30:E36)</f>
        <v>1488733.393600988</v>
      </c>
      <c r="F37" s="583">
        <f t="shared" ca="1" si="521"/>
        <v>20510.131504213874</v>
      </c>
      <c r="G37" s="584">
        <f ca="1">AVERAGE(G30:G36)</f>
        <v>1.0103813418519725</v>
      </c>
      <c r="H37" s="583">
        <f>SUM(H30:H36)</f>
        <v>7397.8645161290342</v>
      </c>
      <c r="I37" s="583">
        <f t="shared" ref="I37:J37" si="522">SUM(I30:I36)</f>
        <v>7056.6799999999348</v>
      </c>
      <c r="J37" s="583">
        <f t="shared" si="522"/>
        <v>-341.18451612909939</v>
      </c>
      <c r="K37" s="584">
        <f>AVERAGE(K30:K36)</f>
        <v>1.0007150614171756</v>
      </c>
      <c r="L37" s="583">
        <f t="shared" ref="L37:N37" si="523">SUM(L30:L36)</f>
        <v>12000</v>
      </c>
      <c r="M37" s="583">
        <f t="shared" si="523"/>
        <v>12116.669999999925</v>
      </c>
      <c r="N37" s="583">
        <f t="shared" si="523"/>
        <v>116.66999999992549</v>
      </c>
      <c r="O37" s="584">
        <f>AVERAGE(O30:O36)</f>
        <v>0.995032857142788</v>
      </c>
      <c r="P37" s="583">
        <f t="shared" ref="P37:R37" si="524">SUM(P30:P36)</f>
        <v>8400</v>
      </c>
      <c r="Q37" s="583">
        <f t="shared" si="524"/>
        <v>7126.2600000002421</v>
      </c>
      <c r="R37" s="583">
        <f t="shared" si="524"/>
        <v>-1273.7399999997579</v>
      </c>
      <c r="S37" s="584">
        <f>AVERAGE(S30:S36)</f>
        <v>0.84836428571431455</v>
      </c>
      <c r="T37" s="583">
        <f t="shared" ref="T37:V37" si="525">SUM(T30:T36)</f>
        <v>20799.516129032265</v>
      </c>
      <c r="U37" s="583">
        <f t="shared" si="525"/>
        <v>23236.299999999814</v>
      </c>
      <c r="V37" s="583">
        <f t="shared" si="525"/>
        <v>2436.783870967548</v>
      </c>
      <c r="W37" s="584">
        <f>AVERAGE(W30:W36)</f>
        <v>1.2757652362160885</v>
      </c>
      <c r="X37" s="583">
        <f t="shared" ref="X37:Z37" si="526">SUM(X30:X36)</f>
        <v>4508.1445161290358</v>
      </c>
      <c r="Y37" s="583">
        <f t="shared" si="526"/>
        <v>5210.3199999999488</v>
      </c>
      <c r="Z37" s="583">
        <f t="shared" si="526"/>
        <v>702.17548387091267</v>
      </c>
      <c r="AA37" s="584">
        <f>AVERAGE(AA30:AA36)</f>
        <v>1.1557570928258178</v>
      </c>
      <c r="AB37" s="583">
        <f t="shared" ref="AB37:AD37" si="527">SUM(AB30:AB36)</f>
        <v>900</v>
      </c>
      <c r="AC37" s="583">
        <f t="shared" si="527"/>
        <v>159.72000000000116</v>
      </c>
      <c r="AD37" s="583">
        <f t="shared" si="527"/>
        <v>-740.27999999999884</v>
      </c>
      <c r="AE37" s="584" t="e">
        <f>AVERAGE(AE30:AE36)</f>
        <v>#DIV/0!</v>
      </c>
      <c r="AF37" s="583">
        <f t="shared" ref="AF37:AH37" si="528">SUM(AF30:AF36)</f>
        <v>4226.3425806451414</v>
      </c>
      <c r="AG37" s="583">
        <f t="shared" si="528"/>
        <v>6343.9000000000233</v>
      </c>
      <c r="AH37" s="583">
        <f t="shared" si="528"/>
        <v>2117.5574193548809</v>
      </c>
      <c r="AI37" s="584">
        <f>AVERAGE(AI30:AI36)</f>
        <v>1.5010378072644648</v>
      </c>
      <c r="AJ37" s="583">
        <f t="shared" ref="AJ37:AL37" si="529">SUM(AJ30:AJ36)</f>
        <v>4712.9283870967693</v>
      </c>
      <c r="AK37" s="583">
        <f t="shared" si="529"/>
        <v>4314.3699999999953</v>
      </c>
      <c r="AL37" s="583">
        <f t="shared" si="529"/>
        <v>-398.55838709677391</v>
      </c>
      <c r="AM37" s="584">
        <f>AVERAGE(AM30:AM36)</f>
        <v>0.91543296346535585</v>
      </c>
      <c r="AN37" s="583">
        <f t="shared" ref="AN37:AP37" si="530">SUM(AN30:AN36)</f>
        <v>32000</v>
      </c>
      <c r="AO37" s="583">
        <f t="shared" si="530"/>
        <v>35660.61999999918</v>
      </c>
      <c r="AP37" s="583">
        <f t="shared" si="530"/>
        <v>3660.6199999991804</v>
      </c>
      <c r="AQ37" s="584" t="e">
        <f>AVERAGE(AQ30:AQ36)</f>
        <v>#DIV/0!</v>
      </c>
      <c r="AR37" s="583">
        <f t="shared" ref="AR37:AT37" si="531">SUM(AR30:AR36)</f>
        <v>35000</v>
      </c>
      <c r="AS37" s="583">
        <f t="shared" ca="1" si="531"/>
        <v>32126.819999999832</v>
      </c>
      <c r="AT37" s="583">
        <f t="shared" ca="1" si="531"/>
        <v>-2873.1800000001676</v>
      </c>
      <c r="AU37" s="584">
        <f ca="1">AVERAGE(AU30:AU36)</f>
        <v>0.9179091428571382</v>
      </c>
      <c r="AV37" s="583">
        <f t="shared" ref="AV37:AX37" si="532">SUM(AV30:AV36)</f>
        <v>13800</v>
      </c>
      <c r="AW37" s="583">
        <f t="shared" si="532"/>
        <v>14311.610000000102</v>
      </c>
      <c r="AX37" s="583">
        <f t="shared" si="532"/>
        <v>511.61000000010245</v>
      </c>
      <c r="AY37" s="584">
        <f>AVERAGE(AY30:AY36)</f>
        <v>1.0250511428571152</v>
      </c>
      <c r="AZ37" s="583">
        <f t="shared" ref="AZ37:BB37" si="533">SUM(AZ30:AZ36)</f>
        <v>3500</v>
      </c>
      <c r="BA37" s="583">
        <f t="shared" si="533"/>
        <v>8310.3000000000029</v>
      </c>
      <c r="BB37" s="583">
        <f t="shared" si="533"/>
        <v>4810.3000000000029</v>
      </c>
      <c r="BC37" s="584">
        <f>AVERAGE(BC30:BC36)</f>
        <v>2.374371428571429</v>
      </c>
      <c r="BD37" s="583">
        <f t="shared" ref="BD37:BF37" si="534">SUM(BD30:BD36)</f>
        <v>77000</v>
      </c>
      <c r="BE37" s="583">
        <f t="shared" si="534"/>
        <v>75895.299999999814</v>
      </c>
      <c r="BF37" s="583">
        <f t="shared" si="534"/>
        <v>-1104.7000000001863</v>
      </c>
      <c r="BG37" s="584">
        <f>AVERAGE(BG30:BG36)</f>
        <v>0.98565324675324439</v>
      </c>
      <c r="BH37" s="583">
        <f t="shared" ref="BH37:BJ37" si="535">SUM(BH30:BH36)</f>
        <v>56000.285483870961</v>
      </c>
      <c r="BI37" s="583">
        <f t="shared" si="535"/>
        <v>48925.520000000019</v>
      </c>
      <c r="BJ37" s="583">
        <f t="shared" si="535"/>
        <v>-7074.7654838709386</v>
      </c>
      <c r="BK37" s="584">
        <f>AVERAGE(BK30:BK36)</f>
        <v>0.88268068317235715</v>
      </c>
      <c r="BL37" s="583">
        <f t="shared" ref="BL37:BN37" si="536">SUM(BL30:BL36)</f>
        <v>6000</v>
      </c>
      <c r="BM37" s="583">
        <f t="shared" si="536"/>
        <v>6864.9309999999823</v>
      </c>
      <c r="BN37" s="583">
        <f t="shared" si="536"/>
        <v>864.9309999999823</v>
      </c>
      <c r="BO37" s="584" t="e">
        <f>AVERAGE(BO30:BO36)</f>
        <v>#DIV/0!</v>
      </c>
      <c r="BP37" s="583">
        <f t="shared" ref="BP37:BR37" si="537">SUM(BP30:BP36)</f>
        <v>35500</v>
      </c>
      <c r="BQ37" s="583">
        <f t="shared" ca="1" si="537"/>
        <v>42142.756600985223</v>
      </c>
      <c r="BR37" s="583">
        <f t="shared" ca="1" si="537"/>
        <v>6642.7566009852217</v>
      </c>
      <c r="BS37" s="584">
        <f ca="1">AVERAGE(BS30:BS36)</f>
        <v>1.1794159117139018</v>
      </c>
      <c r="BT37" s="583">
        <f t="shared" ref="BT37:BV37" si="538">SUM(BT30:BT36)</f>
        <v>0</v>
      </c>
      <c r="BU37" s="583">
        <f t="shared" si="538"/>
        <v>0</v>
      </c>
      <c r="BV37" s="583">
        <f t="shared" si="538"/>
        <v>0</v>
      </c>
      <c r="BW37" s="584" t="e">
        <f>AVERAGE(BW30:BW36)</f>
        <v>#DIV/0!</v>
      </c>
      <c r="BX37" s="583">
        <f t="shared" ref="BX37:BZ37" si="539">SUM(BX30:BX36)</f>
        <v>626.16129032258073</v>
      </c>
      <c r="BY37" s="583">
        <f t="shared" si="539"/>
        <v>512.63899999999558</v>
      </c>
      <c r="BZ37" s="583">
        <f t="shared" si="539"/>
        <v>-113.52229032258508</v>
      </c>
      <c r="CA37" s="584">
        <f>AVERAGE(CA30:CA36)</f>
        <v>0.81870120035030969</v>
      </c>
      <c r="CB37" s="583">
        <f t="shared" ref="CB37:CD37" si="540">SUM(CB30:CB36)</f>
        <v>22000</v>
      </c>
      <c r="CC37" s="583">
        <f t="shared" si="540"/>
        <v>19670.300000000279</v>
      </c>
      <c r="CD37" s="583">
        <f t="shared" si="540"/>
        <v>-2329.6999999997206</v>
      </c>
      <c r="CE37" s="584">
        <f>AVERAGE(CE30:CE36)</f>
        <v>1.2112571428571732</v>
      </c>
      <c r="CF37" s="583">
        <f t="shared" ref="CF37:CH37" si="541">SUM(CF30:CF36)</f>
        <v>9100</v>
      </c>
      <c r="CG37" s="583">
        <f t="shared" si="541"/>
        <v>9618.3800000000047</v>
      </c>
      <c r="CH37" s="583">
        <f t="shared" si="541"/>
        <v>518.38000000000466</v>
      </c>
      <c r="CI37" s="584">
        <f>AVERAGE(CI30:CI36)</f>
        <v>1.0569648351648355</v>
      </c>
      <c r="CJ37" s="583">
        <f t="shared" ref="CJ37:CL37" si="542">SUM(CJ30:CJ36)</f>
        <v>15000</v>
      </c>
      <c r="CK37" s="583">
        <f t="shared" si="542"/>
        <v>28362.700000000186</v>
      </c>
      <c r="CL37" s="583">
        <f t="shared" si="542"/>
        <v>13362.700000000186</v>
      </c>
      <c r="CM37" s="584" t="e">
        <f>AVERAGE(CM30:CM36)</f>
        <v>#DIV/0!</v>
      </c>
      <c r="CN37" s="583">
        <f t="shared" ref="CN37:CP37" si="543">SUM(CN30:CN36)</f>
        <v>45500</v>
      </c>
      <c r="CO37" s="583">
        <f t="shared" si="543"/>
        <v>55395.95000000007</v>
      </c>
      <c r="CP37" s="583">
        <f t="shared" si="543"/>
        <v>9895.9500000000698</v>
      </c>
      <c r="CQ37" s="584">
        <f>AVERAGE(CQ30:CQ36)</f>
        <v>1.2174934065934082</v>
      </c>
      <c r="CR37" s="583">
        <f t="shared" ref="CR37:CT37" si="544">SUM(CR30:CR36)</f>
        <v>70000</v>
      </c>
      <c r="CS37" s="583">
        <f t="shared" si="544"/>
        <v>64733.09999999986</v>
      </c>
      <c r="CT37" s="583">
        <f t="shared" si="544"/>
        <v>-5266.9000000001397</v>
      </c>
      <c r="CU37" s="584">
        <f>AVERAGE(CU30:CU36)</f>
        <v>0.92475857142856943</v>
      </c>
      <c r="CV37" s="583">
        <f t="shared" ref="CV37:CX37" si="545">SUM(CV30:CV36)</f>
        <v>102659.55454838708</v>
      </c>
      <c r="CW37" s="583">
        <f t="shared" si="545"/>
        <v>111122.1230000034</v>
      </c>
      <c r="CX37" s="583">
        <f t="shared" si="545"/>
        <v>8462.5684516163128</v>
      </c>
      <c r="CY37" s="584">
        <f>AVERAGE(CY30:CY36)</f>
        <v>1.1086830352968817</v>
      </c>
      <c r="CZ37" s="583">
        <f t="shared" ref="CZ37:DB37" si="546">SUM(CZ30:CZ36)</f>
        <v>14000</v>
      </c>
      <c r="DA37" s="583">
        <f t="shared" si="546"/>
        <v>12544.629999999888</v>
      </c>
      <c r="DB37" s="583">
        <f t="shared" si="546"/>
        <v>-1455.3700000001118</v>
      </c>
      <c r="DC37" s="584">
        <f>AVERAGE(DC30:DC36)</f>
        <v>0.89604499999999221</v>
      </c>
      <c r="DD37" s="583">
        <f t="shared" ref="DD37:DF37" si="547">SUM(DD30:DD36)</f>
        <v>4800</v>
      </c>
      <c r="DE37" s="583">
        <f t="shared" si="547"/>
        <v>3739.140000000014</v>
      </c>
      <c r="DF37" s="583">
        <f t="shared" si="547"/>
        <v>-1060.859999999986</v>
      </c>
      <c r="DG37" s="584" t="e">
        <f>AVERAGE(DG30:DG36)</f>
        <v>#DIV/0!</v>
      </c>
      <c r="DH37" s="583">
        <f t="shared" ref="DH37:DJ37" si="548">SUM(DH30:DH36)</f>
        <v>48499.851935483872</v>
      </c>
      <c r="DI37" s="583">
        <f t="shared" si="548"/>
        <v>54896.919999999925</v>
      </c>
      <c r="DJ37" s="583">
        <f t="shared" si="548"/>
        <v>6397.068064516051</v>
      </c>
      <c r="DK37" s="584">
        <f>AVERAGE(DK30:DK36)</f>
        <v>1.1047632514189847</v>
      </c>
      <c r="DL37" s="583">
        <f t="shared" ref="DL37:DN37" si="549">SUM(DL30:DL36)</f>
        <v>10000</v>
      </c>
      <c r="DM37" s="583">
        <f t="shared" si="549"/>
        <v>11520.070000000007</v>
      </c>
      <c r="DN37" s="583">
        <f t="shared" si="549"/>
        <v>1520.070000000007</v>
      </c>
      <c r="DO37" s="584" t="e">
        <f>AVERAGE(DO30:DO36)</f>
        <v>#DIV/0!</v>
      </c>
      <c r="DP37" s="583">
        <f t="shared" ref="DP37:DR37" si="550">SUM(DP30:DP36)</f>
        <v>14000</v>
      </c>
      <c r="DQ37" s="583">
        <f t="shared" si="550"/>
        <v>12507.040000000037</v>
      </c>
      <c r="DR37" s="583">
        <f t="shared" si="550"/>
        <v>-1492.9599999999627</v>
      </c>
      <c r="DS37" s="584">
        <f>AVERAGE(DS30:DS36)</f>
        <v>0.89336000000000271</v>
      </c>
      <c r="DT37" s="583">
        <f t="shared" ref="DT37:DV37" si="551">SUM(DT30:DT36)</f>
        <v>6000</v>
      </c>
      <c r="DU37" s="583">
        <f t="shared" si="551"/>
        <v>4735.5900000000838</v>
      </c>
      <c r="DV37" s="583">
        <f t="shared" si="551"/>
        <v>-1264.4099999999162</v>
      </c>
      <c r="DW37" s="584" t="e">
        <f>AVERAGE(DW30:DW36)</f>
        <v>#DIV/0!</v>
      </c>
      <c r="DX37" s="583">
        <f t="shared" ref="DX37:DZ37" si="552">SUM(DX30:DX36)</f>
        <v>77000</v>
      </c>
      <c r="DY37" s="583">
        <f t="shared" si="552"/>
        <v>79973.089999999851</v>
      </c>
      <c r="DZ37" s="583">
        <f t="shared" si="552"/>
        <v>2973.089999999851</v>
      </c>
      <c r="EA37" s="584">
        <f>AVERAGE(EA30:EA36)</f>
        <v>1.0386115584415565</v>
      </c>
      <c r="EB37" s="583">
        <f t="shared" ref="EB37:ED37" si="553">SUM(EB30:EB36)</f>
        <v>14000</v>
      </c>
      <c r="EC37" s="583">
        <f t="shared" si="553"/>
        <v>17137.10999999987</v>
      </c>
      <c r="ED37" s="583">
        <f t="shared" si="553"/>
        <v>3137.1099999998696</v>
      </c>
      <c r="EE37" s="584">
        <f>AVERAGE(EE30:EE36)</f>
        <v>1.2240792857142764</v>
      </c>
      <c r="EF37" s="583">
        <f t="shared" ref="EF37:EH37" si="554">SUM(EF30:EF36)</f>
        <v>28000</v>
      </c>
      <c r="EG37" s="583">
        <f t="shared" si="554"/>
        <v>25700.100000000559</v>
      </c>
      <c r="EH37" s="583">
        <f t="shared" si="554"/>
        <v>-2299.8999999994412</v>
      </c>
      <c r="EI37" s="584">
        <f>AVERAGE(EI30:EI36)</f>
        <v>0.91786071428573413</v>
      </c>
      <c r="EJ37" s="583">
        <f t="shared" ref="EJ37:EL37" si="555">SUM(EJ30:EJ36)</f>
        <v>35000</v>
      </c>
      <c r="EK37" s="583">
        <f t="shared" si="555"/>
        <v>29670.449999999953</v>
      </c>
      <c r="EL37" s="583">
        <f t="shared" si="555"/>
        <v>-5329.5500000000466</v>
      </c>
      <c r="EM37" s="584" t="e">
        <f>AVERAGE(EM30:EM36)</f>
        <v>#DIV/0!</v>
      </c>
      <c r="EN37" s="583">
        <f t="shared" ref="EN37:EP37" si="556">SUM(EN30:EN36)</f>
        <v>49000</v>
      </c>
      <c r="EO37" s="583">
        <f t="shared" si="556"/>
        <v>52619.319999999832</v>
      </c>
      <c r="EP37" s="583">
        <f t="shared" si="556"/>
        <v>3619.3199999998324</v>
      </c>
      <c r="EQ37" s="584">
        <f>AVERAGE(EQ30:EQ36)</f>
        <v>1.0738636734693843</v>
      </c>
      <c r="ER37" s="583">
        <f t="shared" ref="ER37:ET37" si="557">SUM(ER30:ER36)</f>
        <v>277000</v>
      </c>
      <c r="ES37" s="583">
        <f t="shared" si="557"/>
        <v>268597.91999999993</v>
      </c>
      <c r="ET37" s="583">
        <f t="shared" si="557"/>
        <v>-8402.0800000000745</v>
      </c>
      <c r="EU37" s="584">
        <f>AVERAGE(EU30:EU36)</f>
        <v>1.0138024564436892</v>
      </c>
      <c r="EV37" s="583">
        <f t="shared" ref="EV37:EX37" si="558">SUM(EV30:EV36)</f>
        <v>56000</v>
      </c>
      <c r="EW37" s="583">
        <f t="shared" si="558"/>
        <v>51142.839999999851</v>
      </c>
      <c r="EX37" s="583">
        <f t="shared" si="558"/>
        <v>-4857.160000000149</v>
      </c>
      <c r="EY37" s="584">
        <f>AVERAGE(EY30:EY36)</f>
        <v>0.91326499999999744</v>
      </c>
      <c r="EZ37" s="583">
        <f t="shared" ref="EZ37:FB37" si="559">SUM(EZ30:EZ36)</f>
        <v>24500</v>
      </c>
      <c r="FA37" s="583">
        <f t="shared" si="559"/>
        <v>22203.900000000373</v>
      </c>
      <c r="FB37" s="583">
        <f t="shared" si="559"/>
        <v>-2296.0999999996275</v>
      </c>
      <c r="FC37" s="584">
        <f>AVERAGE(FC30:FC36)</f>
        <v>0.90628163265307637</v>
      </c>
      <c r="FD37" s="583">
        <f t="shared" ref="FD37:FF37" si="560">SUM(FD30:FD36)</f>
        <v>0</v>
      </c>
      <c r="FE37" s="583">
        <f t="shared" si="560"/>
        <v>0</v>
      </c>
      <c r="FF37" s="583">
        <f t="shared" si="560"/>
        <v>0</v>
      </c>
      <c r="FG37" s="584" t="e">
        <f>AVERAGE(FG30:FG36)</f>
        <v>#DIV/0!</v>
      </c>
      <c r="FH37" s="583">
        <f t="shared" ref="FH37:FJ37" si="561">SUM(FH30:FH36)</f>
        <v>0</v>
      </c>
      <c r="FI37" s="583">
        <f t="shared" si="561"/>
        <v>0</v>
      </c>
      <c r="FJ37" s="583">
        <f t="shared" si="561"/>
        <v>0</v>
      </c>
      <c r="FK37" s="584" t="e">
        <f>AVERAGE(FK30:FK36)</f>
        <v>#DIV/0!</v>
      </c>
      <c r="FL37" s="583">
        <f t="shared" ref="FL37:FN37" si="562">SUM(FL30:FL36)</f>
        <v>4900</v>
      </c>
      <c r="FM37" s="583">
        <f t="shared" si="562"/>
        <v>2642.0300000000279</v>
      </c>
      <c r="FN37" s="583">
        <f t="shared" si="562"/>
        <v>-2257.9699999999721</v>
      </c>
      <c r="FO37" s="584">
        <f>AVERAGE(FO30:FO36)</f>
        <v>0.53918979591837302</v>
      </c>
      <c r="FP37" s="583">
        <f t="shared" ref="FP37:FR37" si="563">SUM(FP30:FP36)</f>
        <v>39200</v>
      </c>
      <c r="FQ37" s="583">
        <f t="shared" si="563"/>
        <v>50061.200000000012</v>
      </c>
      <c r="FR37" s="583">
        <f t="shared" si="563"/>
        <v>10861.200000000012</v>
      </c>
      <c r="FS37" s="584">
        <f>AVERAGE(FS30:FS36)</f>
        <v>1.2770714285714289</v>
      </c>
      <c r="FT37" s="583">
        <f t="shared" ref="FT37:FV37" si="564">SUM(FT30:FT36)</f>
        <v>28000</v>
      </c>
      <c r="FU37" s="583">
        <f t="shared" si="564"/>
        <v>28729.379999999888</v>
      </c>
      <c r="FV37" s="583">
        <f t="shared" si="564"/>
        <v>729.37999999988824</v>
      </c>
      <c r="FW37" s="584">
        <f>AVERAGE(FW30:FW36)</f>
        <v>1.0260492857142818</v>
      </c>
      <c r="FX37" s="583">
        <f t="shared" ref="FX37:FZ37" si="565">SUM(FX30:FX36)</f>
        <v>14000</v>
      </c>
      <c r="FY37" s="583">
        <f t="shared" si="565"/>
        <v>18629.280000000261</v>
      </c>
      <c r="FZ37" s="583">
        <f t="shared" si="565"/>
        <v>4629.2800000002608</v>
      </c>
      <c r="GA37" s="584">
        <f>AVERAGE(GA30:GA36)</f>
        <v>1.3306628571428758</v>
      </c>
      <c r="GB37" s="583">
        <f t="shared" ref="GB37:GD37" si="566">SUM(GB30:GB36)</f>
        <v>2587.274967741916</v>
      </c>
      <c r="GC37" s="583">
        <f t="shared" si="566"/>
        <v>4313.73199999996</v>
      </c>
      <c r="GD37" s="583">
        <f t="shared" si="566"/>
        <v>1726.4570322580441</v>
      </c>
      <c r="GE37" s="584">
        <f>AVERAGE(GE30:GE36)</f>
        <v>1.6672878042664467</v>
      </c>
      <c r="GF37" s="583">
        <f t="shared" ref="GF37:GH37" si="567">SUM(GF30:GF36)</f>
        <v>94500</v>
      </c>
      <c r="GG37" s="583">
        <f t="shared" si="567"/>
        <v>89391.351999999999</v>
      </c>
      <c r="GH37" s="583">
        <f t="shared" si="567"/>
        <v>-5108.648000000001</v>
      </c>
      <c r="GI37" s="584">
        <f>AVERAGE(GI30:GI36)</f>
        <v>0.94594023280423278</v>
      </c>
      <c r="GJ37" s="583">
        <f t="shared" ref="GJ37:GL37" si="568">SUM(GJ30:GJ36)</f>
        <v>5609.5016129031756</v>
      </c>
      <c r="GK37" s="583">
        <f t="shared" si="568"/>
        <v>3655.929999999702</v>
      </c>
      <c r="GL37" s="583">
        <f t="shared" si="568"/>
        <v>-1953.5716129034731</v>
      </c>
      <c r="GM37" s="584" t="e">
        <f>AVERAGE(GM30:GM36)</f>
        <v>#DIV/0!</v>
      </c>
      <c r="GN37" s="583">
        <f t="shared" ref="GN37:GP37" si="569">SUM(GN30:GN36)</f>
        <v>17497.918064516187</v>
      </c>
      <c r="GO37" s="583">
        <f t="shared" si="569"/>
        <v>19562.329999999987</v>
      </c>
      <c r="GP37" s="583">
        <f t="shared" si="569"/>
        <v>2064.411935483799</v>
      </c>
      <c r="GQ37" s="584">
        <f>AVERAGE(GQ30:GQ36)</f>
        <v>1.1179804321789686</v>
      </c>
      <c r="GR37" s="583">
        <f t="shared" ref="GR37:GT37" si="570">SUM(GR30:GR36)</f>
        <v>17497.918064516187</v>
      </c>
      <c r="GS37" s="583">
        <f t="shared" si="570"/>
        <v>5542.7700000000186</v>
      </c>
      <c r="GT37" s="583">
        <f t="shared" si="570"/>
        <v>-11955.148064516168</v>
      </c>
      <c r="GU37" s="584">
        <f>AVERAGE(GU30:GU36)</f>
        <v>0.31676739938793819</v>
      </c>
      <c r="GV37" s="583">
        <f t="shared" ref="GV37:GX37" si="571">SUM(GV30:GV36)</f>
        <v>0</v>
      </c>
      <c r="GW37" s="583">
        <f t="shared" si="571"/>
        <v>0</v>
      </c>
      <c r="GX37" s="583">
        <f t="shared" si="571"/>
        <v>0</v>
      </c>
      <c r="GY37" s="584" t="e">
        <f>AVERAGE(GY30:GY36)</f>
        <v>#DIV/0!</v>
      </c>
    </row>
    <row r="38" spans="1:207" ht="15" customHeight="1">
      <c r="A38" s="603"/>
      <c r="B38" s="391"/>
      <c r="C38" s="392"/>
      <c r="D38" s="393"/>
      <c r="E38" s="393"/>
      <c r="F38" s="393"/>
      <c r="G38" s="581"/>
      <c r="H38" s="393"/>
      <c r="I38" s="393"/>
      <c r="J38" s="393"/>
      <c r="K38" s="581"/>
      <c r="L38" s="393"/>
      <c r="M38" s="393"/>
      <c r="N38" s="393"/>
      <c r="O38" s="581"/>
      <c r="P38" s="393"/>
      <c r="Q38" s="393"/>
      <c r="R38" s="393"/>
      <c r="S38" s="581"/>
      <c r="T38" s="393"/>
      <c r="U38" s="393"/>
      <c r="V38" s="393"/>
      <c r="W38" s="581"/>
      <c r="X38" s="393"/>
      <c r="Y38" s="393"/>
      <c r="Z38" s="393"/>
      <c r="AA38" s="581"/>
      <c r="AB38" s="393"/>
      <c r="AC38" s="393"/>
      <c r="AD38" s="393"/>
      <c r="AE38" s="581"/>
      <c r="AF38" s="393"/>
      <c r="AG38" s="393"/>
      <c r="AH38" s="393"/>
      <c r="AI38" s="581"/>
      <c r="AJ38" s="393"/>
      <c r="AK38" s="393"/>
      <c r="AL38" s="393"/>
      <c r="AM38" s="581"/>
      <c r="AN38" s="393"/>
      <c r="AO38" s="393"/>
      <c r="AP38" s="393"/>
      <c r="AQ38" s="581"/>
      <c r="AR38" s="393"/>
      <c r="AS38" s="393"/>
      <c r="AT38" s="393"/>
      <c r="AU38" s="581"/>
      <c r="AV38" s="393"/>
      <c r="AW38" s="393"/>
      <c r="AX38" s="393"/>
      <c r="AY38" s="581"/>
      <c r="AZ38" s="393"/>
      <c r="BA38" s="393"/>
      <c r="BB38" s="393"/>
      <c r="BC38" s="581"/>
      <c r="BD38" s="393"/>
      <c r="BE38" s="393"/>
      <c r="BF38" s="393"/>
      <c r="BG38" s="581"/>
      <c r="BH38" s="393"/>
      <c r="BI38" s="393"/>
      <c r="BJ38" s="393"/>
      <c r="BK38" s="581"/>
      <c r="BL38" s="393"/>
      <c r="BM38" s="393"/>
      <c r="BN38" s="393"/>
      <c r="BO38" s="581"/>
      <c r="BP38" s="393"/>
      <c r="BQ38" s="393"/>
      <c r="BR38" s="393"/>
      <c r="BS38" s="581"/>
      <c r="BT38" s="393"/>
      <c r="BU38" s="393"/>
      <c r="BV38" s="393"/>
      <c r="BW38" s="581"/>
      <c r="BX38" s="393"/>
      <c r="BY38" s="393"/>
      <c r="BZ38" s="393"/>
      <c r="CA38" s="581"/>
      <c r="CB38" s="393"/>
      <c r="CC38" s="393"/>
      <c r="CD38" s="393"/>
      <c r="CE38" s="581"/>
      <c r="CF38" s="393"/>
      <c r="CG38" s="393"/>
      <c r="CH38" s="393"/>
      <c r="CI38" s="581"/>
      <c r="CJ38" s="393"/>
      <c r="CK38" s="393"/>
      <c r="CL38" s="393"/>
      <c r="CM38" s="581"/>
      <c r="CN38" s="393"/>
      <c r="CO38" s="393"/>
      <c r="CP38" s="393"/>
      <c r="CQ38" s="581"/>
      <c r="CR38" s="393"/>
      <c r="CS38" s="393"/>
      <c r="CT38" s="393"/>
      <c r="CU38" s="581"/>
      <c r="CV38" s="393"/>
      <c r="CW38" s="393"/>
      <c r="CX38" s="393"/>
      <c r="CY38" s="581"/>
      <c r="CZ38" s="393"/>
      <c r="DA38" s="393"/>
      <c r="DB38" s="393"/>
      <c r="DC38" s="581"/>
      <c r="DD38" s="393"/>
      <c r="DE38" s="393"/>
      <c r="DF38" s="393"/>
      <c r="DG38" s="581"/>
      <c r="DH38" s="393"/>
      <c r="DI38" s="393"/>
      <c r="DJ38" s="393"/>
      <c r="DK38" s="581"/>
      <c r="DL38" s="393"/>
      <c r="DM38" s="393"/>
      <c r="DN38" s="393"/>
      <c r="DO38" s="581"/>
      <c r="DP38" s="393"/>
      <c r="DQ38" s="393"/>
      <c r="DR38" s="393"/>
      <c r="DS38" s="581"/>
      <c r="DT38" s="393"/>
      <c r="DU38" s="393"/>
      <c r="DV38" s="393"/>
      <c r="DW38" s="581"/>
      <c r="DX38" s="393"/>
      <c r="DY38" s="393"/>
      <c r="DZ38" s="393"/>
      <c r="EA38" s="581"/>
      <c r="EB38" s="393"/>
      <c r="EC38" s="393"/>
      <c r="ED38" s="393"/>
      <c r="EE38" s="581"/>
      <c r="EF38" s="393"/>
      <c r="EG38" s="393"/>
      <c r="EH38" s="393"/>
      <c r="EI38" s="581"/>
      <c r="EJ38" s="393"/>
      <c r="EK38" s="393"/>
      <c r="EL38" s="393"/>
      <c r="EM38" s="581"/>
      <c r="EN38" s="393"/>
      <c r="EO38" s="393"/>
      <c r="EP38" s="393"/>
      <c r="EQ38" s="581"/>
      <c r="ER38" s="393"/>
      <c r="ES38" s="393"/>
      <c r="ET38" s="393"/>
      <c r="EU38" s="581"/>
      <c r="EV38" s="393"/>
      <c r="EW38" s="393"/>
      <c r="EX38" s="393"/>
      <c r="EY38" s="581"/>
      <c r="EZ38" s="393"/>
      <c r="FA38" s="393"/>
      <c r="FB38" s="393"/>
      <c r="FC38" s="581"/>
      <c r="FD38" s="393"/>
      <c r="FE38" s="393"/>
      <c r="FF38" s="393"/>
      <c r="FG38" s="581"/>
      <c r="FH38" s="393"/>
      <c r="FI38" s="393"/>
      <c r="FJ38" s="393"/>
      <c r="FK38" s="581"/>
      <c r="FL38" s="393"/>
      <c r="FM38" s="393"/>
      <c r="FN38" s="393"/>
      <c r="FO38" s="581"/>
      <c r="FP38" s="393"/>
      <c r="FQ38" s="393"/>
      <c r="FR38" s="393"/>
      <c r="FS38" s="581"/>
      <c r="FT38" s="393"/>
      <c r="FU38" s="393"/>
      <c r="FV38" s="393"/>
      <c r="FW38" s="581"/>
      <c r="FX38" s="393"/>
      <c r="FY38" s="393"/>
      <c r="FZ38" s="393"/>
      <c r="GA38" s="581"/>
      <c r="GB38" s="393"/>
      <c r="GC38" s="393"/>
      <c r="GD38" s="393"/>
      <c r="GE38" s="581"/>
      <c r="GF38" s="393"/>
      <c r="GG38" s="393"/>
      <c r="GH38" s="393"/>
      <c r="GI38" s="581"/>
      <c r="GJ38" s="393"/>
      <c r="GK38" s="393"/>
      <c r="GL38" s="393"/>
      <c r="GM38" s="581"/>
      <c r="GN38" s="393"/>
      <c r="GO38" s="393"/>
      <c r="GP38" s="393"/>
      <c r="GQ38" s="581"/>
      <c r="GR38" s="393"/>
      <c r="GS38" s="393"/>
      <c r="GT38" s="393"/>
      <c r="GU38" s="581"/>
      <c r="GV38" s="393"/>
      <c r="GW38" s="393"/>
      <c r="GX38" s="393"/>
      <c r="GY38" s="648"/>
    </row>
    <row r="39" spans="1:207" ht="15" customHeight="1">
      <c r="A39" s="810">
        <f>WEEKNUM(B39)</f>
        <v>31</v>
      </c>
      <c r="B39" s="391">
        <f>B36+1</f>
        <v>46230</v>
      </c>
      <c r="C39" s="392" t="str">
        <f t="shared" ref="C39:C43" si="572">TEXT(B39,"ddd")</f>
        <v>Mon</v>
      </c>
      <c r="D39" s="393">
        <f>SUMIF($H$4:$GX$4,$D$4,H39:GX39)</f>
        <v>215751.05716129029</v>
      </c>
      <c r="E39" s="393">
        <f ca="1">SUMIF($H$4:$GX$4,$E$4,H39:GX39)</f>
        <v>220958.29000000117</v>
      </c>
      <c r="F39" s="393">
        <f t="shared" ref="F39" ca="1" si="573">E39-D39</f>
        <v>5207.2328387108864</v>
      </c>
      <c r="G39" s="581">
        <f t="shared" ref="G39" ca="1" si="574">E39/D39</f>
        <v>1.0241353757762497</v>
      </c>
      <c r="H39" s="393">
        <f>INDEX('SO Juli 2026 Rev 2'!$B$6:$BI$50,MATCH(B39,'SO Juli 2026 Rev 2'!$B$6:$B$50,0),MATCH($H$3,'SO Juli 2026 Rev 2'!$B$5:$XI$5,0))</f>
        <v>1199.5729032258068</v>
      </c>
      <c r="I39" s="393">
        <f>INDEX('Summary sales'!$A$6:$CA$50,MATCH(B39,'Summary sales'!$A$6:$A$50,0),MATCH($H$3,'Summary sales'!$A$7:$CA$7,0))</f>
        <v>1178.8200000000652</v>
      </c>
      <c r="J39" s="393">
        <f t="shared" ref="J39" si="575">I39-H39</f>
        <v>-20.752903225741647</v>
      </c>
      <c r="K39" s="581">
        <f t="shared" ref="K39" si="576">I39/H39</f>
        <v>0.98269975658008413</v>
      </c>
      <c r="L39" s="393">
        <f>INDEX('SO Juli 2026 Rev 2'!$B$6:$BI$50,MATCH(B39,'SO Juli 2026 Rev 2'!$B$6:$B$50,0),MATCH($L$3,'SO Juli 2026 Rev 2'!$B$5:$XI$5,0))</f>
        <v>2000</v>
      </c>
      <c r="M39" s="393">
        <f>INDEX('Summary sales'!$A$6:$CA$50,MATCH($B39,'Summary sales'!$A$6:$A$50,0),MATCH($L$3,'Summary sales'!$A$7:$CA$7,0))</f>
        <v>2283.6699999999255</v>
      </c>
      <c r="N39" s="393">
        <f t="shared" ref="N39" si="577">M39-L39</f>
        <v>283.66999999992549</v>
      </c>
      <c r="O39" s="581">
        <f t="shared" ref="O39" si="578">M39/L39</f>
        <v>1.1418349999999629</v>
      </c>
      <c r="P39" s="393">
        <f>INDEX('SO Juli 2026 Rev 2'!$B$6:$BI$50,MATCH(B39,'SO Juli 2026 Rev 2'!$B$6:$B$50,0),MATCH($P$3,'SO Juli 2026 Rev 2'!$B$5:$XI$5,0))</f>
        <v>1200</v>
      </c>
      <c r="Q39" s="393">
        <f>INDEX('Summary sales'!$A$6:$CA$50,MATCH($B39,'Summary sales'!$A$6:$A$50,0),MATCH($P$3,'Summary sales'!$A$7:$CA$7,0))</f>
        <v>1269.8100000000559</v>
      </c>
      <c r="R39" s="393">
        <f t="shared" ref="R39" si="579">Q39-P39</f>
        <v>69.810000000055879</v>
      </c>
      <c r="S39" s="581">
        <f t="shared" ref="S39" si="580">Q39/P39</f>
        <v>1.0581750000000465</v>
      </c>
      <c r="T39" s="393">
        <f>INDEX('SO Juli 2026 Rev 2'!$B$6:$BI$50,MATCH(B39,'SO Juli 2026 Rev 2'!$B$6:$B$50,0),MATCH($T$3,'SO Juli 2026 Rev 2'!$B$5:$XI$5,0))</f>
        <v>3300</v>
      </c>
      <c r="U39" s="393">
        <f>INDEX('Summary sales'!$A$6:$CA$50,MATCH($B39,'Summary sales'!$A$6:$A$50,0),MATCH($T$3,'Summary sales'!$A$7:$CA$7,0))</f>
        <v>560.39999999990687</v>
      </c>
      <c r="V39" s="393">
        <f t="shared" ref="V39" si="581">U39-T39</f>
        <v>-2739.6000000000931</v>
      </c>
      <c r="W39" s="581">
        <f t="shared" ref="W39" si="582">U39/T39</f>
        <v>0.16981818181815359</v>
      </c>
      <c r="X39" s="393">
        <f>INDEX('SO Juli 2026 Rev 2'!$B$6:$BI$50,MATCH(B39,'SO Juli 2026 Rev 2'!$B$6:$B$50,0),MATCH($X$3,'SO Juli 2026 Rev 2'!$B$5:$XI$5,0))</f>
        <v>644.02064516129087</v>
      </c>
      <c r="Y39" s="393">
        <f>INDEX('Summary sales'!$A$6:$CA$50,MATCH($B39,'Summary sales'!$A$6:$A$50,0),MATCH($X$3,'Summary sales'!$A$7:$CA$7,0))</f>
        <v>963.3399999999674</v>
      </c>
      <c r="Z39" s="393">
        <f t="shared" ref="Z39" si="583">Y39-X39</f>
        <v>319.31935483867653</v>
      </c>
      <c r="AA39" s="581">
        <f t="shared" ref="AA39" si="584">Y39/X39</f>
        <v>1.4958216126110446</v>
      </c>
      <c r="AB39" s="393">
        <f>INDEX('SO Juli 2026 Rev 2'!$B$6:$BI$50,MATCH(B39,'SO Juli 2026 Rev 2'!$B$6:$B$50,0),MATCH($AB$3,'SO Juli 2026 Rev 2'!$B$5:$XI$5,0))</f>
        <v>150</v>
      </c>
      <c r="AC39" s="393">
        <f>INDEX('Summary sales'!$A$6:$CA$50,MATCH($B39,'Summary sales'!$A$6:$A$50,0),MATCH($AB$3,'Summary sales'!$A$7:$CA$7,0))</f>
        <v>24.269999999989523</v>
      </c>
      <c r="AD39" s="393">
        <f t="shared" ref="AD39" si="585">AC39-AB39</f>
        <v>-125.73000000001048</v>
      </c>
      <c r="AE39" s="581">
        <f t="shared" ref="AE39" si="586">AC39/AB39</f>
        <v>0.16179999999993014</v>
      </c>
      <c r="AF39" s="393">
        <f>INDEX('SO Juli 2026 Rev 2'!$B$6:$BI$50,MATCH(B39,'SO Juli 2026 Rev 2'!$B$6:$B$50,0),MATCH($AF$3,'SO Juli 2026 Rev 2'!$B$5:$XI$5,0))</f>
        <v>603.76322580644887</v>
      </c>
      <c r="AG39" s="393">
        <f>INDEX('Summary sales'!$A$6:$CA$50,MATCH($B39,'Summary sales'!$A$6:$A$50,0),MATCH($AF$3,'Summary sales'!$A$7:$CA$7,0))</f>
        <v>983.97999999998137</v>
      </c>
      <c r="AH39" s="393">
        <f t="shared" ref="AH39" si="587">AG39-AF39</f>
        <v>380.2167741935325</v>
      </c>
      <c r="AI39" s="581">
        <f t="shared" ref="AI39" si="588">AG39/AF39</f>
        <v>1.6297448369527234</v>
      </c>
      <c r="AJ39" s="393">
        <f>INDEX('SO Juli 2026 Rev 2'!$B$6:$BI$50,MATCH(B39,'SO Juli 2026 Rev 2'!$B$6:$B$50,0),MATCH($AJ$3,'SO Juli 2026 Rev 2'!$B$5:$XI$5,0))</f>
        <v>673.27548387096704</v>
      </c>
      <c r="AK39" s="393">
        <f>INDEX('Summary sales'!$A$6:$CA$50,MATCH($B39,'Summary sales'!$A$6:$A$50,0),MATCH($AJ$3,'Summary sales'!$A$7:$CA$7,0))</f>
        <v>755.58000000007451</v>
      </c>
      <c r="AL39" s="393">
        <f t="shared" ref="AL39" si="589">AK39-AJ39</f>
        <v>82.304516129107469</v>
      </c>
      <c r="AM39" s="581">
        <f t="shared" ref="AM39" si="590">AK39/AJ39</f>
        <v>1.122244932573367</v>
      </c>
      <c r="AN39" s="393">
        <f>INDEX('SO Juli 2026 Rev 2'!$B$6:$BI$50,MATCH(B39,'SO Juli 2026 Rev 2'!$B$6:$B$50,0),MATCH($AN$3,'SO Juli 2026 Rev 2'!$B$5:$XI$5,0))</f>
        <v>5500</v>
      </c>
      <c r="AO39" s="393">
        <f>INDEX('Summary sales'!$A$6:$CA$50,MATCH($B39,'Summary sales'!$A$6:$A$50,0),MATCH($AN$3,'Summary sales'!$A$7:$CA$7,0))</f>
        <v>6393.339999999851</v>
      </c>
      <c r="AP39" s="393">
        <f t="shared" ref="AP39" si="591">AO39-AN39</f>
        <v>893.33999999985099</v>
      </c>
      <c r="AQ39" s="581">
        <f t="shared" ref="AQ39" si="592">AO39/AN39</f>
        <v>1.1624254545454276</v>
      </c>
      <c r="AR39" s="393">
        <f>INDEX('SO Juli 2026 Rev 2'!$B$6:$BI$50,MATCH(B39,'SO Juli 2026 Rev 2'!$B$6:$B$50,0),MATCH($AR$3,'SO Juli 2026 Rev 2'!$B$5:$XI$5,0))</f>
        <v>5000</v>
      </c>
      <c r="AS39" s="393">
        <f ca="1">INDEX('Summary sales'!$A$6:$CA$50,MATCH($B39,'Summary sales'!$A$6:$A$50,0),MATCH($AR$3,'Summary sales'!$A$7:$CA$7,0))</f>
        <v>3573.2200000002049</v>
      </c>
      <c r="AT39" s="393">
        <f t="shared" ref="AT39" ca="1" si="593">AS39-AR39</f>
        <v>-1426.7799999997951</v>
      </c>
      <c r="AU39" s="581">
        <f t="shared" ref="AU39" ca="1" si="594">AS39/AR39</f>
        <v>0.71464400000004102</v>
      </c>
      <c r="AV39" s="393">
        <f>INDEX('SO Juli 2026 Rev 2'!$B$6:$BI$50,MATCH(B39,'SO Juli 2026 Rev 2'!$B$6:$B$50,0),MATCH($AV$3,'SO Juli 2026 Rev 2'!$B$5:$XI$5,0))</f>
        <v>2500</v>
      </c>
      <c r="AW39" s="393">
        <f>INDEX('Summary sales'!$A$6:$CA$50,MATCH($B39,'Summary sales'!$A$6:$A$50,0),MATCH($AV$3,'Summary sales'!$A$7:$CA$7,0))</f>
        <v>2326.3000000000466</v>
      </c>
      <c r="AX39" s="393">
        <f t="shared" ref="AX39" si="595">AW39-AV39</f>
        <v>-173.69999999995343</v>
      </c>
      <c r="AY39" s="581">
        <f t="shared" ref="AY39" si="596">AW39/AV39</f>
        <v>0.93052000000001867</v>
      </c>
      <c r="AZ39" s="393">
        <f>INDEX('SO Juli 2026 Rev 2'!$B$6:$BI$50,MATCH(B39,'SO Juli 2026 Rev 2'!$B$6:$B$50,0),MATCH($AZ$3,'SO Juli 2026 Rev 2'!$B$5:$XI$5,0))</f>
        <v>500</v>
      </c>
      <c r="BA39" s="393">
        <f>INDEX('Summary sales'!$A$6:$CA$50,MATCH($B39,'Summary sales'!$A$6:$A$50,0),MATCH($AZ$3,'Summary sales'!$A$7:$CA$7,0))</f>
        <v>1356.1699999999983</v>
      </c>
      <c r="BB39" s="393">
        <f t="shared" ref="BB39" si="597">BA39-AZ39</f>
        <v>856.16999999999825</v>
      </c>
      <c r="BC39" s="581">
        <f t="shared" ref="BC39" si="598">BA39/AZ39</f>
        <v>2.7123399999999966</v>
      </c>
      <c r="BD39" s="393">
        <f>INDEX('SO Juli 2026 Rev 2'!$B$6:$BI$50,MATCH(B39,'SO Juli 2026 Rev 2'!$B$6:$B$50,0),MATCH($BD$3,'SO Juli 2026 Rev 2'!$B$5:$XI$5,0))</f>
        <v>11000</v>
      </c>
      <c r="BE39" s="393">
        <f>INDEX('Summary sales'!$A$6:$CA$50,MATCH($B39,'Summary sales'!$A$6:$A$50,0),MATCH($BD$3,'Summary sales'!$A$7:$CA$7,0))</f>
        <v>10984.919999999925</v>
      </c>
      <c r="BF39" s="393">
        <f t="shared" ref="BF39" si="599">BE39-BD39</f>
        <v>-15.080000000074506</v>
      </c>
      <c r="BG39" s="581">
        <f t="shared" ref="BG39" si="600">BE39/BD39</f>
        <v>0.99862909090908414</v>
      </c>
      <c r="BH39" s="393">
        <f>INDEX('SO Juli 2026 Rev 2'!$B$6:$BI$50,MATCH(B39,'SO Juli 2026 Rev 2'!$B$6:$B$50,0),MATCH($BH$3,'SO Juli 2026 Rev 2'!$B$5:$XI$5,0))</f>
        <v>9000.0570967741915</v>
      </c>
      <c r="BI39" s="393">
        <f>INDEX('Summary sales'!$A$6:$CA$50,MATCH($B39,'Summary sales'!$A$6:$A$50,0),MATCH($BH$3,'Summary sales'!$A$7:$CA$7,0))</f>
        <v>7746.9499999997206</v>
      </c>
      <c r="BJ39" s="393">
        <f t="shared" ref="BJ39" si="601">BI39-BH39</f>
        <v>-1253.1070967744708</v>
      </c>
      <c r="BK39" s="581">
        <f t="shared" ref="BK39" si="602">BI39/BH39</f>
        <v>0.86076676144381237</v>
      </c>
      <c r="BL39" s="393">
        <f>INDEX('SO Juli 2026 Rev 2'!$B$6:$BI$50,MATCH(B39,'SO Juli 2026 Rev 2'!$B$6:$B$50,0),MATCH($BL$3,'SO Juli 2026 Rev 2'!$B$5:$XI$5,0))</f>
        <v>1000</v>
      </c>
      <c r="BM39" s="393">
        <f>INDEX('Summary sales'!$A$6:$CA$50,MATCH($B39,'Summary sales'!$A$6:$A$50,0),MATCH($BL$3,'Summary sales'!$A$7:$CA$7,0))</f>
        <v>1436.14300000004</v>
      </c>
      <c r="BN39" s="393">
        <f t="shared" ref="BN39" si="603">BM39-BL39</f>
        <v>436.14300000004005</v>
      </c>
      <c r="BO39" s="581">
        <f t="shared" ref="BO39" si="604">BM39/BL39</f>
        <v>1.4361430000000401</v>
      </c>
      <c r="BP39" s="393">
        <f>INDEX('SO Juli 2026 Rev 2'!$B$6:$BI$50,MATCH(B39,'SO Juli 2026 Rev 2'!$B$6:$B$50,0),MATCH($BP$3,'SO Juli 2026 Rev 2'!$B$5:$XI$5,0))</f>
        <v>5500</v>
      </c>
      <c r="BQ39" s="393">
        <f ca="1">INDEX('Summary sales'!$A$6:$CA$50,MATCH($B39,'Summary sales'!$A$6:$A$50,0),MATCH($BP$3,'Summary sales'!$A$7:$CA$7,0))</f>
        <v>7479.89</v>
      </c>
      <c r="BR39" s="393">
        <f t="shared" ref="BR39" ca="1" si="605">BQ39-BP39</f>
        <v>1979.8900000000003</v>
      </c>
      <c r="BS39" s="581">
        <f t="shared" ref="BS39" ca="1" si="606">BQ39/BP39</f>
        <v>1.35998</v>
      </c>
      <c r="BT39" s="393">
        <f>INDEX('SO Juli 2026 Rev 2'!$B$6:$BI$50,MATCH(B39,'SO Juli 2026 Rev 2'!$B$6:$B$50,0),MATCH($BT$3,'SO Juli 2026 Rev 2'!$B$5:$XI$5,0))</f>
        <v>0</v>
      </c>
      <c r="BU39" s="393">
        <f>INDEX('Summary sales'!$A$6:$CA$50,MATCH($B39,'Summary sales'!$A$6:$A$50,0),MATCH($BT$3,'Summary sales'!$A$7:$CA$7,0))</f>
        <v>0</v>
      </c>
      <c r="BV39" s="393">
        <f t="shared" ref="BV39" si="607">BU39-BT39</f>
        <v>0</v>
      </c>
      <c r="BW39" s="581" t="e">
        <f t="shared" ref="BW39" si="608">BU39/BT39</f>
        <v>#DIV/0!</v>
      </c>
      <c r="BX39" s="393">
        <f>INDEX('SO Juli 2026 Rev 2'!$B$6:$BI$50,MATCH(B39,'SO Juli 2026 Rev 2'!$B$6:$B$50,0),MATCH($BX$3,'SO Juli 2026 Rev 2'!$B$5:$XI$5,0))</f>
        <v>89.451612903225808</v>
      </c>
      <c r="BY39" s="393">
        <f>INDEX('Summary sales'!$A$6:$CA$50,MATCH($B39,'Summary sales'!$A$6:$A$50,0),MATCH($BX$3,'Summary sales'!$A$7:$CA$7,0))</f>
        <v>65.211999999999534</v>
      </c>
      <c r="BZ39" s="393">
        <f t="shared" ref="BZ39" si="609">BY39-BX39</f>
        <v>-24.239612903226273</v>
      </c>
      <c r="CA39" s="581">
        <f t="shared" ref="CA39" si="610">BY39/BX39</f>
        <v>0.72901983411467208</v>
      </c>
      <c r="CB39" s="393">
        <f>INDEX('SO Juli 2026 Rev 2'!$B$6:$BI$50,MATCH(B39,'SO Juli 2026 Rev 2'!$B$6:$B$50,0),MATCH($CB$3,'SO Juli 2026 Rev 2'!$B$5:$XI$5,0))</f>
        <v>3500</v>
      </c>
      <c r="CC39" s="393">
        <f>INDEX('Summary sales'!$A$6:$CA$50,MATCH($B39,'Summary sales'!$A$6:$A$50,0),MATCH($CB$3,'Summary sales'!$A$7:$CA$7,0))</f>
        <v>3610.5</v>
      </c>
      <c r="CD39" s="393">
        <f t="shared" ref="CD39" si="611">CC39-CB39</f>
        <v>110.5</v>
      </c>
      <c r="CE39" s="581">
        <f t="shared" ref="CE39" si="612">CC39/CB39</f>
        <v>1.0315714285714286</v>
      </c>
      <c r="CF39" s="393">
        <f>INDEX('SO Juli 2026 Rev 2'!$B$6:$BI$50,MATCH(B39,'SO Juli 2026 Rev 2'!$B$6:$B$50,0),MATCH($CF$3,'SO Juli 2026 Rev 2'!$B$5:$XI$5,0))</f>
        <v>1300</v>
      </c>
      <c r="CG39" s="393">
        <f>INDEX('Summary sales'!$A$6:$CA$50,MATCH($B39,'Summary sales'!$A$6:$A$50,0),MATCH($CF$3,'Summary sales'!$A$7:$CA$7,0))</f>
        <v>1653.0499999999302</v>
      </c>
      <c r="CH39" s="393">
        <f t="shared" ref="CH39" si="613">CG39-CF39</f>
        <v>353.04999999993015</v>
      </c>
      <c r="CI39" s="581">
        <f t="shared" ref="CI39" si="614">CG39/CF39</f>
        <v>1.2715769230768694</v>
      </c>
      <c r="CJ39" s="393">
        <f>INDEX('SO Juli 2026 Rev 2'!$B$6:$BI$50,MATCH(B39,'SO Juli 2026 Rev 2'!$B$6:$B$50,0),MATCH($CJ$3,'SO Juli 2026 Rev 2'!$B$5:$XI$5,0))</f>
        <v>3000</v>
      </c>
      <c r="CK39" s="393">
        <f>INDEX('Summary sales'!$A$6:$CA$50,MATCH($B39,'Summary sales'!$A$6:$A$50,0),MATCH($CJ$3,'Summary sales'!$A$7:$CA$7,0))</f>
        <v>5088.9000000003725</v>
      </c>
      <c r="CL39" s="393">
        <f t="shared" ref="CL39" si="615">CK39-CJ39</f>
        <v>2088.9000000003725</v>
      </c>
      <c r="CM39" s="581">
        <f t="shared" ref="CM39" si="616">CK39/CJ39</f>
        <v>1.6963000000001243</v>
      </c>
      <c r="CN39" s="393">
        <f>INDEX('SO Juli 2026 Rev 2'!$B$6:$BI$50,MATCH(B39,'SO Juli 2026 Rev 2'!$B$6:$B$50,0),MATCH($CN$3,'SO Juli 2026 Rev 2'!$B$5:$XI$5,0))</f>
        <v>6500</v>
      </c>
      <c r="CO39" s="393">
        <f>INDEX('Summary sales'!$A$6:$CA$50,MATCH($B39,'Summary sales'!$A$6:$A$50,0),MATCH($CN$3,'Summary sales'!$A$7:$CA$7,0))</f>
        <v>6815.6999999999534</v>
      </c>
      <c r="CP39" s="393">
        <f t="shared" ref="CP39" si="617">CO39-CN39</f>
        <v>315.69999999995343</v>
      </c>
      <c r="CQ39" s="581">
        <f t="shared" ref="CQ39" si="618">CO39/CN39</f>
        <v>1.0485692307692236</v>
      </c>
      <c r="CR39" s="393">
        <f>INDEX('SO Juli 2026 Rev 2'!$B$6:$BI$50,MATCH(B39,'SO Juli 2026 Rev 2'!$B$6:$B$50,0),MATCH($CR$3,'SO Juli 2026 Rev 2'!$B$5:$XI$5,0))</f>
        <v>10000</v>
      </c>
      <c r="CS39" s="393">
        <f>INDEX('Summary sales'!$A$6:$CA$50,MATCH($B39,'Summary sales'!$A$6:$A$50,0),MATCH($CR$3,'Summary sales'!$A$7:$CA$7,0))</f>
        <v>10495.800000000279</v>
      </c>
      <c r="CT39" s="393">
        <f t="shared" ref="CT39" si="619">CS39-CR39</f>
        <v>495.8000000002794</v>
      </c>
      <c r="CU39" s="581">
        <f t="shared" ref="CU39" si="620">CS39/CR39</f>
        <v>1.0495800000000279</v>
      </c>
      <c r="CV39" s="393">
        <f>INDEX('SO Juli 2026 Rev 2'!$B$6:$BI$50,MATCH(B39,'SO Juli 2026 Rev 2'!$B$6:$B$50,0),MATCH($CV$3,'SO Juli 2026 Rev 2'!$B$5:$XI$5,0))</f>
        <v>16000</v>
      </c>
      <c r="CW39" s="393">
        <f>INDEX('Summary sales'!$A$6:$CA$50,MATCH($B39,'Summary sales'!$A$6:$A$50,0),MATCH($CV$3,'Summary sales'!$A$7:$CA$7,0))</f>
        <v>14495.901000000536</v>
      </c>
      <c r="CX39" s="393">
        <f t="shared" ref="CX39" si="621">CW39-CV39</f>
        <v>-1504.0989999994636</v>
      </c>
      <c r="CY39" s="581">
        <f t="shared" ref="CY39" si="622">CW39/CV39</f>
        <v>0.90599381250003352</v>
      </c>
      <c r="CZ39" s="393">
        <f>INDEX('SO Juli 2026 Rev 2'!$B$6:$BI$50,MATCH(B39,'SO Juli 2026 Rev 2'!$B$6:$B$50,0),MATCH($CZ$3,'SO Juli 2026 Rev 2'!$B$5:$XI$5,0))</f>
        <v>2000</v>
      </c>
      <c r="DA39" s="393">
        <f>INDEX('Summary sales'!$A$6:$CA$50,MATCH($B39,'Summary sales'!$A$6:$A$50,0),MATCH($CZ$3,'Summary sales'!$A$7:$CA$7,0))</f>
        <v>1622.0800000000745</v>
      </c>
      <c r="DB39" s="393">
        <f t="shared" ref="DB39" si="623">DA39-CZ39</f>
        <v>-377.91999999992549</v>
      </c>
      <c r="DC39" s="581">
        <f t="shared" ref="DC39" si="624">DA39/CZ39</f>
        <v>0.81104000000003729</v>
      </c>
      <c r="DD39" s="393">
        <f>INDEX('SO Juli 2026 Rev 2'!$B$6:$BI$50,MATCH(B39,'SO Juli 2026 Rev 2'!$B$6:$B$50,0),MATCH($DD$3,'SO Juli 2026 Rev 2'!$B$5:$XI$5,0))</f>
        <v>800</v>
      </c>
      <c r="DE39" s="393">
        <f>INDEX('Summary sales'!$A$6:$CA$50,MATCH($B39,'Summary sales'!$A$6:$A$50,0),MATCH($DD$3,'Summary sales'!$A$7:$CA$7,0))</f>
        <v>1072.4299999999348</v>
      </c>
      <c r="DF39" s="393">
        <f t="shared" ref="DF39" si="625">DE39-DD39</f>
        <v>272.42999999993481</v>
      </c>
      <c r="DG39" s="581">
        <f t="shared" ref="DG39" si="626">DE39/DD39</f>
        <v>1.3405374999999184</v>
      </c>
      <c r="DH39" s="393">
        <f>INDEX('SO Juli 2026 Rev 2'!$B$6:$BI$50,MATCH(B39,'SO Juli 2026 Rev 2'!$B$6:$B$50,0),MATCH($DH$3,'SO Juli 2026 Rev 2'!$B$5:$XI$5,0))</f>
        <v>8000</v>
      </c>
      <c r="DI39" s="393">
        <f>INDEX('Summary sales'!$A$6:$CA$50,MATCH($B39,'Summary sales'!$A$6:$A$50,0),MATCH($DH$3,'Summary sales'!$A$7:$CA$7,0))</f>
        <v>9949.179999999702</v>
      </c>
      <c r="DJ39" s="393">
        <f t="shared" ref="DJ39" si="627">DI39-DH39</f>
        <v>1949.179999999702</v>
      </c>
      <c r="DK39" s="581">
        <f t="shared" ref="DK39" si="628">DI39/DH39</f>
        <v>1.2436474999999627</v>
      </c>
      <c r="DL39" s="393">
        <f>INDEX('SO Juli 2026 Rev 2'!$B$6:$BI$50,MATCH(B39,'SO Juli 2026 Rev 2'!$B$6:$B$50,0),MATCH($DL$3,'SO Juli 2026 Rev 2'!$B$5:$XI$5,0))</f>
        <v>2000</v>
      </c>
      <c r="DM39" s="393">
        <f>INDEX('Summary sales'!$A$6:$CA$50,MATCH($B39,'Summary sales'!$A$6:$A$50,0),MATCH($DL$3,'Summary sales'!$A$7:$CA$7,0))</f>
        <v>1952.3400000000256</v>
      </c>
      <c r="DN39" s="393">
        <f t="shared" ref="DN39" si="629">DM39-DL39</f>
        <v>-47.659999999974389</v>
      </c>
      <c r="DO39" s="581">
        <f t="shared" ref="DO39" si="630">DM39/DL39</f>
        <v>0.97617000000001286</v>
      </c>
      <c r="DP39" s="393">
        <f>INDEX('SO Juli 2026 Rev 2'!$B$6:$BI$50,MATCH(B39,'SO Juli 2026 Rev 2'!$B$6:$B$50,0),MATCH($DP$3,'SO Juli 2026 Rev 2'!$B$5:$XI$5,0))</f>
        <v>2000</v>
      </c>
      <c r="DQ39" s="393">
        <f>INDEX('Summary sales'!$A$6:$CA$50,MATCH($B39,'Summary sales'!$A$6:$A$50,0),MATCH($DP$3,'Summary sales'!$A$7:$CA$7,0))</f>
        <v>1770.7800000000279</v>
      </c>
      <c r="DR39" s="393">
        <f t="shared" ref="DR39" si="631">DQ39-DP39</f>
        <v>-229.21999999997206</v>
      </c>
      <c r="DS39" s="581">
        <f t="shared" ref="DS39" si="632">DQ39/DP39</f>
        <v>0.885390000000014</v>
      </c>
      <c r="DT39" s="393">
        <f>INDEX('SO Juli 2026 Rev 2'!$B$6:$BI$50,MATCH(B39,'SO Juli 2026 Rev 2'!$B$6:$B$50,0),MATCH($DT$3,'SO Juli 2026 Rev 2'!$B$5:$XI$5,0))</f>
        <v>1000</v>
      </c>
      <c r="DU39" s="393">
        <f>INDEX('Summary sales'!$A$6:$CA$50,MATCH($B39,'Summary sales'!$A$6:$A$50,0),MATCH($DT$3,'Summary sales'!$A$7:$CA$7,0))</f>
        <v>413.52999999991152</v>
      </c>
      <c r="DV39" s="393">
        <f t="shared" ref="DV39" si="633">DU39-DT39</f>
        <v>-586.47000000008848</v>
      </c>
      <c r="DW39" s="581">
        <f t="shared" ref="DW39" si="634">DU39/DT39</f>
        <v>0.41352999999991152</v>
      </c>
      <c r="DX39" s="393">
        <f>INDEX('SO Juli 2026 Rev 2'!$B$6:$BI$50,MATCH(B39,'SO Juli 2026 Rev 2'!$B$6:$B$50,0),MATCH($DX$3,'SO Juli 2026 Rev 2'!$B$5:$XI$5,0))</f>
        <v>11000</v>
      </c>
      <c r="DY39" s="393">
        <f>INDEX('Summary sales'!$A$6:$CA$50,MATCH($B39,'Summary sales'!$A$6:$A$50,0),MATCH($DX$3,'Summary sales'!$A$7:$CA$7,0))</f>
        <v>11091.060000000522</v>
      </c>
      <c r="DZ39" s="393">
        <f t="shared" ref="DZ39" si="635">DY39-DX39</f>
        <v>91.060000000521541</v>
      </c>
      <c r="EA39" s="581">
        <f t="shared" ref="EA39" si="636">DY39/DX39</f>
        <v>1.0082781818182291</v>
      </c>
      <c r="EB39" s="393">
        <f>INDEX('SO Juli 2026 Rev 2'!$B$6:$BI$50,MATCH(B39,'SO Juli 2026 Rev 2'!$B$6:$B$50,0),MATCH($EB$3,'SO Juli 2026 Rev 2'!$B$5:$XI$5,0))</f>
        <v>2000</v>
      </c>
      <c r="EC39" s="393">
        <f>INDEX('Summary sales'!$A$6:$CA$50,MATCH($B39,'Summary sales'!$A$6:$A$50,0),MATCH($EB$3,'Summary sales'!$A$7:$CA$7,0))</f>
        <v>2247.0200000000186</v>
      </c>
      <c r="ED39" s="393">
        <f t="shared" ref="ED39" si="637">EC39-EB39</f>
        <v>247.02000000001863</v>
      </c>
      <c r="EE39" s="581">
        <f t="shared" ref="EE39" si="638">EC39/EB39</f>
        <v>1.1235100000000093</v>
      </c>
      <c r="EF39" s="393">
        <f>INDEX('SO Juli 2026 Rev 2'!$B$6:$BI$50,MATCH(B39,'SO Juli 2026 Rev 2'!$B$6:$B$50,0),MATCH($EF$3,'SO Juli 2026 Rev 2'!$B$5:$XI$5,0))</f>
        <v>4000</v>
      </c>
      <c r="EG39" s="393">
        <f>INDEX('Summary sales'!$A$6:$CA$50,MATCH($B39,'Summary sales'!$A$6:$A$50,0),MATCH($EF$3,'Summary sales'!$A$7:$CA$7,0))</f>
        <v>1841.5999999996275</v>
      </c>
      <c r="EH39" s="393">
        <f t="shared" ref="EH39" si="639">EG39-EF39</f>
        <v>-2158.4000000003725</v>
      </c>
      <c r="EI39" s="581">
        <f t="shared" ref="EI39" si="640">EG39/EF39</f>
        <v>0.46039999999990688</v>
      </c>
      <c r="EJ39" s="393">
        <f>INDEX('SO Juli 2026 Rev 2'!$B$6:$BI$50,MATCH(B39,'SO Juli 2026 Rev 2'!$B$6:$B$50,0),MATCH($EJ$3,'SO Juli 2026 Rev 2'!$B$5:$XI$5,0))</f>
        <v>7000</v>
      </c>
      <c r="EK39" s="393">
        <f>INDEX('Summary sales'!$A$6:$CA$50,MATCH(B39,'Summary sales'!$A$6:$A$50,0),MATCH($EJ$3,'Summary sales'!$A$7:$CA$7,0))</f>
        <v>9818.0500000000466</v>
      </c>
      <c r="EL39" s="393">
        <f t="shared" ref="EL39" si="641">EK39-EJ39</f>
        <v>2818.0500000000466</v>
      </c>
      <c r="EM39" s="581">
        <f t="shared" ref="EM39" si="642">EK39/EJ39</f>
        <v>1.4025785714285781</v>
      </c>
      <c r="EN39" s="393">
        <f>INDEX('SO Juli 2026 Rev 2'!$B$6:$BI$50,MATCH(B39,'SO Juli 2026 Rev 2'!$B$6:$B$50,0),MATCH($EN$3,'SO Juli 2026 Rev 2'!$B$5:$XI$5,0))</f>
        <v>7000</v>
      </c>
      <c r="EO39" s="393">
        <f>INDEX('Summary sales'!$A$6:$CA$50,MATCH($B39,'Summary sales'!$A$6:$A$50,0),MATCH($EN$3,'Summary sales'!$A$7:$CA$7,0))</f>
        <v>7146.910000000149</v>
      </c>
      <c r="EP39" s="393">
        <f t="shared" ref="EP39" si="643">EO39-EN39</f>
        <v>146.91000000014901</v>
      </c>
      <c r="EQ39" s="581">
        <f t="shared" ref="EQ39" si="644">EO39/EN39</f>
        <v>1.0209871428571642</v>
      </c>
      <c r="ER39" s="393">
        <f>INDEX('SO Juli 2026 Rev 2'!$B$6:$BI$50,MATCH(B39,'SO Juli 2026 Rev 2'!$B$6:$B$50,0),MATCH($ER$3,'SO Juli 2026 Rev 2'!$B$5:$XI$5,0))</f>
        <v>35000</v>
      </c>
      <c r="ES39" s="393">
        <f>INDEX('Summary sales'!$A$6:$CA$50,MATCH($B39,'Summary sales'!$A$6:$A$50,0),MATCH($ER$3,'Summary sales'!$A$7:$CA$7,0))</f>
        <v>42799.13000000082</v>
      </c>
      <c r="ET39" s="393">
        <f t="shared" ref="ET39" si="645">ES39-ER39</f>
        <v>7799.1300000008196</v>
      </c>
      <c r="EU39" s="581">
        <f t="shared" ref="EU39" si="646">ES39/ER39</f>
        <v>1.222832285714309</v>
      </c>
      <c r="EV39" s="393">
        <f>INDEX('SO Juli 2026 Rev 2'!$B$6:$BI$50,MATCH(B39,'SO Juli 2026 Rev 2'!$B$6:$B$50,0),MATCH($EV$3,'SO Juli 2026 Rev 2'!$B$5:$XI$5,0))</f>
        <v>8000</v>
      </c>
      <c r="EW39" s="393">
        <f>INDEX('Summary sales'!$A$6:$CA$50,MATCH(B39,'Summary sales'!$A$6:$A$50,0),MATCH($EV$3,'Summary sales'!$A$7:$CA$7,0))</f>
        <v>1894.1699999999255</v>
      </c>
      <c r="EX39" s="393">
        <f t="shared" ref="EX39" si="647">EW39-EV39</f>
        <v>-6105.8300000000745</v>
      </c>
      <c r="EY39" s="581">
        <f t="shared" ref="EY39" si="648">EW39/EV39</f>
        <v>0.23677124999999069</v>
      </c>
      <c r="EZ39" s="393">
        <f>INDEX('SO Juli 2026 Rev 2'!$B$6:$BI$50,MATCH(B39,'SO Juli 2026 Rev 2'!$B$6:$B$50,0),MATCH($EZ$3,'SO Juli 2026 Rev 2'!$B$5:$XI$5,0))</f>
        <v>3500</v>
      </c>
      <c r="FA39" s="393">
        <f>INDEX('Summary sales'!$A$6:$CA$50,MATCH(B39,'Summary sales'!$A$6:$A$50,0),MATCH($EZ$3,'Summary sales'!$A$7:$CA$7,0))</f>
        <v>3364.0999999996275</v>
      </c>
      <c r="FB39" s="393">
        <f t="shared" ref="FB39" si="649">FA39-EZ39</f>
        <v>-135.90000000037253</v>
      </c>
      <c r="FC39" s="581">
        <f t="shared" ref="FC39" si="650">FA39/EZ39</f>
        <v>0.9611714285713221</v>
      </c>
      <c r="FD39" s="393">
        <f>INDEX('SO Juli 2026 Rev 2'!$B$6:$BI$50,MATCH(B39,'SO Juli 2026 Rev 2'!$B$6:$B$50,0),MATCH($FD$3,'SO Juli 2026 Rev 2'!$B$5:$XI$5,0))</f>
        <v>0</v>
      </c>
      <c r="FE39" s="393">
        <f>INDEX('Summary sales'!$A$6:$CA$50,MATCH(B39,'Summary sales'!$A$6:$A$50,0),MATCH($FD$3,'Summary sales'!$A$7:$CA$7,0))</f>
        <v>0</v>
      </c>
      <c r="FF39" s="393">
        <f t="shared" ref="FF39" si="651">FE39-FD39</f>
        <v>0</v>
      </c>
      <c r="FG39" s="581" t="e">
        <f t="shared" ref="FG39" si="652">FE39/FD39</f>
        <v>#DIV/0!</v>
      </c>
      <c r="FH39" s="393">
        <f>INDEX('SO Juli 2026 Rev 2'!$B$6:$BI$50,MATCH(B39,'SO Juli 2026 Rev 2'!$B$6:$B$50,0),MATCH($FH$3,'SO Juli 2026 Rev 2'!$B$5:$XI$5,0))</f>
        <v>0</v>
      </c>
      <c r="FI39" s="393">
        <f>INDEX('Summary sales'!$A$6:$CA$50,MATCH(B39,'Summary sales'!$A$6:$A$50,0),MATCH($FH$3,'Summary sales'!$A$7:$CA$7,0))</f>
        <v>0</v>
      </c>
      <c r="FJ39" s="393">
        <f t="shared" ref="FJ39" si="653">FI39-FH39</f>
        <v>0</v>
      </c>
      <c r="FK39" s="581" t="e">
        <f t="shared" ref="FK39" si="654">FI39/FH39</f>
        <v>#DIV/0!</v>
      </c>
      <c r="FL39" s="393">
        <f>INDEX('SO Juli 2026 Rev 2'!$B$6:$BI$50,MATCH(B39,'SO Juli 2026 Rev 2'!$B$6:$B$50,0),MATCH($FL$3,'SO Juli 2026 Rev 2'!$B$5:$XI$5,0))</f>
        <v>700</v>
      </c>
      <c r="FM39" s="393">
        <f>INDEX('Summary sales'!$A$6:$CA$50,MATCH(B39,'Summary sales'!$A$6:$A$50,0),MATCH($FL$3,'Summary sales'!$A$7:$CA$7,0))</f>
        <v>411.1600000000326</v>
      </c>
      <c r="FN39" s="393">
        <f t="shared" ref="FN39" si="655">FM39-FL39</f>
        <v>-288.8399999999674</v>
      </c>
      <c r="FO39" s="581">
        <f t="shared" ref="FO39" si="656">FM39/FL39</f>
        <v>0.58737142857147517</v>
      </c>
      <c r="FP39" s="393">
        <f>INDEX('SO Juli 2026 Rev 2'!$B$6:$BI$50,MATCH(B39,'SO Juli 2026 Rev 2'!$B$6:$B$50,0),MATCH($FP$3,'SO Juli 2026 Rev 2'!$B$5:$XI$5,0))</f>
        <v>5600</v>
      </c>
      <c r="FQ39" s="393">
        <f>INDEX('Summary sales'!$A$6:$CA$50,MATCH(B39,'Summary sales'!$A$6:$A$50,0),MATCH($FP$3,'Summary sales'!$A$7:$CA$7,0))</f>
        <v>9826.3300000000163</v>
      </c>
      <c r="FR39" s="393">
        <f t="shared" ref="FR39" si="657">FQ39-FP39</f>
        <v>4226.3300000000163</v>
      </c>
      <c r="FS39" s="581">
        <f t="shared" ref="FS39" si="658">FQ39/FP39</f>
        <v>1.7547017857142886</v>
      </c>
      <c r="FT39" s="393">
        <f>INDEX('SO Juli 2026 Rev 2'!$B$6:$BI$50,MATCH(B39,'SO Juli 2026 Rev 2'!$B$6:$B$50,0),MATCH($FT$3,'SO Juli 2026 Rev 2'!$B$5:$XI$5,0))</f>
        <v>4000</v>
      </c>
      <c r="FU39" s="393">
        <f>INDEX('Summary sales'!$A$6:$CA$50,MATCH(B39,'Summary sales'!$A$6:$A$50,0),MATCH($FT$3,'Summary sales'!$A$7:$CA$7,0))</f>
        <v>4140.410000000149</v>
      </c>
      <c r="FV39" s="393">
        <f t="shared" ref="FV39" si="659">FU39-FT39</f>
        <v>140.41000000014901</v>
      </c>
      <c r="FW39" s="581">
        <f t="shared" ref="FW39" si="660">FU39/FT39</f>
        <v>1.0351025000000373</v>
      </c>
      <c r="FX39" s="393">
        <f>INDEX('SO Juli 2026 Rev 2'!$B$6:$BI$50,MATCH(B39,'SO Juli 2026 Rev 2'!$B$6:$B$50,0),MATCH($FX$3,'SO Juli 2026 Rev 2'!$B$5:$XI$5,0))</f>
        <v>2000</v>
      </c>
      <c r="FY39" s="393">
        <f>INDEX('Summary sales'!$A$6:$CA$50,MATCH(B39,'Summary sales'!$A$6:$A$50,0),MATCH($FX$3,'Summary sales'!$A$7:$CA$7,0))</f>
        <v>4626.5</v>
      </c>
      <c r="FZ39" s="393">
        <f t="shared" ref="FZ39" si="661">FY39-FX39</f>
        <v>2626.5</v>
      </c>
      <c r="GA39" s="581">
        <f t="shared" ref="GA39" si="662">FY39/FX39</f>
        <v>2.31325</v>
      </c>
      <c r="GB39" s="393">
        <f>INDEX('SO Juli 2026 Rev 2'!$B$6:$BI$50,MATCH(B39,'SO Juli 2026 Rev 2'!$B$6:$B$50,0),MATCH($GB$3,'SO Juli 2026 Rev 2'!$B$5:$XI$5,0))</f>
        <v>369.61070967741654</v>
      </c>
      <c r="GC39" s="393">
        <f>INDEX('Summary sales'!$A$6:$CA$50,MATCH(B39,'Summary sales'!$A$6:$A$50,0),MATCH($GB$3,'Summary sales'!$A$7:$CA$7,0))</f>
        <v>0</v>
      </c>
      <c r="GD39" s="393">
        <f t="shared" ref="GD39" si="663">GC39-GB39</f>
        <v>-369.61070967741654</v>
      </c>
      <c r="GE39" s="581">
        <f t="shared" ref="GE39" si="664">GC39/GB39</f>
        <v>0</v>
      </c>
      <c r="GF39" s="393">
        <f>INDEX('SO Juli 2026 Rev 2'!$B$6:$BI$50,MATCH(B39,'SO Juli 2026 Rev 2'!$B$6:$B$50,0),MATCH($GF$3,'SO Juli 2026 Rev 2'!$B$5:$XI$5,0))</f>
        <v>13500</v>
      </c>
      <c r="GG39" s="393">
        <f>INDEX('Summary sales'!$A$6:$CA$50,MATCH(B39,'Summary sales'!$A$6:$A$50,0),MATCH($GF$3,'Summary sales'!$A$7:$CA$7,0))</f>
        <v>8787.4539999999997</v>
      </c>
      <c r="GH39" s="393">
        <f t="shared" ref="GH39" si="665">GG39-GF39</f>
        <v>-4712.5460000000003</v>
      </c>
      <c r="GI39" s="581">
        <f t="shared" ref="GI39" si="666">GG39/GF39</f>
        <v>0.65092251851851846</v>
      </c>
      <c r="GJ39" s="393">
        <f>INDEX('SO Juli 2026 Rev 2'!$B$6:$BI$50,MATCH(B39,'SO Juli 2026 Rev 2'!$B$6:$B$50,0),MATCH($GJ$3,'SO Juli 2026 Rev 2'!$B$5:$XI$5,0))</f>
        <v>1121.900322580635</v>
      </c>
      <c r="GK39" s="393">
        <f>INDEX('Summary sales'!$A$6:$CA$50,MATCH($B39,'Summary sales'!$A$6:$A$50,0),MATCH($GJ$3,'Summary sales'!$A$7:$CA$7,0))</f>
        <v>697.70000000018626</v>
      </c>
      <c r="GL39" s="393">
        <f t="shared" ref="GL39" si="667">GK39-GJ39</f>
        <v>-424.20032258044876</v>
      </c>
      <c r="GM39" s="581">
        <f t="shared" ref="GM39" si="668">GK39/GJ39</f>
        <v>0.62189125536153866</v>
      </c>
      <c r="GN39" s="393">
        <f>INDEX('SO Juli 2026 Rev 2'!$B$6:$BI$50,MATCH(B39,'SO Juli 2026 Rev 2'!$B$6:$B$50,0),MATCH($GN$3,'SO Juli 2026 Rev 2'!$B$5:$XI$5,0))</f>
        <v>2499.7025806451697</v>
      </c>
      <c r="GO39" s="393">
        <f>INDEX('Summary sales'!$A$6:$CA$50,MATCH(B39,'Summary sales'!$A$6:$A$50,0),MATCH($GN$3,'Summary sales'!$A$7:$CA$7,0))</f>
        <v>2728.7200000000012</v>
      </c>
      <c r="GP39" s="393">
        <f t="shared" ref="GP39" si="669">GO39-GN39</f>
        <v>229.01741935483142</v>
      </c>
      <c r="GQ39" s="581">
        <f t="shared" ref="GQ39" si="670">GO39/GN39</f>
        <v>1.0916178673127275</v>
      </c>
      <c r="GR39" s="393">
        <f>INDEX('SO Juli 2026 Rev 2'!$B$6:$BI$50,MATCH(B39,'SO Juli 2026 Rev 2'!$B$6:$B$50,0),MATCH($GR$3,'SO Juli 2026 Rev 2'!$B$5:$XI$5,0))</f>
        <v>2499.7025806451697</v>
      </c>
      <c r="GS39" s="393">
        <f>INDEX('Summary sales'!$A$6:$CA$50,MATCH(B39,'Summary sales'!$A$6:$A$50,0),MATCH($GR$3,'Summary sales'!$A$7:$CA$7,0))</f>
        <v>1215.769999999553</v>
      </c>
      <c r="GT39" s="393">
        <f t="shared" ref="GT39" si="671">GS39-GR39</f>
        <v>-1283.9325806456168</v>
      </c>
      <c r="GU39" s="581">
        <f t="shared" ref="GU39" si="672">GS39/GR39</f>
        <v>0.48636586184815811</v>
      </c>
      <c r="GV39" s="393">
        <f>INDEX('SO Juli 2026 Rev 2'!$B$6:$BI$50,MATCH(B39,'SO Juli 2026 Rev 2'!$B$6:$B$50,0),MATCH($GV$3,'SO Juli 2026 Rev 2'!$B$5:$XI$5,0))</f>
        <v>0</v>
      </c>
      <c r="GW39" s="393">
        <f>INDEX('Summary sales'!$A$6:$CA$50,MATCH(B39,'Summary sales'!$A$6:$A$50,0),MATCH($GV$3,'Summary sales'!$A$7:$CA$7,0))</f>
        <v>0</v>
      </c>
      <c r="GX39" s="393">
        <f t="shared" ref="GX39" si="673">GW39-GV39</f>
        <v>0</v>
      </c>
      <c r="GY39" s="582" t="e">
        <f t="shared" ref="GY39" si="674">GW39/GV39</f>
        <v>#DIV/0!</v>
      </c>
    </row>
    <row r="40" spans="1:207" ht="15" customHeight="1">
      <c r="A40" s="808"/>
      <c r="B40" s="391">
        <f t="shared" ref="B40:B43" si="675">B39+1</f>
        <v>46231</v>
      </c>
      <c r="C40" s="392" t="str">
        <f t="shared" si="572"/>
        <v>Tue</v>
      </c>
      <c r="D40" s="393">
        <f>SUMIF($H$4:$GX$4,$D$4,H40:GX40)</f>
        <v>215751.05716129029</v>
      </c>
      <c r="E40" s="393">
        <f ca="1">SUMIF($H$4:$GX$4,$E$4,H40:GX40)</f>
        <v>193855.79382959395</v>
      </c>
      <c r="F40" s="393">
        <f t="shared" ref="F40" ca="1" si="676">E40-D40</f>
        <v>-21895.263331696333</v>
      </c>
      <c r="G40" s="581">
        <f t="shared" ref="G40" ca="1" si="677">E40/D40</f>
        <v>0.89851607857787708</v>
      </c>
      <c r="H40" s="393">
        <f>INDEX('SO Juli 2026 Rev 2'!$B$6:$BI$50,MATCH(B40,'SO Juli 2026 Rev 2'!$B$6:$B$50,0),MATCH($H$3,'SO Juli 2026 Rev 2'!$B$5:$XI$5,0))</f>
        <v>1199.5729032258068</v>
      </c>
      <c r="I40" s="393">
        <f>INDEX('Summary sales'!$A$6:$CA$50,MATCH(B40,'Summary sales'!$A$6:$A$50,0),MATCH($H$3,'Summary sales'!$A$7:$CA$7,0))</f>
        <v>1197.0400000000373</v>
      </c>
      <c r="J40" s="393">
        <f t="shared" ref="J40" si="678">I40-H40</f>
        <v>-2.5329032257695872</v>
      </c>
      <c r="K40" s="581">
        <f t="shared" ref="K40" si="679">I40/H40</f>
        <v>0.99788849579799754</v>
      </c>
      <c r="L40" s="393">
        <f>INDEX('SO Juli 2026 Rev 2'!$B$6:$BI$50,MATCH(B40,'SO Juli 2026 Rev 2'!$B$6:$B$50,0),MATCH($L$3,'SO Juli 2026 Rev 2'!$B$5:$XI$5,0))</f>
        <v>2000</v>
      </c>
      <c r="M40" s="393">
        <f>INDEX('Summary sales'!$A$6:$CA$50,MATCH($B40,'Summary sales'!$A$6:$A$50,0),MATCH($L$3,'Summary sales'!$A$7:$CA$7,0))</f>
        <v>2057.5400000009686</v>
      </c>
      <c r="N40" s="393">
        <f t="shared" ref="N40" si="680">M40-L40</f>
        <v>57.540000000968575</v>
      </c>
      <c r="O40" s="581">
        <f t="shared" ref="O40" si="681">M40/L40</f>
        <v>1.0287700000004842</v>
      </c>
      <c r="P40" s="393">
        <f>INDEX('SO Juli 2026 Rev 2'!$B$6:$BI$50,MATCH(B40,'SO Juli 2026 Rev 2'!$B$6:$B$50,0),MATCH($P$3,'SO Juli 2026 Rev 2'!$B$5:$XI$5,0))</f>
        <v>1200</v>
      </c>
      <c r="Q40" s="393">
        <f>INDEX('Summary sales'!$A$6:$CA$50,MATCH($B40,'Summary sales'!$A$6:$A$50,0),MATCH($P$3,'Summary sales'!$A$7:$CA$7,0))</f>
        <v>1249.8599999998696</v>
      </c>
      <c r="R40" s="393">
        <f t="shared" ref="R40" si="682">Q40-P40</f>
        <v>49.859999999869615</v>
      </c>
      <c r="S40" s="581">
        <f t="shared" ref="S40" si="683">Q40/P40</f>
        <v>1.0415499999998914</v>
      </c>
      <c r="T40" s="393">
        <f>INDEX('SO Juli 2026 Rev 2'!$B$6:$BI$50,MATCH(B40,'SO Juli 2026 Rev 2'!$B$6:$B$50,0),MATCH($T$3,'SO Juli 2026 Rev 2'!$B$5:$XI$5,0))</f>
        <v>3300</v>
      </c>
      <c r="U40" s="393">
        <f>INDEX('Summary sales'!$A$6:$CA$50,MATCH($B40,'Summary sales'!$A$6:$A$50,0),MATCH($T$3,'Summary sales'!$A$7:$CA$7,0))</f>
        <v>2892.3000000002794</v>
      </c>
      <c r="V40" s="393">
        <f t="shared" ref="V40" si="684">U40-T40</f>
        <v>-407.6999999997206</v>
      </c>
      <c r="W40" s="581">
        <f t="shared" ref="W40" si="685">U40/T40</f>
        <v>0.87645454545463009</v>
      </c>
      <c r="X40" s="393">
        <f>INDEX('SO Juli 2026 Rev 2'!$B$6:$BI$50,MATCH(B40,'SO Juli 2026 Rev 2'!$B$6:$B$50,0),MATCH($X$3,'SO Juli 2026 Rev 2'!$B$5:$XI$5,0))</f>
        <v>644.02064516129087</v>
      </c>
      <c r="Y40" s="393">
        <f>INDEX('Summary sales'!$A$6:$CA$50,MATCH($B40,'Summary sales'!$A$6:$A$50,0),MATCH($X$3,'Summary sales'!$A$7:$CA$7,0))</f>
        <v>1059.109999999986</v>
      </c>
      <c r="Z40" s="393">
        <f t="shared" ref="Z40" si="686">Y40-X40</f>
        <v>415.08935483869516</v>
      </c>
      <c r="AA40" s="581">
        <f t="shared" ref="AA40" si="687">Y40/X40</f>
        <v>1.6445280255491479</v>
      </c>
      <c r="AB40" s="393">
        <f>INDEX('SO Juli 2026 Rev 2'!$B$6:$BI$50,MATCH(B40,'SO Juli 2026 Rev 2'!$B$6:$B$50,0),MATCH($AB$3,'SO Juli 2026 Rev 2'!$B$5:$XI$5,0))</f>
        <v>150</v>
      </c>
      <c r="AC40" s="393">
        <f>INDEX('Summary sales'!$A$6:$CA$50,MATCH($B40,'Summary sales'!$A$6:$A$50,0),MATCH($AB$3,'Summary sales'!$A$7:$CA$7,0))</f>
        <v>49.079999999987194</v>
      </c>
      <c r="AD40" s="393">
        <f t="shared" ref="AD40" si="688">AC40-AB40</f>
        <v>-100.92000000001281</v>
      </c>
      <c r="AE40" s="581">
        <f t="shared" ref="AE40" si="689">AC40/AB40</f>
        <v>0.32719999999991461</v>
      </c>
      <c r="AF40" s="393">
        <f>INDEX('SO Juli 2026 Rev 2'!$B$6:$BI$50,MATCH(B40,'SO Juli 2026 Rev 2'!$B$6:$B$50,0),MATCH($AF$3,'SO Juli 2026 Rev 2'!$B$5:$XI$5,0))</f>
        <v>603.76322580644887</v>
      </c>
      <c r="AG40" s="393">
        <f>INDEX('Summary sales'!$A$6:$CA$50,MATCH($B40,'Summary sales'!$A$6:$A$50,0),MATCH($AF$3,'Summary sales'!$A$7:$CA$7,0))</f>
        <v>936.76000000000931</v>
      </c>
      <c r="AH40" s="393">
        <f t="shared" ref="AH40" si="690">AG40-AF40</f>
        <v>332.99677419356044</v>
      </c>
      <c r="AI40" s="581">
        <f t="shared" ref="AI40" si="691">AG40/AF40</f>
        <v>1.5515353700927634</v>
      </c>
      <c r="AJ40" s="393">
        <f>INDEX('SO Juli 2026 Rev 2'!$B$6:$BI$50,MATCH(B40,'SO Juli 2026 Rev 2'!$B$6:$B$50,0),MATCH($AJ$3,'SO Juli 2026 Rev 2'!$B$5:$XI$5,0))</f>
        <v>673.27548387096704</v>
      </c>
      <c r="AK40" s="393">
        <f>INDEX('Summary sales'!$A$6:$CA$50,MATCH($B40,'Summary sales'!$A$6:$A$50,0),MATCH($AJ$3,'Summary sales'!$A$7:$CA$7,0))</f>
        <v>696.0899999999674</v>
      </c>
      <c r="AL40" s="393">
        <f t="shared" ref="AL40" si="692">AK40-AJ40</f>
        <v>22.814516129000367</v>
      </c>
      <c r="AM40" s="581">
        <f t="shared" ref="AM40" si="693">AK40/AJ40</f>
        <v>1.0338858560508239</v>
      </c>
      <c r="AN40" s="393">
        <f>INDEX('SO Juli 2026 Rev 2'!$B$6:$BI$50,MATCH(B40,'SO Juli 2026 Rev 2'!$B$6:$B$50,0),MATCH($AN$3,'SO Juli 2026 Rev 2'!$B$5:$XI$5,0))</f>
        <v>5500</v>
      </c>
      <c r="AO40" s="393">
        <f>INDEX('Summary sales'!$A$6:$CA$50,MATCH($B40,'Summary sales'!$A$6:$A$50,0),MATCH($AN$3,'Summary sales'!$A$7:$CA$7,0))</f>
        <v>5687</v>
      </c>
      <c r="AP40" s="393">
        <f t="shared" ref="AP40" si="694">AO40-AN40</f>
        <v>187</v>
      </c>
      <c r="AQ40" s="581">
        <f t="shared" ref="AQ40" si="695">AO40/AN40</f>
        <v>1.034</v>
      </c>
      <c r="AR40" s="393">
        <f>INDEX('SO Juli 2026 Rev 2'!$B$6:$BI$50,MATCH(B40,'SO Juli 2026 Rev 2'!$B$6:$B$50,0),MATCH($AR$3,'SO Juli 2026 Rev 2'!$B$5:$XI$5,0))</f>
        <v>5000</v>
      </c>
      <c r="AS40" s="393">
        <f ca="1">INDEX('Summary sales'!$A$6:$CA$50,MATCH($B40,'Summary sales'!$A$6:$A$50,0),MATCH($AR$3,'Summary sales'!$A$7:$CA$7,0))</f>
        <v>3486.2499999995343</v>
      </c>
      <c r="AT40" s="393">
        <f t="shared" ref="AT40" ca="1" si="696">AS40-AR40</f>
        <v>-1513.7500000004657</v>
      </c>
      <c r="AU40" s="581">
        <f t="shared" ref="AU40" ca="1" si="697">AS40/AR40</f>
        <v>0.69724999999990689</v>
      </c>
      <c r="AV40" s="393">
        <f>INDEX('SO Juli 2026 Rev 2'!$B$6:$BI$50,MATCH(B40,'SO Juli 2026 Rev 2'!$B$6:$B$50,0),MATCH($AV$3,'SO Juli 2026 Rev 2'!$B$5:$XI$5,0))</f>
        <v>2500</v>
      </c>
      <c r="AW40" s="393">
        <f>INDEX('Summary sales'!$A$6:$CA$50,MATCH($B40,'Summary sales'!$A$6:$A$50,0),MATCH($AV$3,'Summary sales'!$A$7:$CA$7,0))</f>
        <v>2514.7800000000279</v>
      </c>
      <c r="AX40" s="393">
        <f t="shared" ref="AX40" si="698">AW40-AV40</f>
        <v>14.78000000002794</v>
      </c>
      <c r="AY40" s="581">
        <f t="shared" ref="AY40" si="699">AW40/AV40</f>
        <v>1.0059120000000112</v>
      </c>
      <c r="AZ40" s="393">
        <f>INDEX('SO Juli 2026 Rev 2'!$B$6:$BI$50,MATCH(B40,'SO Juli 2026 Rev 2'!$B$6:$B$50,0),MATCH($AZ$3,'SO Juli 2026 Rev 2'!$B$5:$XI$5,0))</f>
        <v>500</v>
      </c>
      <c r="BA40" s="393">
        <f>INDEX('Summary sales'!$A$6:$CA$50,MATCH($B40,'Summary sales'!$A$6:$A$50,0),MATCH($AZ$3,'Summary sales'!$A$7:$CA$7,0))</f>
        <v>1069.7099999999919</v>
      </c>
      <c r="BB40" s="393">
        <f t="shared" ref="BB40" si="700">BA40-AZ40</f>
        <v>569.70999999999185</v>
      </c>
      <c r="BC40" s="581">
        <f t="shared" ref="BC40" si="701">BA40/AZ40</f>
        <v>2.1394199999999839</v>
      </c>
      <c r="BD40" s="393">
        <f>INDEX('SO Juli 2026 Rev 2'!$B$6:$BI$50,MATCH(B40,'SO Juli 2026 Rev 2'!$B$6:$B$50,0),MATCH($BD$3,'SO Juli 2026 Rev 2'!$B$5:$XI$5,0))</f>
        <v>11000</v>
      </c>
      <c r="BE40" s="393">
        <f>INDEX('Summary sales'!$A$6:$CA$50,MATCH($B40,'Summary sales'!$A$6:$A$50,0),MATCH($BD$3,'Summary sales'!$A$7:$CA$7,0))</f>
        <v>10944.920000000391</v>
      </c>
      <c r="BF40" s="393">
        <f t="shared" ref="BF40" si="702">BE40-BD40</f>
        <v>-55.079999999608845</v>
      </c>
      <c r="BG40" s="581">
        <f t="shared" ref="BG40" si="703">BE40/BD40</f>
        <v>0.99499272727276278</v>
      </c>
      <c r="BH40" s="393">
        <f>INDEX('SO Juli 2026 Rev 2'!$B$6:$BI$50,MATCH(B40,'SO Juli 2026 Rev 2'!$B$6:$B$50,0),MATCH($BH$3,'SO Juli 2026 Rev 2'!$B$5:$XI$5,0))</f>
        <v>9000.0570967741915</v>
      </c>
      <c r="BI40" s="393">
        <f>INDEX('Summary sales'!$A$6:$CA$50,MATCH($B40,'Summary sales'!$A$6:$A$50,0),MATCH($BH$3,'Summary sales'!$A$7:$CA$7,0))</f>
        <v>6752.5900000003166</v>
      </c>
      <c r="BJ40" s="393">
        <f t="shared" ref="BJ40" si="704">BI40-BH40</f>
        <v>-2247.4670967738748</v>
      </c>
      <c r="BK40" s="581">
        <f t="shared" ref="BK40" si="705">BI40/BH40</f>
        <v>0.75028301791780694</v>
      </c>
      <c r="BL40" s="393">
        <f>INDEX('SO Juli 2026 Rev 2'!$B$6:$BI$50,MATCH(B40,'SO Juli 2026 Rev 2'!$B$6:$B$50,0),MATCH($BL$3,'SO Juli 2026 Rev 2'!$B$5:$XI$5,0))</f>
        <v>1000</v>
      </c>
      <c r="BM40" s="393">
        <f>INDEX('Summary sales'!$A$6:$CA$50,MATCH($B40,'Summary sales'!$A$6:$A$50,0),MATCH($BL$3,'Summary sales'!$A$7:$CA$7,0))</f>
        <v>1575.2739999999758</v>
      </c>
      <c r="BN40" s="393">
        <f t="shared" ref="BN40" si="706">BM40-BL40</f>
        <v>575.27399999997579</v>
      </c>
      <c r="BO40" s="581">
        <f t="shared" ref="BO40" si="707">BM40/BL40</f>
        <v>1.5752739999999759</v>
      </c>
      <c r="BP40" s="393">
        <f>INDEX('SO Juli 2026 Rev 2'!$B$6:$BI$50,MATCH(B40,'SO Juli 2026 Rev 2'!$B$6:$B$50,0),MATCH($BP$3,'SO Juli 2026 Rev 2'!$B$5:$XI$5,0))</f>
        <v>5500</v>
      </c>
      <c r="BQ40" s="393">
        <f ca="1">INDEX('Summary sales'!$A$6:$CA$50,MATCH($B40,'Summary sales'!$A$6:$A$50,0),MATCH($BP$3,'Summary sales'!$A$7:$CA$7,0))</f>
        <v>5256.7800000000007</v>
      </c>
      <c r="BR40" s="393">
        <f t="shared" ref="BR40" ca="1" si="708">BQ40-BP40</f>
        <v>-243.21999999999935</v>
      </c>
      <c r="BS40" s="581">
        <f t="shared" ref="BS40" ca="1" si="709">BQ40/BP40</f>
        <v>0.95577818181818197</v>
      </c>
      <c r="BT40" s="393">
        <f>INDEX('SO Juli 2026 Rev 2'!$B$6:$BI$50,MATCH(B40,'SO Juli 2026 Rev 2'!$B$6:$B$50,0),MATCH($BT$3,'SO Juli 2026 Rev 2'!$B$5:$XI$5,0))</f>
        <v>0</v>
      </c>
      <c r="BU40" s="393">
        <f>INDEX('Summary sales'!$A$6:$CA$50,MATCH($B40,'Summary sales'!$A$6:$A$50,0),MATCH($BT$3,'Summary sales'!$A$7:$CA$7,0))</f>
        <v>0</v>
      </c>
      <c r="BV40" s="393">
        <f t="shared" ref="BV40" si="710">BU40-BT40</f>
        <v>0</v>
      </c>
      <c r="BW40" s="581" t="e">
        <f t="shared" ref="BW40" si="711">BU40/BT40</f>
        <v>#DIV/0!</v>
      </c>
      <c r="BX40" s="393">
        <f>INDEX('SO Juli 2026 Rev 2'!$B$6:$BI$50,MATCH(B40,'SO Juli 2026 Rev 2'!$B$6:$B$50,0),MATCH($BX$3,'SO Juli 2026 Rev 2'!$B$5:$XI$5,0))</f>
        <v>89.451612903225808</v>
      </c>
      <c r="BY40" s="393">
        <f>INDEX('Summary sales'!$A$6:$CA$50,MATCH($B40,'Summary sales'!$A$6:$A$50,0),MATCH($BX$3,'Summary sales'!$A$7:$CA$7,0))</f>
        <v>60.585000000006403</v>
      </c>
      <c r="BZ40" s="393">
        <f t="shared" ref="BZ40" si="712">BY40-BX40</f>
        <v>-28.866612903219405</v>
      </c>
      <c r="CA40" s="581">
        <f t="shared" ref="CA40" si="713">BY40/BX40</f>
        <v>0.67729354489729476</v>
      </c>
      <c r="CB40" s="393">
        <f>INDEX('SO Juli 2026 Rev 2'!$B$6:$BI$50,MATCH(B40,'SO Juli 2026 Rev 2'!$B$6:$B$50,0),MATCH($CB$3,'SO Juli 2026 Rev 2'!$B$5:$XI$5,0))</f>
        <v>3500</v>
      </c>
      <c r="CC40" s="393">
        <f>INDEX('Summary sales'!$A$6:$CA$50,MATCH($B40,'Summary sales'!$A$6:$A$50,0),MATCH($CB$3,'Summary sales'!$A$7:$CA$7,0))</f>
        <v>3931.8999999999069</v>
      </c>
      <c r="CD40" s="393">
        <f t="shared" ref="CD40" si="714">CC40-CB40</f>
        <v>431.89999999990687</v>
      </c>
      <c r="CE40" s="581">
        <f t="shared" ref="CE40" si="715">CC40/CB40</f>
        <v>1.1233999999999733</v>
      </c>
      <c r="CF40" s="393">
        <f>INDEX('SO Juli 2026 Rev 2'!$B$6:$BI$50,MATCH(B40,'SO Juli 2026 Rev 2'!$B$6:$B$50,0),MATCH($CF$3,'SO Juli 2026 Rev 2'!$B$5:$XI$5,0))</f>
        <v>1300</v>
      </c>
      <c r="CG40" s="393">
        <f>INDEX('Summary sales'!$A$6:$CA$50,MATCH($B40,'Summary sales'!$A$6:$A$50,0),MATCH($CF$3,'Summary sales'!$A$7:$CA$7,0))</f>
        <v>3012.2058295964589</v>
      </c>
      <c r="CH40" s="393">
        <f t="shared" ref="CH40" si="716">CG40-CF40</f>
        <v>1712.2058295964589</v>
      </c>
      <c r="CI40" s="581">
        <f t="shared" ref="CI40" si="717">CG40/CF40</f>
        <v>2.3170814073818913</v>
      </c>
      <c r="CJ40" s="393">
        <f>INDEX('SO Juli 2026 Rev 2'!$B$6:$BI$50,MATCH(B40,'SO Juli 2026 Rev 2'!$B$6:$B$50,0),MATCH($CJ$3,'SO Juli 2026 Rev 2'!$B$5:$XI$5,0))</f>
        <v>3000</v>
      </c>
      <c r="CK40" s="393">
        <f>INDEX('Summary sales'!$A$6:$CA$50,MATCH($B40,'Summary sales'!$A$6:$A$50,0),MATCH($CJ$3,'Summary sales'!$A$7:$CA$7,0))</f>
        <v>4653.2000000001863</v>
      </c>
      <c r="CL40" s="393">
        <f t="shared" ref="CL40" si="718">CK40-CJ40</f>
        <v>1653.2000000001863</v>
      </c>
      <c r="CM40" s="581">
        <f t="shared" ref="CM40" si="719">CK40/CJ40</f>
        <v>1.5510666666667288</v>
      </c>
      <c r="CN40" s="393">
        <f>INDEX('SO Juli 2026 Rev 2'!$B$6:$BI$50,MATCH(B40,'SO Juli 2026 Rev 2'!$B$6:$B$50,0),MATCH($CN$3,'SO Juli 2026 Rev 2'!$B$5:$XI$5,0))</f>
        <v>6500</v>
      </c>
      <c r="CO40" s="393">
        <f>INDEX('Summary sales'!$A$6:$CA$50,MATCH($B40,'Summary sales'!$A$6:$A$50,0),MATCH($CN$3,'Summary sales'!$A$7:$CA$7,0))</f>
        <v>5131.1599999999162</v>
      </c>
      <c r="CP40" s="393">
        <f t="shared" ref="CP40" si="720">CO40-CN40</f>
        <v>-1368.8400000000838</v>
      </c>
      <c r="CQ40" s="581">
        <f t="shared" ref="CQ40" si="721">CO40/CN40</f>
        <v>0.78940923076921787</v>
      </c>
      <c r="CR40" s="393">
        <f>INDEX('SO Juli 2026 Rev 2'!$B$6:$BI$50,MATCH(B40,'SO Juli 2026 Rev 2'!$B$6:$B$50,0),MATCH($CR$3,'SO Juli 2026 Rev 2'!$B$5:$XI$5,0))</f>
        <v>10000</v>
      </c>
      <c r="CS40" s="393">
        <f>INDEX('Summary sales'!$A$6:$CA$50,MATCH($B40,'Summary sales'!$A$6:$A$50,0),MATCH($CR$3,'Summary sales'!$A$7:$CA$7,0))</f>
        <v>14335.299999999814</v>
      </c>
      <c r="CT40" s="393">
        <f t="shared" ref="CT40" si="722">CS40-CR40</f>
        <v>4335.2999999998137</v>
      </c>
      <c r="CU40" s="581">
        <f t="shared" ref="CU40" si="723">CS40/CR40</f>
        <v>1.4335299999999813</v>
      </c>
      <c r="CV40" s="393">
        <f>INDEX('SO Juli 2026 Rev 2'!$B$6:$BI$50,MATCH(B40,'SO Juli 2026 Rev 2'!$B$6:$B$50,0),MATCH($CV$3,'SO Juli 2026 Rev 2'!$B$5:$XI$5,0))</f>
        <v>16000</v>
      </c>
      <c r="CW40" s="393">
        <f>INDEX('Summary sales'!$A$6:$CA$50,MATCH($B40,'Summary sales'!$A$6:$A$50,0),MATCH($CV$3,'Summary sales'!$A$7:$CA$7,0))</f>
        <v>18862.876999996603</v>
      </c>
      <c r="CX40" s="393">
        <f t="shared" ref="CX40" si="724">CW40-CV40</f>
        <v>2862.8769999966025</v>
      </c>
      <c r="CY40" s="581">
        <f t="shared" ref="CY40" si="725">CW40/CV40</f>
        <v>1.1789298124997876</v>
      </c>
      <c r="CZ40" s="393">
        <f>INDEX('SO Juli 2026 Rev 2'!$B$6:$BI$50,MATCH(B40,'SO Juli 2026 Rev 2'!$B$6:$B$50,0),MATCH($CZ$3,'SO Juli 2026 Rev 2'!$B$5:$XI$5,0))</f>
        <v>2000</v>
      </c>
      <c r="DA40" s="393">
        <f>INDEX('Summary sales'!$A$6:$CA$50,MATCH($B40,'Summary sales'!$A$6:$A$50,0),MATCH($CZ$3,'Summary sales'!$A$7:$CA$7,0))</f>
        <v>1642.179999999702</v>
      </c>
      <c r="DB40" s="393">
        <f t="shared" ref="DB40" si="726">DA40-CZ40</f>
        <v>-357.82000000029802</v>
      </c>
      <c r="DC40" s="581">
        <f t="shared" ref="DC40" si="727">DA40/CZ40</f>
        <v>0.82108999999985099</v>
      </c>
      <c r="DD40" s="393">
        <f>INDEX('SO Juli 2026 Rev 2'!$B$6:$BI$50,MATCH(B40,'SO Juli 2026 Rev 2'!$B$6:$B$50,0),MATCH($DD$3,'SO Juli 2026 Rev 2'!$B$5:$XI$5,0))</f>
        <v>800</v>
      </c>
      <c r="DE40" s="393">
        <f>INDEX('Summary sales'!$A$6:$CA$50,MATCH($B40,'Summary sales'!$A$6:$A$50,0),MATCH($DD$3,'Summary sales'!$A$7:$CA$7,0))</f>
        <v>756.25</v>
      </c>
      <c r="DF40" s="393">
        <f t="shared" ref="DF40" si="728">DE40-DD40</f>
        <v>-43.75</v>
      </c>
      <c r="DG40" s="581">
        <f t="shared" ref="DG40" si="729">DE40/DD40</f>
        <v>0.9453125</v>
      </c>
      <c r="DH40" s="393">
        <f>INDEX('SO Juli 2026 Rev 2'!$B$6:$BI$50,MATCH(B40,'SO Juli 2026 Rev 2'!$B$6:$B$50,0),MATCH($DH$3,'SO Juli 2026 Rev 2'!$B$5:$XI$5,0))</f>
        <v>8000</v>
      </c>
      <c r="DI40" s="393">
        <f>INDEX('Summary sales'!$A$6:$CA$50,MATCH($B40,'Summary sales'!$A$6:$A$50,0),MATCH($DH$3,'Summary sales'!$A$7:$CA$7,0))</f>
        <v>9914.089999999851</v>
      </c>
      <c r="DJ40" s="393">
        <f t="shared" ref="DJ40" si="730">DI40-DH40</f>
        <v>1914.089999999851</v>
      </c>
      <c r="DK40" s="581">
        <f t="shared" ref="DK40" si="731">DI40/DH40</f>
        <v>1.2392612499999813</v>
      </c>
      <c r="DL40" s="393">
        <f>INDEX('SO Juli 2026 Rev 2'!$B$6:$BI$50,MATCH(B40,'SO Juli 2026 Rev 2'!$B$6:$B$50,0),MATCH($DL$3,'SO Juli 2026 Rev 2'!$B$5:$XI$5,0))</f>
        <v>2000</v>
      </c>
      <c r="DM40" s="393">
        <f>INDEX('Summary sales'!$A$6:$CA$50,MATCH($B40,'Summary sales'!$A$6:$A$50,0),MATCH($DL$3,'Summary sales'!$A$7:$CA$7,0))</f>
        <v>1926.7199999999721</v>
      </c>
      <c r="DN40" s="393">
        <f t="shared" ref="DN40" si="732">DM40-DL40</f>
        <v>-73.28000000002794</v>
      </c>
      <c r="DO40" s="581">
        <f t="shared" ref="DO40" si="733">DM40/DL40</f>
        <v>0.96335999999998601</v>
      </c>
      <c r="DP40" s="393">
        <f>INDEX('SO Juli 2026 Rev 2'!$B$6:$BI$50,MATCH(B40,'SO Juli 2026 Rev 2'!$B$6:$B$50,0),MATCH($DP$3,'SO Juli 2026 Rev 2'!$B$5:$XI$5,0))</f>
        <v>2000</v>
      </c>
      <c r="DQ40" s="393">
        <f>INDEX('Summary sales'!$A$6:$CA$50,MATCH($B40,'Summary sales'!$A$6:$A$50,0),MATCH($DP$3,'Summary sales'!$A$7:$CA$7,0))</f>
        <v>1887.5200000000186</v>
      </c>
      <c r="DR40" s="393">
        <f t="shared" ref="DR40" si="734">DQ40-DP40</f>
        <v>-112.47999999998137</v>
      </c>
      <c r="DS40" s="581">
        <f t="shared" ref="DS40" si="735">DQ40/DP40</f>
        <v>0.94376000000000926</v>
      </c>
      <c r="DT40" s="393">
        <f>INDEX('SO Juli 2026 Rev 2'!$B$6:$BI$50,MATCH(B40,'SO Juli 2026 Rev 2'!$B$6:$B$50,0),MATCH($DT$3,'SO Juli 2026 Rev 2'!$B$5:$XI$5,0))</f>
        <v>1000</v>
      </c>
      <c r="DU40" s="393">
        <f>INDEX('Summary sales'!$A$6:$CA$50,MATCH($B40,'Summary sales'!$A$6:$A$50,0),MATCH($DT$3,'Summary sales'!$A$7:$CA$7,0))</f>
        <v>1558.2800000000279</v>
      </c>
      <c r="DV40" s="393">
        <f t="shared" ref="DV40" si="736">DU40-DT40</f>
        <v>558.28000000002794</v>
      </c>
      <c r="DW40" s="581">
        <f t="shared" ref="DW40" si="737">DU40/DT40</f>
        <v>1.5582800000000279</v>
      </c>
      <c r="DX40" s="393">
        <f>INDEX('SO Juli 2026 Rev 2'!$B$6:$BI$50,MATCH(B40,'SO Juli 2026 Rev 2'!$B$6:$B$50,0),MATCH($DX$3,'SO Juli 2026 Rev 2'!$B$5:$XI$5,0))</f>
        <v>11000</v>
      </c>
      <c r="DY40" s="393">
        <f>INDEX('Summary sales'!$A$6:$CA$50,MATCH($B40,'Summary sales'!$A$6:$A$50,0),MATCH($DX$3,'Summary sales'!$A$7:$CA$7,0))</f>
        <v>13328.359999999404</v>
      </c>
      <c r="DZ40" s="393">
        <f t="shared" ref="DZ40" si="738">DY40-DX40</f>
        <v>2328.359999999404</v>
      </c>
      <c r="EA40" s="581">
        <f t="shared" ref="EA40" si="739">DY40/DX40</f>
        <v>1.2116690909090366</v>
      </c>
      <c r="EB40" s="393">
        <f>INDEX('SO Juli 2026 Rev 2'!$B$6:$BI$50,MATCH(B40,'SO Juli 2026 Rev 2'!$B$6:$B$50,0),MATCH($EB$3,'SO Juli 2026 Rev 2'!$B$5:$XI$5,0))</f>
        <v>2000</v>
      </c>
      <c r="EC40" s="393">
        <f>INDEX('Summary sales'!$A$6:$CA$50,MATCH($B40,'Summary sales'!$A$6:$A$50,0),MATCH($EB$3,'Summary sales'!$A$7:$CA$7,0))</f>
        <v>2527.2600000000093</v>
      </c>
      <c r="ED40" s="393">
        <f t="shared" ref="ED40" si="740">EC40-EB40</f>
        <v>527.26000000000931</v>
      </c>
      <c r="EE40" s="581">
        <f t="shared" ref="EE40" si="741">EC40/EB40</f>
        <v>1.2636300000000047</v>
      </c>
      <c r="EF40" s="393">
        <f>INDEX('SO Juli 2026 Rev 2'!$B$6:$BI$50,MATCH(B40,'SO Juli 2026 Rev 2'!$B$6:$B$50,0),MATCH($EF$3,'SO Juli 2026 Rev 2'!$B$5:$XI$5,0))</f>
        <v>4000</v>
      </c>
      <c r="EG40" s="393">
        <f>INDEX('Summary sales'!$A$6:$CA$50,MATCH($B40,'Summary sales'!$A$6:$A$50,0),MATCH($EF$3,'Summary sales'!$A$7:$CA$7,0))</f>
        <v>5240.910000000149</v>
      </c>
      <c r="EH40" s="393">
        <f t="shared" ref="EH40" si="742">EG40-EF40</f>
        <v>1240.910000000149</v>
      </c>
      <c r="EI40" s="581">
        <f t="shared" ref="EI40" si="743">EG40/EF40</f>
        <v>1.3102275000000372</v>
      </c>
      <c r="EJ40" s="393">
        <f>INDEX('SO Juli 2026 Rev 2'!$B$6:$BI$50,MATCH(B40,'SO Juli 2026 Rev 2'!$B$6:$B$50,0),MATCH($EJ$3,'SO Juli 2026 Rev 2'!$B$5:$XI$5,0))</f>
        <v>7000</v>
      </c>
      <c r="EK40" s="393">
        <f>INDEX('Summary sales'!$A$6:$CA$50,MATCH(B40,'Summary sales'!$A$6:$A$50,0),MATCH($EJ$3,'Summary sales'!$A$7:$CA$7,0))</f>
        <v>13702.699999999953</v>
      </c>
      <c r="EL40" s="393">
        <f t="shared" ref="EL40" si="744">EK40-EJ40</f>
        <v>6702.6999999999534</v>
      </c>
      <c r="EM40" s="581">
        <f t="shared" ref="EM40" si="745">EK40/EJ40</f>
        <v>1.9575285714285648</v>
      </c>
      <c r="EN40" s="393">
        <f>INDEX('SO Juli 2026 Rev 2'!$B$6:$BI$50,MATCH(B40,'SO Juli 2026 Rev 2'!$B$6:$B$50,0),MATCH($EN$3,'SO Juli 2026 Rev 2'!$B$5:$XI$5,0))</f>
        <v>7000</v>
      </c>
      <c r="EO40" s="393">
        <f>INDEX('Summary sales'!$A$6:$CA$50,MATCH($B40,'Summary sales'!$A$6:$A$50,0),MATCH($EN$3,'Summary sales'!$A$7:$CA$7,0))</f>
        <v>7669.6200000001118</v>
      </c>
      <c r="EP40" s="393">
        <f t="shared" ref="EP40" si="746">EO40-EN40</f>
        <v>669.62000000011176</v>
      </c>
      <c r="EQ40" s="581">
        <f t="shared" ref="EQ40" si="747">EO40/EN40</f>
        <v>1.0956600000000161</v>
      </c>
      <c r="ER40" s="393">
        <f>INDEX('SO Juli 2026 Rev 2'!$B$6:$BI$50,MATCH(B40,'SO Juli 2026 Rev 2'!$B$6:$B$50,0),MATCH($ER$3,'SO Juli 2026 Rev 2'!$B$5:$XI$5,0))</f>
        <v>35000</v>
      </c>
      <c r="ES40" s="393">
        <f>INDEX('Summary sales'!$A$6:$CA$50,MATCH($B40,'Summary sales'!$A$6:$A$50,0),MATCH($ER$3,'Summary sales'!$A$7:$CA$7,0))</f>
        <v>8363.140000000596</v>
      </c>
      <c r="ET40" s="393">
        <f t="shared" ref="ET40" si="748">ES40-ER40</f>
        <v>-26636.859999999404</v>
      </c>
      <c r="EU40" s="581">
        <f t="shared" ref="EU40" si="749">ES40/ER40</f>
        <v>0.23894685714287417</v>
      </c>
      <c r="EV40" s="393">
        <f>INDEX('SO Juli 2026 Rev 2'!$B$6:$BI$50,MATCH(B40,'SO Juli 2026 Rev 2'!$B$6:$B$50,0),MATCH($EV$3,'SO Juli 2026 Rev 2'!$B$5:$XI$5,0))</f>
        <v>8000</v>
      </c>
      <c r="EW40" s="393">
        <f>INDEX('Summary sales'!$A$6:$CA$50,MATCH(B40,'Summary sales'!$A$6:$A$50,0),MATCH($EV$3,'Summary sales'!$A$7:$CA$7,0))</f>
        <v>459.39999999990687</v>
      </c>
      <c r="EX40" s="393">
        <f t="shared" ref="EX40" si="750">EW40-EV40</f>
        <v>-7540.6000000000931</v>
      </c>
      <c r="EY40" s="581">
        <f t="shared" ref="EY40" si="751">EW40/EV40</f>
        <v>5.742499999998836E-2</v>
      </c>
      <c r="EZ40" s="393">
        <f>INDEX('SO Juli 2026 Rev 2'!$B$6:$BI$50,MATCH(B40,'SO Juli 2026 Rev 2'!$B$6:$B$50,0),MATCH($EZ$3,'SO Juli 2026 Rev 2'!$B$5:$XI$5,0))</f>
        <v>3500</v>
      </c>
      <c r="FA40" s="393">
        <f>INDEX('Summary sales'!$A$6:$CA$50,MATCH(B40,'Summary sales'!$A$6:$A$50,0),MATCH($EZ$3,'Summary sales'!$A$7:$CA$7,0))</f>
        <v>3135.7999999998137</v>
      </c>
      <c r="FB40" s="393">
        <f t="shared" ref="FB40" si="752">FA40-EZ40</f>
        <v>-364.20000000018626</v>
      </c>
      <c r="FC40" s="581">
        <f t="shared" ref="FC40" si="753">FA40/EZ40</f>
        <v>0.89594285714280397</v>
      </c>
      <c r="FD40" s="393">
        <f>INDEX('SO Juli 2026 Rev 2'!$B$6:$BI$50,MATCH(B40,'SO Juli 2026 Rev 2'!$B$6:$B$50,0),MATCH($FD$3,'SO Juli 2026 Rev 2'!$B$5:$XI$5,0))</f>
        <v>0</v>
      </c>
      <c r="FE40" s="393">
        <f>INDEX('Summary sales'!$A$6:$CA$50,MATCH(B40,'Summary sales'!$A$6:$A$50,0),MATCH($FD$3,'Summary sales'!$A$7:$CA$7,0))</f>
        <v>0</v>
      </c>
      <c r="FF40" s="393">
        <f t="shared" ref="FF40" si="754">FE40-FD40</f>
        <v>0</v>
      </c>
      <c r="FG40" s="581" t="e">
        <f t="shared" ref="FG40" si="755">FE40/FD40</f>
        <v>#DIV/0!</v>
      </c>
      <c r="FH40" s="393">
        <f>INDEX('SO Juli 2026 Rev 2'!$B$6:$BI$50,MATCH(B40,'SO Juli 2026 Rev 2'!$B$6:$B$50,0),MATCH($FH$3,'SO Juli 2026 Rev 2'!$B$5:$XI$5,0))</f>
        <v>0</v>
      </c>
      <c r="FI40" s="393">
        <f>INDEX('Summary sales'!$A$6:$CA$50,MATCH(B40,'Summary sales'!$A$6:$A$50,0),MATCH($FH$3,'Summary sales'!$A$7:$CA$7,0))</f>
        <v>0</v>
      </c>
      <c r="FJ40" s="393">
        <f t="shared" ref="FJ40" si="756">FI40-FH40</f>
        <v>0</v>
      </c>
      <c r="FK40" s="581" t="e">
        <f t="shared" ref="FK40" si="757">FI40/FH40</f>
        <v>#DIV/0!</v>
      </c>
      <c r="FL40" s="393">
        <f>INDEX('SO Juli 2026 Rev 2'!$B$6:$BI$50,MATCH(B40,'SO Juli 2026 Rev 2'!$B$6:$B$50,0),MATCH($FL$3,'SO Juli 2026 Rev 2'!$B$5:$XI$5,0))</f>
        <v>700</v>
      </c>
      <c r="FM40" s="393">
        <f>INDEX('Summary sales'!$A$6:$CA$50,MATCH(B40,'Summary sales'!$A$6:$A$50,0),MATCH($FL$3,'Summary sales'!$A$7:$CA$7,0))</f>
        <v>547.10999999998603</v>
      </c>
      <c r="FN40" s="393">
        <f t="shared" ref="FN40" si="758">FM40-FL40</f>
        <v>-152.89000000001397</v>
      </c>
      <c r="FO40" s="581">
        <f t="shared" ref="FO40" si="759">FM40/FL40</f>
        <v>0.78158571428569434</v>
      </c>
      <c r="FP40" s="393">
        <f>INDEX('SO Juli 2026 Rev 2'!$B$6:$BI$50,MATCH(B40,'SO Juli 2026 Rev 2'!$B$6:$B$50,0),MATCH($FP$3,'SO Juli 2026 Rev 2'!$B$5:$XI$5,0))</f>
        <v>5600</v>
      </c>
      <c r="FQ40" s="393">
        <f>INDEX('Summary sales'!$A$6:$CA$50,MATCH(B40,'Summary sales'!$A$6:$A$50,0),MATCH($FP$3,'Summary sales'!$A$7:$CA$7,0))</f>
        <v>9095.7599999999511</v>
      </c>
      <c r="FR40" s="393">
        <f t="shared" ref="FR40" si="760">FQ40-FP40</f>
        <v>3495.7599999999511</v>
      </c>
      <c r="FS40" s="581">
        <f t="shared" ref="FS40" si="761">FQ40/FP40</f>
        <v>1.6242428571428484</v>
      </c>
      <c r="FT40" s="393">
        <f>INDEX('SO Juli 2026 Rev 2'!$B$6:$BI$50,MATCH(B40,'SO Juli 2026 Rev 2'!$B$6:$B$50,0),MATCH($FT$3,'SO Juli 2026 Rev 2'!$B$5:$XI$5,0))</f>
        <v>4000</v>
      </c>
      <c r="FU40" s="393">
        <f>INDEX('Summary sales'!$A$6:$CA$50,MATCH(B40,'Summary sales'!$A$6:$A$50,0),MATCH($FT$3,'Summary sales'!$A$7:$CA$7,0))</f>
        <v>3806.3799999998882</v>
      </c>
      <c r="FV40" s="393">
        <f t="shared" ref="FV40" si="762">FU40-FT40</f>
        <v>-193.62000000011176</v>
      </c>
      <c r="FW40" s="581">
        <f t="shared" ref="FW40" si="763">FU40/FT40</f>
        <v>0.9515949999999721</v>
      </c>
      <c r="FX40" s="393">
        <f>INDEX('SO Juli 2026 Rev 2'!$B$6:$BI$50,MATCH(B40,'SO Juli 2026 Rev 2'!$B$6:$B$50,0),MATCH($FX$3,'SO Juli 2026 Rev 2'!$B$5:$XI$5,0))</f>
        <v>2000</v>
      </c>
      <c r="FY40" s="393">
        <f>INDEX('Summary sales'!$A$6:$CA$50,MATCH(B40,'Summary sales'!$A$6:$A$50,0),MATCH($FX$3,'Summary sales'!$A$7:$CA$7,0))</f>
        <v>1287.8999999999069</v>
      </c>
      <c r="FZ40" s="393">
        <f t="shared" ref="FZ40" si="764">FY40-FX40</f>
        <v>-712.10000000009313</v>
      </c>
      <c r="GA40" s="581">
        <f t="shared" ref="GA40" si="765">FY40/FX40</f>
        <v>0.64394999999995339</v>
      </c>
      <c r="GB40" s="393">
        <f>INDEX('SO Juli 2026 Rev 2'!$B$6:$BI$50,MATCH(B40,'SO Juli 2026 Rev 2'!$B$6:$B$50,0),MATCH($GB$3,'SO Juli 2026 Rev 2'!$B$5:$XI$5,0))</f>
        <v>369.61070967741654</v>
      </c>
      <c r="GC40" s="393">
        <f>INDEX('Summary sales'!$A$6:$CA$50,MATCH(B40,'Summary sales'!$A$6:$A$50,0),MATCH($GB$3,'Summary sales'!$A$7:$CA$7,0))</f>
        <v>0</v>
      </c>
      <c r="GD40" s="393">
        <f t="shared" ref="GD40" si="766">GC40-GB40</f>
        <v>-369.61070967741654</v>
      </c>
      <c r="GE40" s="581">
        <f t="shared" ref="GE40" si="767">GC40/GB40</f>
        <v>0</v>
      </c>
      <c r="GF40" s="393">
        <f>INDEX('SO Juli 2026 Rev 2'!$B$6:$BI$50,MATCH(B40,'SO Juli 2026 Rev 2'!$B$6:$B$50,0),MATCH($GF$3,'SO Juli 2026 Rev 2'!$B$5:$XI$5,0))</f>
        <v>13500</v>
      </c>
      <c r="GG40" s="393">
        <f>INDEX('Summary sales'!$A$6:$CA$50,MATCH(B40,'Summary sales'!$A$6:$A$50,0),MATCH($GF$3,'Summary sales'!$A$7:$CA$7,0))</f>
        <v>4296.3320000000003</v>
      </c>
      <c r="GH40" s="393">
        <f t="shared" ref="GH40" si="768">GG40-GF40</f>
        <v>-9203.6679999999997</v>
      </c>
      <c r="GI40" s="581">
        <f t="shared" ref="GI40" si="769">GG40/GF40</f>
        <v>0.31824681481481482</v>
      </c>
      <c r="GJ40" s="393">
        <f>INDEX('SO Juli 2026 Rev 2'!$B$6:$BI$50,MATCH(B40,'SO Juli 2026 Rev 2'!$B$6:$B$50,0),MATCH($GJ$3,'SO Juli 2026 Rev 2'!$B$5:$XI$5,0))</f>
        <v>1121.900322580635</v>
      </c>
      <c r="GK40" s="393">
        <f>INDEX('Summary sales'!$A$6:$CA$50,MATCH($B40,'Summary sales'!$A$6:$A$50,0),MATCH($GJ$3,'Summary sales'!$A$7:$CA$7,0))</f>
        <v>776.45000000018626</v>
      </c>
      <c r="GL40" s="393">
        <f t="shared" ref="GL40" si="770">GK40-GJ40</f>
        <v>-345.45032258044876</v>
      </c>
      <c r="GM40" s="581">
        <f t="shared" ref="GM40" si="771">GK40/GJ40</f>
        <v>0.69208465705239153</v>
      </c>
      <c r="GN40" s="393">
        <f>INDEX('SO Juli 2026 Rev 2'!$B$6:$BI$50,MATCH(B40,'SO Juli 2026 Rev 2'!$B$6:$B$50,0),MATCH($GN$3,'SO Juli 2026 Rev 2'!$B$5:$XI$5,0))</f>
        <v>2499.7025806451697</v>
      </c>
      <c r="GO40" s="393">
        <f>INDEX('Summary sales'!$A$6:$CA$50,MATCH(B40,'Summary sales'!$A$6:$A$50,0),MATCH($GN$3,'Summary sales'!$A$7:$CA$7,0))</f>
        <v>2744.5</v>
      </c>
      <c r="GP40" s="393">
        <f t="shared" ref="GP40" si="772">GO40-GN40</f>
        <v>244.79741935483025</v>
      </c>
      <c r="GQ40" s="581">
        <f t="shared" ref="GQ40" si="773">GO40/GN40</f>
        <v>1.0979306183264603</v>
      </c>
      <c r="GR40" s="393">
        <f>INDEX('SO Juli 2026 Rev 2'!$B$6:$BI$50,MATCH(B40,'SO Juli 2026 Rev 2'!$B$6:$B$50,0),MATCH($GR$3,'SO Juli 2026 Rev 2'!$B$5:$XI$5,0))</f>
        <v>2499.7025806451697</v>
      </c>
      <c r="GS40" s="393">
        <f>INDEX('Summary sales'!$A$6:$CA$50,MATCH(B40,'Summary sales'!$A$6:$A$50,0),MATCH($GR$3,'Summary sales'!$A$7:$CA$7,0))</f>
        <v>1776.820000000298</v>
      </c>
      <c r="GT40" s="393">
        <f t="shared" ref="GT40" si="774">GS40-GR40</f>
        <v>-722.88258064487172</v>
      </c>
      <c r="GU40" s="581">
        <f t="shared" ref="GU40" si="775">GS40/GR40</f>
        <v>0.7108125637657674</v>
      </c>
      <c r="GV40" s="393">
        <f>INDEX('SO Juli 2026 Rev 2'!$B$6:$BI$50,MATCH(B40,'SO Juli 2026 Rev 2'!$B$6:$B$50,0),MATCH($GV$3,'SO Juli 2026 Rev 2'!$B$5:$XI$5,0))</f>
        <v>0</v>
      </c>
      <c r="GW40" s="393">
        <f>INDEX('Summary sales'!$A$6:$CA$50,MATCH(B40,'Summary sales'!$A$6:$A$50,0),MATCH($GV$3,'Summary sales'!$A$7:$CA$7,0))</f>
        <v>0</v>
      </c>
      <c r="GX40" s="393">
        <f t="shared" ref="GX40" si="776">GW40-GV40</f>
        <v>0</v>
      </c>
      <c r="GY40" s="582" t="e">
        <f t="shared" ref="GY40" si="777">GW40/GV40</f>
        <v>#DIV/0!</v>
      </c>
    </row>
    <row r="41" spans="1:207" ht="15" customHeight="1">
      <c r="A41" s="808"/>
      <c r="B41" s="391">
        <f t="shared" si="675"/>
        <v>46232</v>
      </c>
      <c r="C41" s="392" t="str">
        <f t="shared" si="572"/>
        <v>Wed</v>
      </c>
      <c r="D41" s="393">
        <f>SUMIF($H$4:$GX$4,$D$4,H41:GX41)</f>
        <v>215751.05716129029</v>
      </c>
      <c r="E41" s="393">
        <f ca="1">SUMIF($H$4:$GX$4,$E$4,H41:GX41)</f>
        <v>183559.17900000064</v>
      </c>
      <c r="F41" s="393">
        <f t="shared" ref="F41:F43" ca="1" si="778">E41-D41</f>
        <v>-32191.878161289642</v>
      </c>
      <c r="G41" s="581">
        <f t="shared" ref="G41:G43" ca="1" si="779">E41/D41</f>
        <v>0.8507915623457466</v>
      </c>
      <c r="H41" s="393">
        <f>INDEX('SO Juli 2026 Rev 2'!$B$6:$BI$50,MATCH(B41,'SO Juli 2026 Rev 2'!$B$6:$B$50,0),MATCH($H$3,'SO Juli 2026 Rev 2'!$B$5:$XI$5,0))</f>
        <v>1199.5729032258068</v>
      </c>
      <c r="I41" s="393">
        <f>INDEX('Summary sales'!$A$6:$CA$50,MATCH(B41,'Summary sales'!$A$6:$A$50,0),MATCH($H$3,'Summary sales'!$A$7:$CA$7,0))</f>
        <v>1225.839999999851</v>
      </c>
      <c r="J41" s="393">
        <f t="shared" ref="J41:J43" si="780">I41-H41</f>
        <v>26.267096774044148</v>
      </c>
      <c r="K41" s="581">
        <f t="shared" ref="K41:K43" si="781">I41/H41</f>
        <v>1.0218970407746029</v>
      </c>
      <c r="L41" s="393">
        <f>INDEX('SO Juli 2026 Rev 2'!$B$6:$BI$50,MATCH(B41,'SO Juli 2026 Rev 2'!$B$6:$B$50,0),MATCH($L$3,'SO Juli 2026 Rev 2'!$B$5:$XI$5,0))</f>
        <v>2000</v>
      </c>
      <c r="M41" s="393">
        <f>INDEX('Summary sales'!$A$6:$CA$50,MATCH($B41,'Summary sales'!$A$6:$A$50,0),MATCH($L$3,'Summary sales'!$A$7:$CA$7,0))</f>
        <v>2023.6999999992549</v>
      </c>
      <c r="N41" s="393">
        <f t="shared" ref="N41:N43" si="782">M41-L41</f>
        <v>23.699999999254942</v>
      </c>
      <c r="O41" s="581">
        <f t="shared" ref="O41:O43" si="783">M41/L41</f>
        <v>1.0118499999996275</v>
      </c>
      <c r="P41" s="393">
        <f>INDEX('SO Juli 2026 Rev 2'!$B$6:$BI$50,MATCH(B41,'SO Juli 2026 Rev 2'!$B$6:$B$50,0),MATCH($P$3,'SO Juli 2026 Rev 2'!$B$5:$XI$5,0))</f>
        <v>1200</v>
      </c>
      <c r="Q41" s="393">
        <f>INDEX('Summary sales'!$A$6:$CA$50,MATCH($B41,'Summary sales'!$A$6:$A$50,0),MATCH($P$3,'Summary sales'!$A$7:$CA$7,0))</f>
        <v>1248.2299999999814</v>
      </c>
      <c r="R41" s="393">
        <f t="shared" ref="R41:R43" si="784">Q41-P41</f>
        <v>48.229999999981374</v>
      </c>
      <c r="S41" s="581">
        <f t="shared" ref="S41:S43" si="785">Q41/P41</f>
        <v>1.0401916666666511</v>
      </c>
      <c r="T41" s="393">
        <f>INDEX('SO Juli 2026 Rev 2'!$B$6:$BI$50,MATCH(B41,'SO Juli 2026 Rev 2'!$B$6:$B$50,0),MATCH($T$3,'SO Juli 2026 Rev 2'!$B$5:$XI$5,0))</f>
        <v>3300</v>
      </c>
      <c r="U41" s="393">
        <f>INDEX('Summary sales'!$A$6:$CA$50,MATCH($B41,'Summary sales'!$A$6:$A$50,0),MATCH($T$3,'Summary sales'!$A$7:$CA$7,0))</f>
        <v>3333.7999999998137</v>
      </c>
      <c r="V41" s="393">
        <f t="shared" ref="V41:V43" si="786">U41-T41</f>
        <v>33.799999999813735</v>
      </c>
      <c r="W41" s="581">
        <f t="shared" ref="W41:W43" si="787">U41/T41</f>
        <v>1.0102424242423678</v>
      </c>
      <c r="X41" s="393">
        <f>INDEX('SO Juli 2026 Rev 2'!$B$6:$BI$50,MATCH(B41,'SO Juli 2026 Rev 2'!$B$6:$B$50,0),MATCH($X$3,'SO Juli 2026 Rev 2'!$B$5:$XI$5,0))</f>
        <v>644.02064516129087</v>
      </c>
      <c r="Y41" s="393">
        <f>INDEX('Summary sales'!$A$6:$CA$50,MATCH($B41,'Summary sales'!$A$6:$A$50,0),MATCH($X$3,'Summary sales'!$A$7:$CA$7,0))</f>
        <v>807.42000000004191</v>
      </c>
      <c r="Z41" s="393">
        <f t="shared" ref="Z41:Z43" si="788">Y41-X41</f>
        <v>163.39935483875104</v>
      </c>
      <c r="AA41" s="581">
        <f t="shared" ref="AA41:AA43" si="789">Y41/X41</f>
        <v>1.2537175726685419</v>
      </c>
      <c r="AB41" s="393">
        <f>INDEX('SO Juli 2026 Rev 2'!$B$6:$BI$50,MATCH(B41,'SO Juli 2026 Rev 2'!$B$6:$B$50,0),MATCH($AB$3,'SO Juli 2026 Rev 2'!$B$5:$XI$5,0))</f>
        <v>150</v>
      </c>
      <c r="AC41" s="393">
        <f>INDEX('Summary sales'!$A$6:$CA$50,MATCH($B41,'Summary sales'!$A$6:$A$50,0),MATCH($AB$3,'Summary sales'!$A$7:$CA$7,0))</f>
        <v>298.87000000002445</v>
      </c>
      <c r="AD41" s="393">
        <f t="shared" ref="AD41:AD43" si="790">AC41-AB41</f>
        <v>148.87000000002445</v>
      </c>
      <c r="AE41" s="581">
        <f t="shared" ref="AE41:AE43" si="791">AC41/AB41</f>
        <v>1.9924666666668296</v>
      </c>
      <c r="AF41" s="393">
        <f>INDEX('SO Juli 2026 Rev 2'!$B$6:$BI$50,MATCH(B41,'SO Juli 2026 Rev 2'!$B$6:$B$50,0),MATCH($AF$3,'SO Juli 2026 Rev 2'!$B$5:$XI$5,0))</f>
        <v>603.76322580644887</v>
      </c>
      <c r="AG41" s="393">
        <f>INDEX('Summary sales'!$A$6:$CA$50,MATCH($B41,'Summary sales'!$A$6:$A$50,0),MATCH($AF$3,'Summary sales'!$A$7:$CA$7,0))</f>
        <v>1029.4699999999721</v>
      </c>
      <c r="AH41" s="393">
        <f t="shared" ref="AH41:AH43" si="792">AG41-AF41</f>
        <v>425.70677419352319</v>
      </c>
      <c r="AI41" s="581">
        <f t="shared" ref="AI41:AI43" si="793">AG41/AF41</f>
        <v>1.705088942150965</v>
      </c>
      <c r="AJ41" s="393">
        <f>INDEX('SO Juli 2026 Rev 2'!$B$6:$BI$50,MATCH(B41,'SO Juli 2026 Rev 2'!$B$6:$B$50,0),MATCH($AJ$3,'SO Juli 2026 Rev 2'!$B$5:$XI$5,0))</f>
        <v>673.27548387096704</v>
      </c>
      <c r="AK41" s="393">
        <f>INDEX('Summary sales'!$A$6:$CA$50,MATCH($B41,'Summary sales'!$A$6:$A$50,0),MATCH($AJ$3,'Summary sales'!$A$7:$CA$7,0))</f>
        <v>734.78000000002794</v>
      </c>
      <c r="AL41" s="393">
        <f t="shared" ref="AL41:AL43" si="794">AK41-AJ41</f>
        <v>61.504516129060903</v>
      </c>
      <c r="AM41" s="581">
        <f t="shared" ref="AM41:AM43" si="795">AK41/AJ41</f>
        <v>1.0913511892270953</v>
      </c>
      <c r="AN41" s="393">
        <f>INDEX('SO Juli 2026 Rev 2'!$B$6:$BI$50,MATCH(B41,'SO Juli 2026 Rev 2'!$B$6:$B$50,0),MATCH($AN$3,'SO Juli 2026 Rev 2'!$B$5:$XI$5,0))</f>
        <v>5500</v>
      </c>
      <c r="AO41" s="393">
        <f>INDEX('Summary sales'!$A$6:$CA$50,MATCH($B41,'Summary sales'!$A$6:$A$50,0),MATCH($AN$3,'Summary sales'!$A$7:$CA$7,0))</f>
        <v>5515.6200000010431</v>
      </c>
      <c r="AP41" s="393">
        <f t="shared" ref="AP41:AP43" si="796">AO41-AN41</f>
        <v>15.620000001043081</v>
      </c>
      <c r="AQ41" s="581">
        <f t="shared" ref="AQ41:AQ43" si="797">AO41/AN41</f>
        <v>1.0028400000001896</v>
      </c>
      <c r="AR41" s="393">
        <f>INDEX('SO Juli 2026 Rev 2'!$B$6:$BI$50,MATCH(B41,'SO Juli 2026 Rev 2'!$B$6:$B$50,0),MATCH($AR$3,'SO Juli 2026 Rev 2'!$B$5:$XI$5,0))</f>
        <v>5000</v>
      </c>
      <c r="AS41" s="393">
        <f>INDEX('Summary sales'!$A$6:$CA$50,MATCH($B41,'Summary sales'!$A$6:$A$50,0),MATCH($AR$3,'Summary sales'!$A$7:$CA$7,0))</f>
        <v>4553.8000000007451</v>
      </c>
      <c r="AT41" s="393">
        <f t="shared" ref="AT41:AT43" si="798">AS41-AR41</f>
        <v>-446.19999999925494</v>
      </c>
      <c r="AU41" s="581">
        <f t="shared" ref="AU41:AU43" si="799">AS41/AR41</f>
        <v>0.91076000000014901</v>
      </c>
      <c r="AV41" s="393">
        <f>INDEX('SO Juli 2026 Rev 2'!$B$6:$BI$50,MATCH(B41,'SO Juli 2026 Rev 2'!$B$6:$B$50,0),MATCH($AV$3,'SO Juli 2026 Rev 2'!$B$5:$XI$5,0))</f>
        <v>2500</v>
      </c>
      <c r="AW41" s="393">
        <f>INDEX('Summary sales'!$A$6:$CA$50,MATCH($B41,'Summary sales'!$A$6:$A$50,0),MATCH($AV$3,'Summary sales'!$A$7:$CA$7,0))</f>
        <v>1798.9399999999441</v>
      </c>
      <c r="AX41" s="393">
        <f t="shared" ref="AX41:AX43" si="800">AW41-AV41</f>
        <v>-701.06000000005588</v>
      </c>
      <c r="AY41" s="581">
        <f t="shared" ref="AY41:AY43" si="801">AW41/AV41</f>
        <v>0.71957599999997768</v>
      </c>
      <c r="AZ41" s="393">
        <f>INDEX('SO Juli 2026 Rev 2'!$B$6:$BI$50,MATCH(B41,'SO Juli 2026 Rev 2'!$B$6:$B$50,0),MATCH($AZ$3,'SO Juli 2026 Rev 2'!$B$5:$XI$5,0))</f>
        <v>500</v>
      </c>
      <c r="BA41" s="393">
        <f>INDEX('Summary sales'!$A$6:$CA$50,MATCH($B41,'Summary sales'!$A$6:$A$50,0),MATCH($AZ$3,'Summary sales'!$A$7:$CA$7,0))</f>
        <v>1243.1000000000058</v>
      </c>
      <c r="BB41" s="393">
        <f t="shared" ref="BB41:BB43" si="802">BA41-AZ41</f>
        <v>743.10000000000582</v>
      </c>
      <c r="BC41" s="581">
        <f t="shared" ref="BC41:BC43" si="803">BA41/AZ41</f>
        <v>2.4862000000000117</v>
      </c>
      <c r="BD41" s="393">
        <f>INDEX('SO Juli 2026 Rev 2'!$B$6:$BI$50,MATCH(B41,'SO Juli 2026 Rev 2'!$B$6:$B$50,0),MATCH($BD$3,'SO Juli 2026 Rev 2'!$B$5:$XI$5,0))</f>
        <v>11000</v>
      </c>
      <c r="BE41" s="393">
        <f>INDEX('Summary sales'!$A$6:$CA$50,MATCH($B41,'Summary sales'!$A$6:$A$50,0),MATCH($BD$3,'Summary sales'!$A$7:$CA$7,0))</f>
        <v>11127.989999999758</v>
      </c>
      <c r="BF41" s="393">
        <f t="shared" ref="BF41:BF43" si="804">BE41-BD41</f>
        <v>127.98999999975786</v>
      </c>
      <c r="BG41" s="581">
        <f t="shared" ref="BG41:BG43" si="805">BE41/BD41</f>
        <v>1.0116354545454325</v>
      </c>
      <c r="BH41" s="393">
        <f>INDEX('SO Juli 2026 Rev 2'!$B$6:$BI$50,MATCH(B41,'SO Juli 2026 Rev 2'!$B$6:$B$50,0),MATCH($BH$3,'SO Juli 2026 Rev 2'!$B$5:$XI$5,0))</f>
        <v>9000.0570967741915</v>
      </c>
      <c r="BI41" s="393">
        <f>INDEX('Summary sales'!$A$6:$CA$50,MATCH($B41,'Summary sales'!$A$6:$A$50,0),MATCH($BH$3,'Summary sales'!$A$7:$CA$7,0))</f>
        <v>7045.4199999999255</v>
      </c>
      <c r="BJ41" s="393">
        <f t="shared" ref="BJ41:BJ43" si="806">BI41-BH41</f>
        <v>-1954.637096774266</v>
      </c>
      <c r="BK41" s="581">
        <f t="shared" ref="BK41:BK43" si="807">BI41/BH41</f>
        <v>0.78281947817032749</v>
      </c>
      <c r="BL41" s="393">
        <f>INDEX('SO Juli 2026 Rev 2'!$B$6:$BI$50,MATCH(B41,'SO Juli 2026 Rev 2'!$B$6:$B$50,0),MATCH($BL$3,'SO Juli 2026 Rev 2'!$B$5:$XI$5,0))</f>
        <v>1000</v>
      </c>
      <c r="BM41" s="393">
        <f>INDEX('Summary sales'!$A$6:$CA$50,MATCH($B41,'Summary sales'!$A$6:$A$50,0),MATCH($BL$3,'Summary sales'!$A$7:$CA$7,0))</f>
        <v>660.67200000002049</v>
      </c>
      <c r="BN41" s="393">
        <f t="shared" ref="BN41:BN43" si="808">BM41-BL41</f>
        <v>-339.32799999997951</v>
      </c>
      <c r="BO41" s="581">
        <f t="shared" ref="BO41:BO43" si="809">BM41/BL41</f>
        <v>0.66067200000002047</v>
      </c>
      <c r="BP41" s="393">
        <f>INDEX('SO Juli 2026 Rev 2'!$B$6:$BI$50,MATCH(B41,'SO Juli 2026 Rev 2'!$B$6:$B$50,0),MATCH($BP$3,'SO Juli 2026 Rev 2'!$B$5:$XI$5,0))</f>
        <v>5500</v>
      </c>
      <c r="BQ41" s="393">
        <f ca="1">INDEX('Summary sales'!$A$6:$CA$50,MATCH($B41,'Summary sales'!$A$6:$A$50,0),MATCH($BP$3,'Summary sales'!$A$7:$CA$7,0))</f>
        <v>7864.51</v>
      </c>
      <c r="BR41" s="393">
        <f t="shared" ref="BR41:BR43" ca="1" si="810">BQ41-BP41</f>
        <v>2364.5100000000002</v>
      </c>
      <c r="BS41" s="581">
        <f t="shared" ref="BS41:BS43" ca="1" si="811">BQ41/BP41</f>
        <v>1.4299109090909092</v>
      </c>
      <c r="BT41" s="393">
        <f>INDEX('SO Juli 2026 Rev 2'!$B$6:$BI$50,MATCH(B41,'SO Juli 2026 Rev 2'!$B$6:$B$50,0),MATCH($BT$3,'SO Juli 2026 Rev 2'!$B$5:$XI$5,0))</f>
        <v>0</v>
      </c>
      <c r="BU41" s="393">
        <f>INDEX('Summary sales'!$A$6:$CA$50,MATCH($B41,'Summary sales'!$A$6:$A$50,0),MATCH($BT$3,'Summary sales'!$A$7:$CA$7,0))</f>
        <v>0</v>
      </c>
      <c r="BV41" s="393">
        <f t="shared" ref="BV41:BV43" si="812">BU41-BT41</f>
        <v>0</v>
      </c>
      <c r="BW41" s="581" t="e">
        <f t="shared" ref="BW41:BW43" si="813">BU41/BT41</f>
        <v>#DIV/0!</v>
      </c>
      <c r="BX41" s="393">
        <f>INDEX('SO Juli 2026 Rev 2'!$B$6:$BI$50,MATCH(B41,'SO Juli 2026 Rev 2'!$B$6:$B$50,0),MATCH($BX$3,'SO Juli 2026 Rev 2'!$B$5:$XI$5,0))</f>
        <v>89.451612903225808</v>
      </c>
      <c r="BY41" s="393">
        <f>INDEX('Summary sales'!$A$6:$CA$50,MATCH($B41,'Summary sales'!$A$6:$A$50,0),MATCH($BX$3,'Summary sales'!$A$7:$CA$7,0))</f>
        <v>65.538000000000466</v>
      </c>
      <c r="BZ41" s="393">
        <f t="shared" ref="BZ41:BZ43" si="814">BY41-BX41</f>
        <v>-23.913612903225342</v>
      </c>
      <c r="CA41" s="581">
        <f t="shared" ref="CA41:CA43" si="815">BY41/BX41</f>
        <v>0.73266426253155947</v>
      </c>
      <c r="CB41" s="393">
        <f>INDEX('SO Juli 2026 Rev 2'!$B$6:$BI$50,MATCH(B41,'SO Juli 2026 Rev 2'!$B$6:$B$50,0),MATCH($CB$3,'SO Juli 2026 Rev 2'!$B$5:$XI$5,0))</f>
        <v>3500</v>
      </c>
      <c r="CC41" s="393">
        <f>INDEX('Summary sales'!$A$6:$CA$50,MATCH($B41,'Summary sales'!$A$6:$A$50,0),MATCH($CB$3,'Summary sales'!$A$7:$CA$7,0))</f>
        <v>3537.1000000000931</v>
      </c>
      <c r="CD41" s="393">
        <f t="shared" ref="CD41:CD43" si="816">CC41-CB41</f>
        <v>37.100000000093132</v>
      </c>
      <c r="CE41" s="581">
        <f t="shared" ref="CE41:CE43" si="817">CC41/CB41</f>
        <v>1.0106000000000266</v>
      </c>
      <c r="CF41" s="393">
        <f>INDEX('SO Juli 2026 Rev 2'!$B$6:$BI$50,MATCH(B41,'SO Juli 2026 Rev 2'!$B$6:$B$50,0),MATCH($CF$3,'SO Juli 2026 Rev 2'!$B$5:$XI$5,0))</f>
        <v>1300</v>
      </c>
      <c r="CG41" s="393">
        <f>INDEX('Summary sales'!$A$6:$CA$50,MATCH($B41,'Summary sales'!$A$6:$A$50,0),MATCH($CF$3,'Summary sales'!$A$7:$CA$7,0))</f>
        <v>1413.1699999999255</v>
      </c>
      <c r="CH41" s="393">
        <f t="shared" ref="CH41:CH43" si="818">CG41-CF41</f>
        <v>113.16999999992549</v>
      </c>
      <c r="CI41" s="581">
        <f t="shared" ref="CI41:CI43" si="819">CG41/CF41</f>
        <v>1.0870538461537889</v>
      </c>
      <c r="CJ41" s="393">
        <f>INDEX('SO Juli 2026 Rev 2'!$B$6:$BI$50,MATCH(B41,'SO Juli 2026 Rev 2'!$B$6:$B$50,0),MATCH($CJ$3,'SO Juli 2026 Rev 2'!$B$5:$XI$5,0))</f>
        <v>3000</v>
      </c>
      <c r="CK41" s="393">
        <f>INDEX('Summary sales'!$A$6:$CA$50,MATCH($B41,'Summary sales'!$A$6:$A$50,0),MATCH($CJ$3,'Summary sales'!$A$7:$CA$7,0))</f>
        <v>5370.1999999992549</v>
      </c>
      <c r="CL41" s="393">
        <f t="shared" ref="CL41:CL43" si="820">CK41-CJ41</f>
        <v>2370.1999999992549</v>
      </c>
      <c r="CM41" s="581">
        <f t="shared" ref="CM41:CM43" si="821">CK41/CJ41</f>
        <v>1.7900666666664182</v>
      </c>
      <c r="CN41" s="393">
        <f>INDEX('SO Juli 2026 Rev 2'!$B$6:$BI$50,MATCH(B41,'SO Juli 2026 Rev 2'!$B$6:$B$50,0),MATCH($CN$3,'SO Juli 2026 Rev 2'!$B$5:$XI$5,0))</f>
        <v>6500</v>
      </c>
      <c r="CO41" s="393">
        <f>INDEX('Summary sales'!$A$6:$CA$50,MATCH($B41,'Summary sales'!$A$6:$A$50,0),MATCH($CN$3,'Summary sales'!$A$7:$CA$7,0))</f>
        <v>4444.660000000149</v>
      </c>
      <c r="CP41" s="393">
        <f t="shared" ref="CP41:CP43" si="822">CO41-CN41</f>
        <v>-2055.339999999851</v>
      </c>
      <c r="CQ41" s="581">
        <f t="shared" ref="CQ41:CQ43" si="823">CO41/CN41</f>
        <v>0.68379384615386907</v>
      </c>
      <c r="CR41" s="393">
        <f>INDEX('SO Juli 2026 Rev 2'!$B$6:$BI$50,MATCH(B41,'SO Juli 2026 Rev 2'!$B$6:$B$50,0),MATCH($CR$3,'SO Juli 2026 Rev 2'!$B$5:$XI$5,0))</f>
        <v>10000</v>
      </c>
      <c r="CS41" s="393">
        <f>INDEX('Summary sales'!$A$6:$CA$50,MATCH($B41,'Summary sales'!$A$6:$A$50,0),MATCH($CR$3,'Summary sales'!$A$7:$CA$7,0))</f>
        <v>12316.5</v>
      </c>
      <c r="CT41" s="393">
        <f t="shared" ref="CT41:CT43" si="824">CS41-CR41</f>
        <v>2316.5</v>
      </c>
      <c r="CU41" s="581">
        <f t="shared" ref="CU41:CU43" si="825">CS41/CR41</f>
        <v>1.2316499999999999</v>
      </c>
      <c r="CV41" s="393">
        <f>INDEX('SO Juli 2026 Rev 2'!$B$6:$BI$50,MATCH(B41,'SO Juli 2026 Rev 2'!$B$6:$B$50,0),MATCH($CV$3,'SO Juli 2026 Rev 2'!$B$5:$XI$5,0))</f>
        <v>16000</v>
      </c>
      <c r="CW41" s="393">
        <f>INDEX('Summary sales'!$A$6:$CA$50,MATCH($B41,'Summary sales'!$A$6:$A$50,0),MATCH($CV$3,'Summary sales'!$A$7:$CA$7,0))</f>
        <v>18571.436999998987</v>
      </c>
      <c r="CX41" s="393">
        <f t="shared" ref="CX41:CX43" si="826">CW41-CV41</f>
        <v>2571.4369999989867</v>
      </c>
      <c r="CY41" s="581">
        <f t="shared" ref="CY41:CY43" si="827">CW41/CV41</f>
        <v>1.1607148124999367</v>
      </c>
      <c r="CZ41" s="393">
        <f>INDEX('SO Juli 2026 Rev 2'!$B$6:$BI$50,MATCH(B41,'SO Juli 2026 Rev 2'!$B$6:$B$50,0),MATCH($CZ$3,'SO Juli 2026 Rev 2'!$B$5:$XI$5,0))</f>
        <v>2000</v>
      </c>
      <c r="DA41" s="393">
        <f>INDEX('Summary sales'!$A$6:$CA$50,MATCH($B41,'Summary sales'!$A$6:$A$50,0),MATCH($CZ$3,'Summary sales'!$A$7:$CA$7,0))</f>
        <v>1736.7400000002235</v>
      </c>
      <c r="DB41" s="393">
        <f t="shared" ref="DB41:DB43" si="828">DA41-CZ41</f>
        <v>-263.25999999977648</v>
      </c>
      <c r="DC41" s="581">
        <f t="shared" ref="DC41:DC43" si="829">DA41/CZ41</f>
        <v>0.86837000000011177</v>
      </c>
      <c r="DD41" s="393">
        <f>INDEX('SO Juli 2026 Rev 2'!$B$6:$BI$50,MATCH(B41,'SO Juli 2026 Rev 2'!$B$6:$B$50,0),MATCH($DD$3,'SO Juli 2026 Rev 2'!$B$5:$XI$5,0))</f>
        <v>800</v>
      </c>
      <c r="DE41" s="393">
        <f>INDEX('Summary sales'!$A$6:$CA$50,MATCH($B41,'Summary sales'!$A$6:$A$50,0),MATCH($DD$3,'Summary sales'!$A$7:$CA$7,0))</f>
        <v>1078.6000000000931</v>
      </c>
      <c r="DF41" s="393">
        <f t="shared" ref="DF41:DF43" si="830">DE41-DD41</f>
        <v>278.60000000009313</v>
      </c>
      <c r="DG41" s="581">
        <f t="shared" ref="DG41:DG43" si="831">DE41/DD41</f>
        <v>1.3482500000001165</v>
      </c>
      <c r="DH41" s="393">
        <f>INDEX('SO Juli 2026 Rev 2'!$B$6:$BI$50,MATCH(B41,'SO Juli 2026 Rev 2'!$B$6:$B$50,0),MATCH($DH$3,'SO Juli 2026 Rev 2'!$B$5:$XI$5,0))</f>
        <v>8000</v>
      </c>
      <c r="DI41" s="393">
        <f>INDEX('Summary sales'!$A$6:$CA$50,MATCH($B41,'Summary sales'!$A$6:$A$50,0),MATCH($DH$3,'Summary sales'!$A$7:$CA$7,0))</f>
        <v>9631.5400000009686</v>
      </c>
      <c r="DJ41" s="393">
        <f t="shared" ref="DJ41:DJ43" si="832">DI41-DH41</f>
        <v>1631.5400000009686</v>
      </c>
      <c r="DK41" s="581">
        <f t="shared" ref="DK41:DK43" si="833">DI41/DH41</f>
        <v>1.2039425000001212</v>
      </c>
      <c r="DL41" s="393">
        <f>INDEX('SO Juli 2026 Rev 2'!$B$6:$BI$50,MATCH(B41,'SO Juli 2026 Rev 2'!$B$6:$B$50,0),MATCH($DL$3,'SO Juli 2026 Rev 2'!$B$5:$XI$5,0))</f>
        <v>2000</v>
      </c>
      <c r="DM41" s="393">
        <f>INDEX('Summary sales'!$A$6:$CA$50,MATCH($B41,'Summary sales'!$A$6:$A$50,0),MATCH($DL$3,'Summary sales'!$A$7:$CA$7,0))</f>
        <v>1873.9000000000233</v>
      </c>
      <c r="DN41" s="393">
        <f t="shared" ref="DN41:DN43" si="834">DM41-DL41</f>
        <v>-126.09999999997672</v>
      </c>
      <c r="DO41" s="581">
        <f t="shared" ref="DO41:DO43" si="835">DM41/DL41</f>
        <v>0.93695000000001161</v>
      </c>
      <c r="DP41" s="393">
        <f>INDEX('SO Juli 2026 Rev 2'!$B$6:$BI$50,MATCH(B41,'SO Juli 2026 Rev 2'!$B$6:$B$50,0),MATCH($DP$3,'SO Juli 2026 Rev 2'!$B$5:$XI$5,0))</f>
        <v>2000</v>
      </c>
      <c r="DQ41" s="393">
        <f>INDEX('Summary sales'!$A$6:$CA$50,MATCH($B41,'Summary sales'!$A$6:$A$50,0),MATCH($DP$3,'Summary sales'!$A$7:$CA$7,0))</f>
        <v>1740.5700000000652</v>
      </c>
      <c r="DR41" s="393">
        <f t="shared" ref="DR41:DR43" si="836">DQ41-DP41</f>
        <v>-259.42999999993481</v>
      </c>
      <c r="DS41" s="581">
        <f t="shared" ref="DS41:DS43" si="837">DQ41/DP41</f>
        <v>0.87028500000003262</v>
      </c>
      <c r="DT41" s="393">
        <f>INDEX('SO Juli 2026 Rev 2'!$B$6:$BI$50,MATCH(B41,'SO Juli 2026 Rev 2'!$B$6:$B$50,0),MATCH($DT$3,'SO Juli 2026 Rev 2'!$B$5:$XI$5,0))</f>
        <v>1000</v>
      </c>
      <c r="DU41" s="393">
        <f>INDEX('Summary sales'!$A$6:$CA$50,MATCH($B41,'Summary sales'!$A$6:$A$50,0),MATCH($DT$3,'Summary sales'!$A$7:$CA$7,0))</f>
        <v>880.25</v>
      </c>
      <c r="DV41" s="393">
        <f t="shared" ref="DV41:DV43" si="838">DU41-DT41</f>
        <v>-119.75</v>
      </c>
      <c r="DW41" s="581">
        <f t="shared" ref="DW41:DW43" si="839">DU41/DT41</f>
        <v>0.88024999999999998</v>
      </c>
      <c r="DX41" s="393">
        <f>INDEX('SO Juli 2026 Rev 2'!$B$6:$BI$50,MATCH(B41,'SO Juli 2026 Rev 2'!$B$6:$B$50,0),MATCH($DX$3,'SO Juli 2026 Rev 2'!$B$5:$XI$5,0))</f>
        <v>11000</v>
      </c>
      <c r="DY41" s="393">
        <f>INDEX('Summary sales'!$A$6:$CA$50,MATCH($B41,'Summary sales'!$A$6:$A$50,0),MATCH($DX$3,'Summary sales'!$A$7:$CA$7,0))</f>
        <v>11353.120000000112</v>
      </c>
      <c r="DZ41" s="393">
        <f t="shared" ref="DZ41:DZ43" si="840">DY41-DX41</f>
        <v>353.12000000011176</v>
      </c>
      <c r="EA41" s="581">
        <f t="shared" ref="EA41:EA43" si="841">DY41/DX41</f>
        <v>1.0321018181818284</v>
      </c>
      <c r="EB41" s="393">
        <f>INDEX('SO Juli 2026 Rev 2'!$B$6:$BI$50,MATCH(B41,'SO Juli 2026 Rev 2'!$B$6:$B$50,0),MATCH($EB$3,'SO Juli 2026 Rev 2'!$B$5:$XI$5,0))</f>
        <v>2000</v>
      </c>
      <c r="EC41" s="393">
        <f>INDEX('Summary sales'!$A$6:$CA$50,MATCH($B41,'Summary sales'!$A$6:$A$50,0),MATCH($EB$3,'Summary sales'!$A$7:$CA$7,0))</f>
        <v>2306.4599999999627</v>
      </c>
      <c r="ED41" s="393">
        <f t="shared" ref="ED41:ED43" si="842">EC41-EB41</f>
        <v>306.45999999996275</v>
      </c>
      <c r="EE41" s="581">
        <f t="shared" ref="EE41:EE43" si="843">EC41/EB41</f>
        <v>1.1532299999999813</v>
      </c>
      <c r="EF41" s="393">
        <f>INDEX('SO Juli 2026 Rev 2'!$B$6:$BI$50,MATCH(B41,'SO Juli 2026 Rev 2'!$B$6:$B$50,0),MATCH($EF$3,'SO Juli 2026 Rev 2'!$B$5:$XI$5,0))</f>
        <v>4000</v>
      </c>
      <c r="EG41" s="393">
        <f>INDEX('Summary sales'!$A$6:$CA$50,MATCH($B41,'Summary sales'!$A$6:$A$50,0),MATCH($EF$3,'Summary sales'!$A$7:$CA$7,0))</f>
        <v>5090.4400000004098</v>
      </c>
      <c r="EH41" s="393">
        <f t="shared" ref="EH41:EH43" si="844">EG41-EF41</f>
        <v>1090.4400000004098</v>
      </c>
      <c r="EI41" s="581">
        <f t="shared" ref="EI41:EI43" si="845">EG41/EF41</f>
        <v>1.2726100000001024</v>
      </c>
      <c r="EJ41" s="393">
        <f>INDEX('SO Juli 2026 Rev 2'!$B$6:$BI$50,MATCH(B41,'SO Juli 2026 Rev 2'!$B$6:$B$50,0),MATCH($EJ$3,'SO Juli 2026 Rev 2'!$B$5:$XI$5,0))</f>
        <v>7000</v>
      </c>
      <c r="EK41" s="393">
        <f>INDEX('Summary sales'!$A$6:$CA$50,MATCH(B41,'Summary sales'!$A$6:$A$50,0),MATCH($EJ$3,'Summary sales'!$A$7:$CA$7,0))</f>
        <v>10525.930000000168</v>
      </c>
      <c r="EL41" s="393">
        <f t="shared" ref="EL41:EL43" si="846">EK41-EJ41</f>
        <v>3525.9300000001676</v>
      </c>
      <c r="EM41" s="581">
        <f t="shared" ref="EM41:EM43" si="847">EK41/EJ41</f>
        <v>1.5037042857143097</v>
      </c>
      <c r="EN41" s="393">
        <f>INDEX('SO Juli 2026 Rev 2'!$B$6:$BI$50,MATCH(B41,'SO Juli 2026 Rev 2'!$B$6:$B$50,0),MATCH($EN$3,'SO Juli 2026 Rev 2'!$B$5:$XI$5,0))</f>
        <v>7000</v>
      </c>
      <c r="EO41" s="393">
        <f>INDEX('Summary sales'!$A$6:$CA$50,MATCH($B41,'Summary sales'!$A$6:$A$50,0),MATCH($EN$3,'Summary sales'!$A$7:$CA$7,0))</f>
        <v>7460.5299999997951</v>
      </c>
      <c r="EP41" s="393">
        <f t="shared" ref="EP41:EP43" si="848">EO41-EN41</f>
        <v>460.52999999979511</v>
      </c>
      <c r="EQ41" s="581">
        <f t="shared" ref="EQ41:EQ43" si="849">EO41/EN41</f>
        <v>1.0657899999999707</v>
      </c>
      <c r="ER41" s="393">
        <f>INDEX('SO Juli 2026 Rev 2'!$B$6:$BI$50,MATCH(B41,'SO Juli 2026 Rev 2'!$B$6:$B$50,0),MATCH($ER$3,'SO Juli 2026 Rev 2'!$B$5:$XI$5,0))</f>
        <v>35000</v>
      </c>
      <c r="ES41" s="393">
        <f>INDEX('Summary sales'!$A$6:$CA$50,MATCH($B41,'Summary sales'!$A$6:$A$50,0),MATCH($ER$3,'Summary sales'!$A$7:$CA$7,0))</f>
        <v>0</v>
      </c>
      <c r="ET41" s="393">
        <f t="shared" ref="ET41:ET43" si="850">ES41-ER41</f>
        <v>-35000</v>
      </c>
      <c r="EU41" s="581">
        <f t="shared" ref="EU41:EU43" si="851">ES41/ER41</f>
        <v>0</v>
      </c>
      <c r="EV41" s="393">
        <f>INDEX('SO Juli 2026 Rev 2'!$B$6:$BI$50,MATCH(B41,'SO Juli 2026 Rev 2'!$B$6:$B$50,0),MATCH($EV$3,'SO Juli 2026 Rev 2'!$B$5:$XI$5,0))</f>
        <v>8000</v>
      </c>
      <c r="EW41" s="393">
        <f>INDEX('Summary sales'!$A$6:$CA$50,MATCH(B41,'Summary sales'!$A$6:$A$50,0),MATCH($EV$3,'Summary sales'!$A$7:$CA$7,0))</f>
        <v>1022.7800000002608</v>
      </c>
      <c r="EX41" s="393">
        <f t="shared" ref="EX41:EX43" si="852">EW41-EV41</f>
        <v>-6977.2199999997392</v>
      </c>
      <c r="EY41" s="581">
        <f t="shared" ref="EY41:EY43" si="853">EW41/EV41</f>
        <v>0.12784750000003259</v>
      </c>
      <c r="EZ41" s="393">
        <f>INDEX('SO Juli 2026 Rev 2'!$B$6:$BI$50,MATCH(B41,'SO Juli 2026 Rev 2'!$B$6:$B$50,0),MATCH($EZ$3,'SO Juli 2026 Rev 2'!$B$5:$XI$5,0))</f>
        <v>3500</v>
      </c>
      <c r="FA41" s="393">
        <f>INDEX('Summary sales'!$A$6:$CA$50,MATCH(B41,'Summary sales'!$A$6:$A$50,0),MATCH($EZ$3,'Summary sales'!$A$7:$CA$7,0))</f>
        <v>2792.5</v>
      </c>
      <c r="FB41" s="393">
        <f t="shared" ref="FB41:FB43" si="854">FA41-EZ41</f>
        <v>-707.5</v>
      </c>
      <c r="FC41" s="581">
        <f t="shared" ref="FC41:FC43" si="855">FA41/EZ41</f>
        <v>0.79785714285714282</v>
      </c>
      <c r="FD41" s="393">
        <f>INDEX('SO Juli 2026 Rev 2'!$B$6:$BI$50,MATCH(B41,'SO Juli 2026 Rev 2'!$B$6:$B$50,0),MATCH($FD$3,'SO Juli 2026 Rev 2'!$B$5:$XI$5,0))</f>
        <v>0</v>
      </c>
      <c r="FE41" s="393">
        <f>INDEX('Summary sales'!$A$6:$CA$50,MATCH(B41,'Summary sales'!$A$6:$A$50,0),MATCH($FD$3,'Summary sales'!$A$7:$CA$7,0))</f>
        <v>0</v>
      </c>
      <c r="FF41" s="393">
        <f t="shared" ref="FF41:FF43" si="856">FE41-FD41</f>
        <v>0</v>
      </c>
      <c r="FG41" s="581" t="e">
        <f t="shared" ref="FG41:FG43" si="857">FE41/FD41</f>
        <v>#DIV/0!</v>
      </c>
      <c r="FH41" s="393">
        <f>INDEX('SO Juli 2026 Rev 2'!$B$6:$BI$50,MATCH(B41,'SO Juli 2026 Rev 2'!$B$6:$B$50,0),MATCH($FH$3,'SO Juli 2026 Rev 2'!$B$5:$XI$5,0))</f>
        <v>0</v>
      </c>
      <c r="FI41" s="393">
        <f>INDEX('Summary sales'!$A$6:$CA$50,MATCH(B41,'Summary sales'!$A$6:$A$50,0),MATCH($FH$3,'Summary sales'!$A$7:$CA$7,0))</f>
        <v>0</v>
      </c>
      <c r="FJ41" s="393">
        <f t="shared" ref="FJ41:FJ43" si="858">FI41-FH41</f>
        <v>0</v>
      </c>
      <c r="FK41" s="581" t="e">
        <f t="shared" ref="FK41:FK43" si="859">FI41/FH41</f>
        <v>#DIV/0!</v>
      </c>
      <c r="FL41" s="393">
        <f>INDEX('SO Juli 2026 Rev 2'!$B$6:$BI$50,MATCH(B41,'SO Juli 2026 Rev 2'!$B$6:$B$50,0),MATCH($FL$3,'SO Juli 2026 Rev 2'!$B$5:$XI$5,0))</f>
        <v>700</v>
      </c>
      <c r="FM41" s="393">
        <f>INDEX('Summary sales'!$A$6:$CA$50,MATCH(B41,'Summary sales'!$A$6:$A$50,0),MATCH($FL$3,'Summary sales'!$A$7:$CA$7,0))</f>
        <v>532.59999999997672</v>
      </c>
      <c r="FN41" s="393">
        <f t="shared" ref="FN41:FN43" si="860">FM41-FL41</f>
        <v>-167.40000000002328</v>
      </c>
      <c r="FO41" s="581">
        <f t="shared" ref="FO41:FO43" si="861">FM41/FL41</f>
        <v>0.76085714285710959</v>
      </c>
      <c r="FP41" s="393">
        <f>INDEX('SO Juli 2026 Rev 2'!$B$6:$BI$50,MATCH(B41,'SO Juli 2026 Rev 2'!$B$6:$B$50,0),MATCH($FP$3,'SO Juli 2026 Rev 2'!$B$5:$XI$5,0))</f>
        <v>5600</v>
      </c>
      <c r="FQ41" s="393">
        <f>INDEX('Summary sales'!$A$6:$CA$50,MATCH(B41,'Summary sales'!$A$6:$A$50,0),MATCH($FP$3,'Summary sales'!$A$7:$CA$7,0))</f>
        <v>9412.1000000000349</v>
      </c>
      <c r="FR41" s="393">
        <f t="shared" ref="FR41:FR43" si="862">FQ41-FP41</f>
        <v>3812.1000000000349</v>
      </c>
      <c r="FS41" s="581">
        <f t="shared" ref="FS41:FS43" si="863">FQ41/FP41</f>
        <v>1.6807321428571491</v>
      </c>
      <c r="FT41" s="393">
        <f>INDEX('SO Juli 2026 Rev 2'!$B$6:$BI$50,MATCH(B41,'SO Juli 2026 Rev 2'!$B$6:$B$50,0),MATCH($FT$3,'SO Juli 2026 Rev 2'!$B$5:$XI$5,0))</f>
        <v>4000</v>
      </c>
      <c r="FU41" s="393">
        <f>INDEX('Summary sales'!$A$6:$CA$50,MATCH(B41,'Summary sales'!$A$6:$A$50,0),MATCH($FT$3,'Summary sales'!$A$7:$CA$7,0))</f>
        <v>4075.1400000001304</v>
      </c>
      <c r="FV41" s="393">
        <f t="shared" ref="FV41:FV43" si="864">FU41-FT41</f>
        <v>75.140000000130385</v>
      </c>
      <c r="FW41" s="581">
        <f t="shared" ref="FW41:FW43" si="865">FU41/FT41</f>
        <v>1.0187850000000327</v>
      </c>
      <c r="FX41" s="393">
        <f>INDEX('SO Juli 2026 Rev 2'!$B$6:$BI$50,MATCH(B41,'SO Juli 2026 Rev 2'!$B$6:$B$50,0),MATCH($FX$3,'SO Juli 2026 Rev 2'!$B$5:$XI$5,0))</f>
        <v>2000</v>
      </c>
      <c r="FY41" s="393">
        <f>INDEX('Summary sales'!$A$6:$CA$50,MATCH(B41,'Summary sales'!$A$6:$A$50,0),MATCH($FX$3,'Summary sales'!$A$7:$CA$7,0))</f>
        <v>2099.8999999999069</v>
      </c>
      <c r="FZ41" s="393">
        <f t="shared" ref="FZ41:FZ43" si="866">FY41-FX41</f>
        <v>99.899999999906868</v>
      </c>
      <c r="GA41" s="581">
        <f t="shared" ref="GA41:GA43" si="867">FY41/FX41</f>
        <v>1.0499499999999535</v>
      </c>
      <c r="GB41" s="393">
        <f>INDEX('SO Juli 2026 Rev 2'!$B$6:$BI$50,MATCH(B41,'SO Juli 2026 Rev 2'!$B$6:$B$50,0),MATCH($GB$3,'SO Juli 2026 Rev 2'!$B$5:$XI$5,0))</f>
        <v>369.61070967741654</v>
      </c>
      <c r="GC41" s="393">
        <f>INDEX('Summary sales'!$A$6:$CA$50,MATCH(B41,'Summary sales'!$A$6:$A$50,0),MATCH($GB$3,'Summary sales'!$A$7:$CA$7,0))</f>
        <v>0</v>
      </c>
      <c r="GD41" s="393">
        <f t="shared" ref="GD41:GD43" si="868">GC41-GB41</f>
        <v>-369.61070967741654</v>
      </c>
      <c r="GE41" s="581">
        <f t="shared" ref="GE41:GE43" si="869">GC41/GB41</f>
        <v>0</v>
      </c>
      <c r="GF41" s="393">
        <f>INDEX('SO Juli 2026 Rev 2'!$B$6:$BI$50,MATCH(B41,'SO Juli 2026 Rev 2'!$B$6:$B$50,0),MATCH($GF$3,'SO Juli 2026 Rev 2'!$B$5:$XI$5,0))</f>
        <v>13500</v>
      </c>
      <c r="GG41" s="393">
        <f>INDEX('Summary sales'!$A$6:$CA$50,MATCH(B41,'Summary sales'!$A$6:$A$50,0),MATCH($GF$3,'Summary sales'!$A$7:$CA$7,0))</f>
        <v>8710.8919999999998</v>
      </c>
      <c r="GH41" s="393">
        <f t="shared" ref="GH41:GH43" si="870">GG41-GF41</f>
        <v>-4789.1080000000002</v>
      </c>
      <c r="GI41" s="581">
        <f t="shared" ref="GI41:GI43" si="871">GG41/GF41</f>
        <v>0.64525125925925919</v>
      </c>
      <c r="GJ41" s="393">
        <f>INDEX('SO Juli 2026 Rev 2'!$B$6:$BI$50,MATCH(B41,'SO Juli 2026 Rev 2'!$B$6:$B$50,0),MATCH($GJ$3,'SO Juli 2026 Rev 2'!$B$5:$XI$5,0))</f>
        <v>1121.900322580635</v>
      </c>
      <c r="GK41" s="393">
        <f>INDEX('Summary sales'!$A$6:$CA$50,MATCH($B41,'Summary sales'!$A$6:$A$50,0),MATCH($GJ$3,'Summary sales'!$A$7:$CA$7,0))</f>
        <v>1062.6199999996461</v>
      </c>
      <c r="GL41" s="393">
        <f t="shared" ref="GL41:GL43" si="872">GK41-GJ41</f>
        <v>-59.280322580988923</v>
      </c>
      <c r="GM41" s="581">
        <f t="shared" ref="GM41:GM43" si="873">GK41/GJ41</f>
        <v>0.94716079371059436</v>
      </c>
      <c r="GN41" s="393">
        <f>INDEX('SO Juli 2026 Rev 2'!$B$6:$BI$50,MATCH(B41,'SO Juli 2026 Rev 2'!$B$6:$B$50,0),MATCH($GN$3,'SO Juli 2026 Rev 2'!$B$5:$XI$5,0))</f>
        <v>2499.7025806451697</v>
      </c>
      <c r="GO41" s="393">
        <f>INDEX('Summary sales'!$A$6:$CA$50,MATCH(B41,'Summary sales'!$A$6:$A$50,0),MATCH($GN$3,'Summary sales'!$A$7:$CA$7,0))</f>
        <v>2836.2600000000093</v>
      </c>
      <c r="GP41" s="393">
        <f t="shared" ref="GP41:GP43" si="874">GO41-GN41</f>
        <v>336.55741935483957</v>
      </c>
      <c r="GQ41" s="581">
        <f t="shared" ref="GQ41:GQ43" si="875">GO41/GN41</f>
        <v>1.1346389854380095</v>
      </c>
      <c r="GR41" s="393">
        <f>INDEX('SO Juli 2026 Rev 2'!$B$6:$BI$50,MATCH(B41,'SO Juli 2026 Rev 2'!$B$6:$B$50,0),MATCH($GR$3,'SO Juli 2026 Rev 2'!$B$5:$XI$5,0))</f>
        <v>2499.7025806451697</v>
      </c>
      <c r="GS41" s="393">
        <f>INDEX('Summary sales'!$A$6:$CA$50,MATCH(B41,'Summary sales'!$A$6:$A$50,0),MATCH($GR$3,'Summary sales'!$A$7:$CA$7,0))</f>
        <v>1105.5400000000373</v>
      </c>
      <c r="GT41" s="393">
        <f t="shared" ref="GT41:GT43" si="876">GS41-GR41</f>
        <v>-1394.1625806451325</v>
      </c>
      <c r="GU41" s="581">
        <f t="shared" ref="GU41:GU43" si="877">GS41/GR41</f>
        <v>0.44226861569855197</v>
      </c>
      <c r="GV41" s="393">
        <f>INDEX('SO Juli 2026 Rev 2'!$B$6:$BI$50,MATCH(B41,'SO Juli 2026 Rev 2'!$B$6:$B$50,0),MATCH($GV$3,'SO Juli 2026 Rev 2'!$B$5:$XI$5,0))</f>
        <v>0</v>
      </c>
      <c r="GW41" s="393">
        <f>INDEX('Summary sales'!$A$6:$CA$50,MATCH(B41,'Summary sales'!$A$6:$A$50,0),MATCH($GV$3,'Summary sales'!$A$7:$CA$7,0))</f>
        <v>0</v>
      </c>
      <c r="GX41" s="393">
        <f t="shared" ref="GX41:GX43" si="878">GW41-GV41</f>
        <v>0</v>
      </c>
      <c r="GY41" s="582" t="e">
        <f t="shared" ref="GY41:GY43" si="879">GW41/GV41</f>
        <v>#DIV/0!</v>
      </c>
    </row>
    <row r="42" spans="1:207" ht="15" customHeight="1">
      <c r="A42" s="808"/>
      <c r="B42" s="391">
        <f t="shared" si="675"/>
        <v>46233</v>
      </c>
      <c r="C42" s="392" t="str">
        <f t="shared" si="572"/>
        <v>Thu</v>
      </c>
      <c r="D42" s="393">
        <f>SUMIF($H$4:$GX$4,$D$4,H42:GX42)</f>
        <v>215751.05716129029</v>
      </c>
      <c r="E42" s="393">
        <f ca="1">SUMIF($H$4:$GX$4,$E$4,H42:GX42)</f>
        <v>170318.51399999543</v>
      </c>
      <c r="F42" s="393">
        <f t="shared" ca="1" si="778"/>
        <v>-45432.54316129486</v>
      </c>
      <c r="G42" s="581">
        <f t="shared" ca="1" si="779"/>
        <v>0.78942145749334347</v>
      </c>
      <c r="H42" s="393">
        <f>INDEX('SO Juli 2026 Rev 2'!$B$6:$BI$50,MATCH(B42,'SO Juli 2026 Rev 2'!$B$6:$B$50,0),MATCH($H$3,'SO Juli 2026 Rev 2'!$B$5:$XI$5,0))</f>
        <v>1199.5729032258068</v>
      </c>
      <c r="I42" s="393">
        <f>INDEX('Summary sales'!$A$6:$CA$50,MATCH(B42,'Summary sales'!$A$6:$A$50,0),MATCH($H$3,'Summary sales'!$A$7:$CA$7,0))</f>
        <v>1173.1300000001211</v>
      </c>
      <c r="J42" s="393">
        <f t="shared" si="780"/>
        <v>-26.442903225685768</v>
      </c>
      <c r="K42" s="581">
        <f t="shared" si="781"/>
        <v>0.9779564016871527</v>
      </c>
      <c r="L42" s="393">
        <f>INDEX('SO Juli 2026 Rev 2'!$B$6:$BI$50,MATCH(B42,'SO Juli 2026 Rev 2'!$B$6:$B$50,0),MATCH($L$3,'SO Juli 2026 Rev 2'!$B$5:$XI$5,0))</f>
        <v>2000</v>
      </c>
      <c r="M42" s="393">
        <f>INDEX('Summary sales'!$A$6:$CA$50,MATCH($B42,'Summary sales'!$A$6:$A$50,0),MATCH($L$3,'Summary sales'!$A$7:$CA$7,0))</f>
        <v>1636.839999999851</v>
      </c>
      <c r="N42" s="393">
        <f t="shared" si="782"/>
        <v>-363.16000000014901</v>
      </c>
      <c r="O42" s="581">
        <f t="shared" si="783"/>
        <v>0.81841999999992554</v>
      </c>
      <c r="P42" s="393">
        <f>INDEX('SO Juli 2026 Rev 2'!$B$6:$BI$50,MATCH(B42,'SO Juli 2026 Rev 2'!$B$6:$B$50,0),MATCH($P$3,'SO Juli 2026 Rev 2'!$B$5:$XI$5,0))</f>
        <v>1200</v>
      </c>
      <c r="Q42" s="393">
        <f>INDEX('Summary sales'!$A$6:$CA$50,MATCH($B42,'Summary sales'!$A$6:$A$50,0),MATCH($P$3,'Summary sales'!$A$7:$CA$7,0))</f>
        <v>1107.2399999997579</v>
      </c>
      <c r="R42" s="393">
        <f t="shared" si="784"/>
        <v>-92.760000000242144</v>
      </c>
      <c r="S42" s="581">
        <f t="shared" si="785"/>
        <v>0.92269999999979824</v>
      </c>
      <c r="T42" s="393">
        <f>INDEX('SO Juli 2026 Rev 2'!$B$6:$BI$50,MATCH(B42,'SO Juli 2026 Rev 2'!$B$6:$B$50,0),MATCH($T$3,'SO Juli 2026 Rev 2'!$B$5:$XI$5,0))</f>
        <v>3300</v>
      </c>
      <c r="U42" s="393">
        <f>INDEX('Summary sales'!$A$6:$CA$50,MATCH($B42,'Summary sales'!$A$6:$A$50,0),MATCH($T$3,'Summary sales'!$A$7:$CA$7,0))</f>
        <v>2994.1000000000931</v>
      </c>
      <c r="V42" s="393">
        <f t="shared" si="786"/>
        <v>-305.89999999990687</v>
      </c>
      <c r="W42" s="581">
        <f t="shared" si="787"/>
        <v>0.90730303030305848</v>
      </c>
      <c r="X42" s="393">
        <f>INDEX('SO Juli 2026 Rev 2'!$B$6:$BI$50,MATCH(B42,'SO Juli 2026 Rev 2'!$B$6:$B$50,0),MATCH($X$3,'SO Juli 2026 Rev 2'!$B$5:$XI$5,0))</f>
        <v>644.02064516129087</v>
      </c>
      <c r="Y42" s="393">
        <f>INDEX('Summary sales'!$A$6:$CA$50,MATCH($B42,'Summary sales'!$A$6:$A$50,0),MATCH($X$3,'Summary sales'!$A$7:$CA$7,0))</f>
        <v>843.25</v>
      </c>
      <c r="Z42" s="393">
        <f t="shared" si="788"/>
        <v>199.22935483870913</v>
      </c>
      <c r="AA42" s="581">
        <f t="shared" si="789"/>
        <v>1.309352435105265</v>
      </c>
      <c r="AB42" s="393">
        <f>INDEX('SO Juli 2026 Rev 2'!$B$6:$BI$50,MATCH(B42,'SO Juli 2026 Rev 2'!$B$6:$B$50,0),MATCH($AB$3,'SO Juli 2026 Rev 2'!$B$5:$XI$5,0))</f>
        <v>150</v>
      </c>
      <c r="AC42" s="393">
        <f>INDEX('Summary sales'!$A$6:$CA$50,MATCH($B42,'Summary sales'!$A$6:$A$50,0),MATCH($AB$3,'Summary sales'!$A$7:$CA$7,0))</f>
        <v>297.52999999999884</v>
      </c>
      <c r="AD42" s="393">
        <f t="shared" si="790"/>
        <v>147.52999999999884</v>
      </c>
      <c r="AE42" s="581">
        <f t="shared" si="791"/>
        <v>1.9835333333333256</v>
      </c>
      <c r="AF42" s="393">
        <f>INDEX('SO Juli 2026 Rev 2'!$B$6:$BI$50,MATCH(B42,'SO Juli 2026 Rev 2'!$B$6:$B$50,0),MATCH($AF$3,'SO Juli 2026 Rev 2'!$B$5:$XI$5,0))</f>
        <v>603.76322580644887</v>
      </c>
      <c r="AG42" s="393">
        <f>INDEX('Summary sales'!$A$6:$CA$50,MATCH($B42,'Summary sales'!$A$6:$A$50,0),MATCH($AF$3,'Summary sales'!$A$7:$CA$7,0))</f>
        <v>1038.4000000000233</v>
      </c>
      <c r="AH42" s="393">
        <f t="shared" si="792"/>
        <v>434.63677419357441</v>
      </c>
      <c r="AI42" s="581">
        <f t="shared" si="793"/>
        <v>1.7198795084166121</v>
      </c>
      <c r="AJ42" s="393">
        <f>INDEX('SO Juli 2026 Rev 2'!$B$6:$BI$50,MATCH(B42,'SO Juli 2026 Rev 2'!$B$6:$B$50,0),MATCH($AJ$3,'SO Juli 2026 Rev 2'!$B$5:$XI$5,0))</f>
        <v>673.27548387096704</v>
      </c>
      <c r="AK42" s="393">
        <f>INDEX('Summary sales'!$A$6:$CA$50,MATCH($B42,'Summary sales'!$A$6:$A$50,0),MATCH($AJ$3,'Summary sales'!$A$7:$CA$7,0))</f>
        <v>705.06999999994878</v>
      </c>
      <c r="AL42" s="393">
        <f t="shared" si="794"/>
        <v>31.794516128981741</v>
      </c>
      <c r="AM42" s="581">
        <f t="shared" si="795"/>
        <v>1.0472236356300701</v>
      </c>
      <c r="AN42" s="393">
        <f>INDEX('SO Juli 2026 Rev 2'!$B$6:$BI$50,MATCH(B42,'SO Juli 2026 Rev 2'!$B$6:$B$50,0),MATCH($AN$3,'SO Juli 2026 Rev 2'!$B$5:$XI$5,0))</f>
        <v>5500</v>
      </c>
      <c r="AO42" s="393">
        <f>INDEX('Summary sales'!$A$6:$CA$50,MATCH($B42,'Summary sales'!$A$6:$A$50,0),MATCH($AN$3,'Summary sales'!$A$7:$CA$7,0))</f>
        <v>6332.5099999997765</v>
      </c>
      <c r="AP42" s="393">
        <f t="shared" si="796"/>
        <v>832.50999999977648</v>
      </c>
      <c r="AQ42" s="581">
        <f t="shared" si="797"/>
        <v>1.1513654545454139</v>
      </c>
      <c r="AR42" s="393">
        <f>INDEX('SO Juli 2026 Rev 2'!$B$6:$BI$50,MATCH(B42,'SO Juli 2026 Rev 2'!$B$6:$B$50,0),MATCH($AR$3,'SO Juli 2026 Rev 2'!$B$5:$XI$5,0))</f>
        <v>5000</v>
      </c>
      <c r="AS42" s="393">
        <f>INDEX('Summary sales'!$A$6:$CA$50,MATCH($B42,'Summary sales'!$A$6:$A$50,0),MATCH($AR$3,'Summary sales'!$A$7:$CA$7,0))</f>
        <v>4184.8700000001118</v>
      </c>
      <c r="AT42" s="393">
        <f t="shared" si="798"/>
        <v>-815.12999999988824</v>
      </c>
      <c r="AU42" s="581">
        <f t="shared" si="799"/>
        <v>0.83697400000002231</v>
      </c>
      <c r="AV42" s="393">
        <f>INDEX('SO Juli 2026 Rev 2'!$B$6:$BI$50,MATCH(B42,'SO Juli 2026 Rev 2'!$B$6:$B$50,0),MATCH($AV$3,'SO Juli 2026 Rev 2'!$B$5:$XI$5,0))</f>
        <v>2500</v>
      </c>
      <c r="AW42" s="393">
        <f>INDEX('Summary sales'!$A$6:$CA$50,MATCH($B42,'Summary sales'!$A$6:$A$50,0),MATCH($AV$3,'Summary sales'!$A$7:$CA$7,0))</f>
        <v>405.31000000005588</v>
      </c>
      <c r="AX42" s="393">
        <f t="shared" si="800"/>
        <v>-2094.6899999999441</v>
      </c>
      <c r="AY42" s="581">
        <f t="shared" si="801"/>
        <v>0.16212400000002236</v>
      </c>
      <c r="AZ42" s="393">
        <f>INDEX('SO Juli 2026 Rev 2'!$B$6:$BI$50,MATCH(B42,'SO Juli 2026 Rev 2'!$B$6:$B$50,0),MATCH($AZ$3,'SO Juli 2026 Rev 2'!$B$5:$XI$5,0))</f>
        <v>500</v>
      </c>
      <c r="BA42" s="393">
        <f>INDEX('Summary sales'!$A$6:$CA$50,MATCH($B42,'Summary sales'!$A$6:$A$50,0),MATCH($AZ$3,'Summary sales'!$A$7:$CA$7,0))</f>
        <v>1662.179999999993</v>
      </c>
      <c r="BB42" s="393">
        <f t="shared" si="802"/>
        <v>1162.179999999993</v>
      </c>
      <c r="BC42" s="581">
        <f t="shared" si="803"/>
        <v>3.3243599999999862</v>
      </c>
      <c r="BD42" s="393">
        <f>INDEX('SO Juli 2026 Rev 2'!$B$6:$BI$50,MATCH(B42,'SO Juli 2026 Rev 2'!$B$6:$B$50,0),MATCH($BD$3,'SO Juli 2026 Rev 2'!$B$5:$XI$5,0))</f>
        <v>11000</v>
      </c>
      <c r="BE42" s="393">
        <f>INDEX('Summary sales'!$A$6:$CA$50,MATCH($B42,'Summary sales'!$A$6:$A$50,0),MATCH($BD$3,'Summary sales'!$A$7:$CA$7,0))</f>
        <v>10914.120000000112</v>
      </c>
      <c r="BF42" s="393">
        <f t="shared" si="804"/>
        <v>-85.879999999888241</v>
      </c>
      <c r="BG42" s="581">
        <f t="shared" si="805"/>
        <v>0.99219272727273744</v>
      </c>
      <c r="BH42" s="393">
        <f>INDEX('SO Juli 2026 Rev 2'!$B$6:$BI$50,MATCH(B42,'SO Juli 2026 Rev 2'!$B$6:$B$50,0),MATCH($BH$3,'SO Juli 2026 Rev 2'!$B$5:$XI$5,0))</f>
        <v>9000.0570967741915</v>
      </c>
      <c r="BI42" s="393">
        <f>INDEX('Summary sales'!$A$6:$CA$50,MATCH($B42,'Summary sales'!$A$6:$A$50,0),MATCH($BH$3,'Summary sales'!$A$7:$CA$7,0))</f>
        <v>7435.0200000000186</v>
      </c>
      <c r="BJ42" s="393">
        <f t="shared" si="806"/>
        <v>-1565.0370967741728</v>
      </c>
      <c r="BK42" s="581">
        <f t="shared" si="807"/>
        <v>0.82610809243253414</v>
      </c>
      <c r="BL42" s="393">
        <f>INDEX('SO Juli 2026 Rev 2'!$B$6:$BI$50,MATCH(B42,'SO Juli 2026 Rev 2'!$B$6:$B$50,0),MATCH($BL$3,'SO Juli 2026 Rev 2'!$B$5:$XI$5,0))</f>
        <v>1000</v>
      </c>
      <c r="BM42" s="393">
        <f>INDEX('Summary sales'!$A$6:$CA$50,MATCH($B42,'Summary sales'!$A$6:$A$50,0),MATCH($BL$3,'Summary sales'!$A$7:$CA$7,0))</f>
        <v>1393.1649999999208</v>
      </c>
      <c r="BN42" s="393">
        <f t="shared" si="808"/>
        <v>393.16499999992084</v>
      </c>
      <c r="BO42" s="581">
        <f t="shared" si="809"/>
        <v>1.3931649999999209</v>
      </c>
      <c r="BP42" s="393">
        <f>INDEX('SO Juli 2026 Rev 2'!$B$6:$BI$50,MATCH(B42,'SO Juli 2026 Rev 2'!$B$6:$B$50,0),MATCH($BP$3,'SO Juli 2026 Rev 2'!$B$5:$XI$5,0))</f>
        <v>5500</v>
      </c>
      <c r="BQ42" s="393">
        <f ca="1">INDEX('Summary sales'!$A$6:$CA$50,MATCH($B42,'Summary sales'!$A$6:$A$50,0),MATCH($BP$3,'Summary sales'!$A$7:$CA$7,0))</f>
        <v>5273.57</v>
      </c>
      <c r="BR42" s="393">
        <f t="shared" ca="1" si="810"/>
        <v>-226.43000000000029</v>
      </c>
      <c r="BS42" s="581">
        <f t="shared" ca="1" si="811"/>
        <v>0.95883090909090907</v>
      </c>
      <c r="BT42" s="393">
        <f>INDEX('SO Juli 2026 Rev 2'!$B$6:$BI$50,MATCH(B42,'SO Juli 2026 Rev 2'!$B$6:$B$50,0),MATCH($BT$3,'SO Juli 2026 Rev 2'!$B$5:$XI$5,0))</f>
        <v>0</v>
      </c>
      <c r="BU42" s="393">
        <f>INDEX('Summary sales'!$A$6:$CA$50,MATCH($B42,'Summary sales'!$A$6:$A$50,0),MATCH($BT$3,'Summary sales'!$A$7:$CA$7,0))</f>
        <v>0</v>
      </c>
      <c r="BV42" s="393">
        <f t="shared" si="812"/>
        <v>0</v>
      </c>
      <c r="BW42" s="581" t="e">
        <f t="shared" si="813"/>
        <v>#DIV/0!</v>
      </c>
      <c r="BX42" s="393">
        <f>INDEX('SO Juli 2026 Rev 2'!$B$6:$BI$50,MATCH(B42,'SO Juli 2026 Rev 2'!$B$6:$B$50,0),MATCH($BX$3,'SO Juli 2026 Rev 2'!$B$5:$XI$5,0))</f>
        <v>89.451612903225808</v>
      </c>
      <c r="BY42" s="393">
        <f>INDEX('Summary sales'!$A$6:$CA$50,MATCH($B42,'Summary sales'!$A$6:$A$50,0),MATCH($BX$3,'Summary sales'!$A$7:$CA$7,0))</f>
        <v>73.236000000004424</v>
      </c>
      <c r="BZ42" s="393">
        <f t="shared" si="814"/>
        <v>-16.215612903221384</v>
      </c>
      <c r="CA42" s="581">
        <f t="shared" si="815"/>
        <v>0.81872196177430112</v>
      </c>
      <c r="CB42" s="393">
        <f>INDEX('SO Juli 2026 Rev 2'!$B$6:$BI$50,MATCH(B42,'SO Juli 2026 Rev 2'!$B$6:$B$50,0),MATCH($CB$3,'SO Juli 2026 Rev 2'!$B$5:$XI$5,0))</f>
        <v>3500</v>
      </c>
      <c r="CC42" s="393">
        <f>INDEX('Summary sales'!$A$6:$CA$50,MATCH($B42,'Summary sales'!$A$6:$A$50,0),MATCH($CB$3,'Summary sales'!$A$7:$CA$7,0))</f>
        <v>3390.5</v>
      </c>
      <c r="CD42" s="393">
        <f t="shared" si="816"/>
        <v>-109.5</v>
      </c>
      <c r="CE42" s="581">
        <f t="shared" si="817"/>
        <v>0.96871428571428575</v>
      </c>
      <c r="CF42" s="393">
        <f>INDEX('SO Juli 2026 Rev 2'!$B$6:$BI$50,MATCH(B42,'SO Juli 2026 Rev 2'!$B$6:$B$50,0),MATCH($CF$3,'SO Juli 2026 Rev 2'!$B$5:$XI$5,0))</f>
        <v>1300</v>
      </c>
      <c r="CG42" s="393">
        <f>INDEX('Summary sales'!$A$6:$CA$50,MATCH($B42,'Summary sales'!$A$6:$A$50,0),MATCH($CF$3,'Summary sales'!$A$7:$CA$7,0))</f>
        <v>776.30000000004657</v>
      </c>
      <c r="CH42" s="393">
        <f t="shared" si="818"/>
        <v>-523.69999999995343</v>
      </c>
      <c r="CI42" s="581">
        <f t="shared" si="819"/>
        <v>0.59715384615388201</v>
      </c>
      <c r="CJ42" s="393">
        <f>INDEX('SO Juli 2026 Rev 2'!$B$6:$BI$50,MATCH(B42,'SO Juli 2026 Rev 2'!$B$6:$B$50,0),MATCH($CJ$3,'SO Juli 2026 Rev 2'!$B$5:$XI$5,0))</f>
        <v>3000</v>
      </c>
      <c r="CK42" s="393">
        <f>INDEX('Summary sales'!$A$6:$CA$50,MATCH($B42,'Summary sales'!$A$6:$A$50,0),MATCH($CJ$3,'Summary sales'!$A$7:$CA$7,0))</f>
        <v>5073</v>
      </c>
      <c r="CL42" s="393">
        <f t="shared" si="820"/>
        <v>2073</v>
      </c>
      <c r="CM42" s="581">
        <f t="shared" si="821"/>
        <v>1.6910000000000001</v>
      </c>
      <c r="CN42" s="393">
        <f>INDEX('SO Juli 2026 Rev 2'!$B$6:$BI$50,MATCH(B42,'SO Juli 2026 Rev 2'!$B$6:$B$50,0),MATCH($CN$3,'SO Juli 2026 Rev 2'!$B$5:$XI$5,0))</f>
        <v>6500</v>
      </c>
      <c r="CO42" s="393">
        <f>INDEX('Summary sales'!$A$6:$CA$50,MATCH($B42,'Summary sales'!$A$6:$A$50,0),MATCH($CN$3,'Summary sales'!$A$7:$CA$7,0))</f>
        <v>3841.3699999998789</v>
      </c>
      <c r="CP42" s="393">
        <f t="shared" si="822"/>
        <v>-2658.6300000001211</v>
      </c>
      <c r="CQ42" s="581">
        <f t="shared" si="823"/>
        <v>0.59097999999998141</v>
      </c>
      <c r="CR42" s="393">
        <f>INDEX('SO Juli 2026 Rev 2'!$B$6:$BI$50,MATCH(B42,'SO Juli 2026 Rev 2'!$B$6:$B$50,0),MATCH($CR$3,'SO Juli 2026 Rev 2'!$B$5:$XI$5,0))</f>
        <v>10000</v>
      </c>
      <c r="CS42" s="393">
        <f>INDEX('Summary sales'!$A$6:$CA$50,MATCH($B42,'Summary sales'!$A$6:$A$50,0),MATCH($CR$3,'Summary sales'!$A$7:$CA$7,0))</f>
        <v>14348.399999999907</v>
      </c>
      <c r="CT42" s="393">
        <f t="shared" si="824"/>
        <v>4348.3999999999069</v>
      </c>
      <c r="CU42" s="581">
        <f t="shared" si="825"/>
        <v>1.4348399999999908</v>
      </c>
      <c r="CV42" s="393">
        <f>INDEX('SO Juli 2026 Rev 2'!$B$6:$BI$50,MATCH(B42,'SO Juli 2026 Rev 2'!$B$6:$B$50,0),MATCH($CV$3,'SO Juli 2026 Rev 2'!$B$5:$XI$5,0))</f>
        <v>16000</v>
      </c>
      <c r="CW42" s="393">
        <f>INDEX('Summary sales'!$A$6:$CA$50,MATCH($B42,'Summary sales'!$A$6:$A$50,0),MATCH($CV$3,'Summary sales'!$A$7:$CA$7,0))</f>
        <v>15640.906999997795</v>
      </c>
      <c r="CX42" s="393">
        <f t="shared" si="826"/>
        <v>-359.09300000220537</v>
      </c>
      <c r="CY42" s="581">
        <f t="shared" si="827"/>
        <v>0.97755668749986213</v>
      </c>
      <c r="CZ42" s="393">
        <f>INDEX('SO Juli 2026 Rev 2'!$B$6:$BI$50,MATCH(B42,'SO Juli 2026 Rev 2'!$B$6:$B$50,0),MATCH($CZ$3,'SO Juli 2026 Rev 2'!$B$5:$XI$5,0))</f>
        <v>2000</v>
      </c>
      <c r="DA42" s="393">
        <f>INDEX('Summary sales'!$A$6:$CA$50,MATCH($B42,'Summary sales'!$A$6:$A$50,0),MATCH($CZ$3,'Summary sales'!$A$7:$CA$7,0))</f>
        <v>1649.4500000001863</v>
      </c>
      <c r="DB42" s="393">
        <f t="shared" si="828"/>
        <v>-350.54999999981374</v>
      </c>
      <c r="DC42" s="581">
        <f t="shared" si="829"/>
        <v>0.82472500000009308</v>
      </c>
      <c r="DD42" s="393">
        <f>INDEX('SO Juli 2026 Rev 2'!$B$6:$BI$50,MATCH(B42,'SO Juli 2026 Rev 2'!$B$6:$B$50,0),MATCH($DD$3,'SO Juli 2026 Rev 2'!$B$5:$XI$5,0))</f>
        <v>800</v>
      </c>
      <c r="DE42" s="393">
        <f>INDEX('Summary sales'!$A$6:$CA$50,MATCH($B42,'Summary sales'!$A$6:$A$50,0),MATCH($DD$3,'Summary sales'!$A$7:$CA$7,0))</f>
        <v>962.61999999999534</v>
      </c>
      <c r="DF42" s="393">
        <f t="shared" si="830"/>
        <v>162.61999999999534</v>
      </c>
      <c r="DG42" s="581">
        <f t="shared" si="831"/>
        <v>1.2032749999999941</v>
      </c>
      <c r="DH42" s="393">
        <f>INDEX('SO Juli 2026 Rev 2'!$B$6:$BI$50,MATCH(B42,'SO Juli 2026 Rev 2'!$B$6:$B$50,0),MATCH($DH$3,'SO Juli 2026 Rev 2'!$B$5:$XI$5,0))</f>
        <v>8000</v>
      </c>
      <c r="DI42" s="393">
        <f>INDEX('Summary sales'!$A$6:$CA$50,MATCH($B42,'Summary sales'!$A$6:$A$50,0),MATCH($DH$3,'Summary sales'!$A$7:$CA$7,0))</f>
        <v>7126.4599999990314</v>
      </c>
      <c r="DJ42" s="393">
        <f t="shared" si="832"/>
        <v>-873.54000000096858</v>
      </c>
      <c r="DK42" s="581">
        <f t="shared" si="833"/>
        <v>0.89080749999987896</v>
      </c>
      <c r="DL42" s="393">
        <f>INDEX('SO Juli 2026 Rev 2'!$B$6:$BI$50,MATCH(B42,'SO Juli 2026 Rev 2'!$B$6:$B$50,0),MATCH($DL$3,'SO Juli 2026 Rev 2'!$B$5:$XI$5,0))</f>
        <v>2000</v>
      </c>
      <c r="DM42" s="393">
        <f>INDEX('Summary sales'!$A$6:$CA$50,MATCH($B42,'Summary sales'!$A$6:$A$50,0),MATCH($DL$3,'Summary sales'!$A$7:$CA$7,0))</f>
        <v>1952.3499999999767</v>
      </c>
      <c r="DN42" s="393">
        <f t="shared" si="834"/>
        <v>-47.650000000023283</v>
      </c>
      <c r="DO42" s="581">
        <f t="shared" si="835"/>
        <v>0.97617499999998836</v>
      </c>
      <c r="DP42" s="393">
        <f>INDEX('SO Juli 2026 Rev 2'!$B$6:$BI$50,MATCH(B42,'SO Juli 2026 Rev 2'!$B$6:$B$50,0),MATCH($DP$3,'SO Juli 2026 Rev 2'!$B$5:$XI$5,0))</f>
        <v>2000</v>
      </c>
      <c r="DQ42" s="393">
        <f>INDEX('Summary sales'!$A$6:$CA$50,MATCH($B42,'Summary sales'!$A$6:$A$50,0),MATCH($DP$3,'Summary sales'!$A$7:$CA$7,0))</f>
        <v>1851.7700000000186</v>
      </c>
      <c r="DR42" s="393">
        <f t="shared" si="836"/>
        <v>-148.22999999998137</v>
      </c>
      <c r="DS42" s="581">
        <f t="shared" si="837"/>
        <v>0.92588500000000928</v>
      </c>
      <c r="DT42" s="393">
        <f>INDEX('SO Juli 2026 Rev 2'!$B$6:$BI$50,MATCH(B42,'SO Juli 2026 Rev 2'!$B$6:$B$50,0),MATCH($DT$3,'SO Juli 2026 Rev 2'!$B$5:$XI$5,0))</f>
        <v>1000</v>
      </c>
      <c r="DU42" s="393">
        <f>INDEX('Summary sales'!$A$6:$CA$50,MATCH($B42,'Summary sales'!$A$6:$A$50,0),MATCH($DT$3,'Summary sales'!$A$7:$CA$7,0))</f>
        <v>1261.4300000000512</v>
      </c>
      <c r="DV42" s="393">
        <f t="shared" si="838"/>
        <v>261.43000000005122</v>
      </c>
      <c r="DW42" s="581">
        <f t="shared" si="839"/>
        <v>1.2614300000000511</v>
      </c>
      <c r="DX42" s="393">
        <f>INDEX('SO Juli 2026 Rev 2'!$B$6:$BI$50,MATCH(B42,'SO Juli 2026 Rev 2'!$B$6:$B$50,0),MATCH($DX$3,'SO Juli 2026 Rev 2'!$B$5:$XI$5,0))</f>
        <v>11000</v>
      </c>
      <c r="DY42" s="393">
        <f>INDEX('Summary sales'!$A$6:$CA$50,MATCH($B42,'Summary sales'!$A$6:$A$50,0),MATCH($DX$3,'Summary sales'!$A$7:$CA$7,0))</f>
        <v>8959.0300000002608</v>
      </c>
      <c r="DZ42" s="393">
        <f t="shared" si="840"/>
        <v>-2040.9699999997392</v>
      </c>
      <c r="EA42" s="581">
        <f t="shared" si="841"/>
        <v>0.8144572727272964</v>
      </c>
      <c r="EB42" s="393">
        <f>INDEX('SO Juli 2026 Rev 2'!$B$6:$BI$50,MATCH(B42,'SO Juli 2026 Rev 2'!$B$6:$B$50,0),MATCH($EB$3,'SO Juli 2026 Rev 2'!$B$5:$XI$5,0))</f>
        <v>2000</v>
      </c>
      <c r="EC42" s="393">
        <f>INDEX('Summary sales'!$A$6:$CA$50,MATCH($B42,'Summary sales'!$A$6:$A$50,0),MATCH($EB$3,'Summary sales'!$A$7:$CA$7,0))</f>
        <v>2177.5200000000186</v>
      </c>
      <c r="ED42" s="393">
        <f t="shared" si="842"/>
        <v>177.52000000001863</v>
      </c>
      <c r="EE42" s="581">
        <f t="shared" si="843"/>
        <v>1.0887600000000093</v>
      </c>
      <c r="EF42" s="393">
        <f>INDEX('SO Juli 2026 Rev 2'!$B$6:$BI$50,MATCH(B42,'SO Juli 2026 Rev 2'!$B$6:$B$50,0),MATCH($EF$3,'SO Juli 2026 Rev 2'!$B$5:$XI$5,0))</f>
        <v>4000</v>
      </c>
      <c r="EG42" s="393">
        <f>INDEX('Summary sales'!$A$6:$CA$50,MATCH($B42,'Summary sales'!$A$6:$A$50,0),MATCH($EF$3,'Summary sales'!$A$7:$CA$7,0))</f>
        <v>5184.9899999992922</v>
      </c>
      <c r="EH42" s="393">
        <f t="shared" si="844"/>
        <v>1184.9899999992922</v>
      </c>
      <c r="EI42" s="581">
        <f t="shared" si="845"/>
        <v>1.296247499999823</v>
      </c>
      <c r="EJ42" s="393">
        <f>INDEX('SO Juli 2026 Rev 2'!$B$6:$BI$50,MATCH(B42,'SO Juli 2026 Rev 2'!$B$6:$B$50,0),MATCH($EJ$3,'SO Juli 2026 Rev 2'!$B$5:$XI$5,0))</f>
        <v>7000</v>
      </c>
      <c r="EK42" s="393">
        <f>INDEX('Summary sales'!$A$6:$CA$50,MATCH(B42,'Summary sales'!$A$6:$A$50,0),MATCH($EJ$3,'Summary sales'!$A$7:$CA$7,0))</f>
        <v>3472.839999999851</v>
      </c>
      <c r="EL42" s="393">
        <f t="shared" si="846"/>
        <v>-3527.160000000149</v>
      </c>
      <c r="EM42" s="581">
        <f t="shared" si="847"/>
        <v>0.49611999999997869</v>
      </c>
      <c r="EN42" s="393">
        <f>INDEX('SO Juli 2026 Rev 2'!$B$6:$BI$50,MATCH(B42,'SO Juli 2026 Rev 2'!$B$6:$B$50,0),MATCH($EN$3,'SO Juli 2026 Rev 2'!$B$5:$XI$5,0))</f>
        <v>7000</v>
      </c>
      <c r="EO42" s="393">
        <f>INDEX('Summary sales'!$A$6:$CA$50,MATCH($B42,'Summary sales'!$A$6:$A$50,0),MATCH($EN$3,'Summary sales'!$A$7:$CA$7,0))</f>
        <v>8808.1400000001304</v>
      </c>
      <c r="EP42" s="393">
        <f t="shared" si="848"/>
        <v>1808.1400000001304</v>
      </c>
      <c r="EQ42" s="581">
        <f t="shared" si="849"/>
        <v>1.258305714285733</v>
      </c>
      <c r="ER42" s="393">
        <f>INDEX('SO Juli 2026 Rev 2'!$B$6:$BI$50,MATCH(B42,'SO Juli 2026 Rev 2'!$B$6:$B$50,0),MATCH($ER$3,'SO Juli 2026 Rev 2'!$B$5:$XI$5,0))</f>
        <v>35000</v>
      </c>
      <c r="ES42" s="393">
        <f>INDEX('Summary sales'!$A$6:$CA$50,MATCH($B42,'Summary sales'!$A$6:$A$50,0),MATCH($ER$3,'Summary sales'!$A$7:$CA$7,0))</f>
        <v>7360.1769999992102</v>
      </c>
      <c r="ET42" s="393">
        <f t="shared" si="850"/>
        <v>-27639.82300000079</v>
      </c>
      <c r="EU42" s="581">
        <f t="shared" si="851"/>
        <v>0.21029077142854885</v>
      </c>
      <c r="EV42" s="393">
        <f>INDEX('SO Juli 2026 Rev 2'!$B$6:$BI$50,MATCH(B42,'SO Juli 2026 Rev 2'!$B$6:$B$50,0),MATCH($EV$3,'SO Juli 2026 Rev 2'!$B$5:$XI$5,0))</f>
        <v>8000</v>
      </c>
      <c r="EW42" s="393">
        <f>INDEX('Summary sales'!$A$6:$CA$50,MATCH(B42,'Summary sales'!$A$6:$A$50,0),MATCH($EV$3,'Summary sales'!$A$7:$CA$7,0))</f>
        <v>0</v>
      </c>
      <c r="EX42" s="393">
        <f t="shared" si="852"/>
        <v>-8000</v>
      </c>
      <c r="EY42" s="581">
        <f t="shared" si="853"/>
        <v>0</v>
      </c>
      <c r="EZ42" s="393">
        <f>INDEX('SO Juli 2026 Rev 2'!$B$6:$BI$50,MATCH(B42,'SO Juli 2026 Rev 2'!$B$6:$B$50,0),MATCH($EZ$3,'SO Juli 2026 Rev 2'!$B$5:$XI$5,0))</f>
        <v>3500</v>
      </c>
      <c r="FA42" s="393">
        <f>INDEX('Summary sales'!$A$6:$CA$50,MATCH(B42,'Summary sales'!$A$6:$A$50,0),MATCH($EZ$3,'Summary sales'!$A$7:$CA$7,0))</f>
        <v>2546.5</v>
      </c>
      <c r="FB42" s="393">
        <f t="shared" si="854"/>
        <v>-953.5</v>
      </c>
      <c r="FC42" s="581">
        <f t="shared" si="855"/>
        <v>0.72757142857142854</v>
      </c>
      <c r="FD42" s="393">
        <f>INDEX('SO Juli 2026 Rev 2'!$B$6:$BI$50,MATCH(B42,'SO Juli 2026 Rev 2'!$B$6:$B$50,0),MATCH($FD$3,'SO Juli 2026 Rev 2'!$B$5:$XI$5,0))</f>
        <v>0</v>
      </c>
      <c r="FE42" s="393">
        <f>INDEX('Summary sales'!$A$6:$CA$50,MATCH(B42,'Summary sales'!$A$6:$A$50,0),MATCH($FD$3,'Summary sales'!$A$7:$CA$7,0))</f>
        <v>0</v>
      </c>
      <c r="FF42" s="393">
        <f t="shared" si="856"/>
        <v>0</v>
      </c>
      <c r="FG42" s="581" t="e">
        <f t="shared" si="857"/>
        <v>#DIV/0!</v>
      </c>
      <c r="FH42" s="393">
        <f>INDEX('SO Juli 2026 Rev 2'!$B$6:$BI$50,MATCH(B42,'SO Juli 2026 Rev 2'!$B$6:$B$50,0),MATCH($FH$3,'SO Juli 2026 Rev 2'!$B$5:$XI$5,0))</f>
        <v>0</v>
      </c>
      <c r="FI42" s="393">
        <f>INDEX('Summary sales'!$A$6:$CA$50,MATCH(B42,'Summary sales'!$A$6:$A$50,0),MATCH($FH$3,'Summary sales'!$A$7:$CA$7,0))</f>
        <v>0</v>
      </c>
      <c r="FJ42" s="393">
        <f t="shared" si="858"/>
        <v>0</v>
      </c>
      <c r="FK42" s="581" t="e">
        <f t="shared" si="859"/>
        <v>#DIV/0!</v>
      </c>
      <c r="FL42" s="393">
        <f>INDEX('SO Juli 2026 Rev 2'!$B$6:$BI$50,MATCH(B42,'SO Juli 2026 Rev 2'!$B$6:$B$50,0),MATCH($FL$3,'SO Juli 2026 Rev 2'!$B$5:$XI$5,0))</f>
        <v>700</v>
      </c>
      <c r="FM42" s="393">
        <f>INDEX('Summary sales'!$A$6:$CA$50,MATCH(B42,'Summary sales'!$A$6:$A$50,0),MATCH($FL$3,'Summary sales'!$A$7:$CA$7,0))</f>
        <v>543.14000000001397</v>
      </c>
      <c r="FN42" s="393">
        <f t="shared" si="860"/>
        <v>-156.85999999998603</v>
      </c>
      <c r="FO42" s="581">
        <f t="shared" si="861"/>
        <v>0.77591428571430565</v>
      </c>
      <c r="FP42" s="393">
        <f>INDEX('SO Juli 2026 Rev 2'!$B$6:$BI$50,MATCH(B42,'SO Juli 2026 Rev 2'!$B$6:$B$50,0),MATCH($FP$3,'SO Juli 2026 Rev 2'!$B$5:$XI$5,0))</f>
        <v>5600</v>
      </c>
      <c r="FQ42" s="393">
        <f>INDEX('Summary sales'!$A$6:$CA$50,MATCH(B42,'Summary sales'!$A$6:$A$50,0),MATCH($FP$3,'Summary sales'!$A$7:$CA$7,0))</f>
        <v>8814.2600000000093</v>
      </c>
      <c r="FR42" s="393">
        <f t="shared" si="862"/>
        <v>3214.2600000000093</v>
      </c>
      <c r="FS42" s="581">
        <f t="shared" si="863"/>
        <v>1.5739750000000017</v>
      </c>
      <c r="FT42" s="393">
        <f>INDEX('SO Juli 2026 Rev 2'!$B$6:$BI$50,MATCH(B42,'SO Juli 2026 Rev 2'!$B$6:$B$50,0),MATCH($FT$3,'SO Juli 2026 Rev 2'!$B$5:$XI$5,0))</f>
        <v>4000</v>
      </c>
      <c r="FU42" s="393">
        <f>INDEX('Summary sales'!$A$6:$CA$50,MATCH(B42,'Summary sales'!$A$6:$A$50,0),MATCH($FT$3,'Summary sales'!$A$7:$CA$7,0))</f>
        <v>4244.5099999997765</v>
      </c>
      <c r="FV42" s="393">
        <f t="shared" si="864"/>
        <v>244.50999999977648</v>
      </c>
      <c r="FW42" s="581">
        <f t="shared" si="865"/>
        <v>1.061127499999944</v>
      </c>
      <c r="FX42" s="393">
        <f>INDEX('SO Juli 2026 Rev 2'!$B$6:$BI$50,MATCH(B42,'SO Juli 2026 Rev 2'!$B$6:$B$50,0),MATCH($FX$3,'SO Juli 2026 Rev 2'!$B$5:$XI$5,0))</f>
        <v>2000</v>
      </c>
      <c r="FY42" s="393">
        <f>INDEX('Summary sales'!$A$6:$CA$50,MATCH(B42,'Summary sales'!$A$6:$A$50,0),MATCH($FX$3,'Summary sales'!$A$7:$CA$7,0))</f>
        <v>4374.9899999999907</v>
      </c>
      <c r="FZ42" s="393">
        <f t="shared" si="866"/>
        <v>2374.9899999999907</v>
      </c>
      <c r="GA42" s="581">
        <f t="shared" si="867"/>
        <v>2.1874949999999953</v>
      </c>
      <c r="GB42" s="393">
        <f>INDEX('SO Juli 2026 Rev 2'!$B$6:$BI$50,MATCH(B42,'SO Juli 2026 Rev 2'!$B$6:$B$50,0),MATCH($GB$3,'SO Juli 2026 Rev 2'!$B$5:$XI$5,0))</f>
        <v>369.61070967741654</v>
      </c>
      <c r="GC42" s="393">
        <f>INDEX('Summary sales'!$A$6:$CA$50,MATCH(B42,'Summary sales'!$A$6:$A$50,0),MATCH($GB$3,'Summary sales'!$A$7:$CA$7,0))</f>
        <v>0</v>
      </c>
      <c r="GD42" s="393">
        <f t="shared" si="868"/>
        <v>-369.61070967741654</v>
      </c>
      <c r="GE42" s="581">
        <f t="shared" si="869"/>
        <v>0</v>
      </c>
      <c r="GF42" s="393">
        <f>INDEX('SO Juli 2026 Rev 2'!$B$6:$BI$50,MATCH(B42,'SO Juli 2026 Rev 2'!$B$6:$B$50,0),MATCH($GF$3,'SO Juli 2026 Rev 2'!$B$5:$XI$5,0))</f>
        <v>13500</v>
      </c>
      <c r="GG42" s="393">
        <f>INDEX('Summary sales'!$A$6:$CA$50,MATCH(B42,'Summary sales'!$A$6:$A$50,0),MATCH($GF$3,'Summary sales'!$A$7:$CA$7,0))</f>
        <v>4392.259</v>
      </c>
      <c r="GH42" s="393">
        <f t="shared" si="870"/>
        <v>-9107.741</v>
      </c>
      <c r="GI42" s="581">
        <f t="shared" si="871"/>
        <v>0.32535251851851854</v>
      </c>
      <c r="GJ42" s="393">
        <f>INDEX('SO Juli 2026 Rev 2'!$B$6:$BI$50,MATCH(B42,'SO Juli 2026 Rev 2'!$B$6:$B$50,0),MATCH($GJ$3,'SO Juli 2026 Rev 2'!$B$5:$XI$5,0))</f>
        <v>1121.900322580635</v>
      </c>
      <c r="GK42" s="393">
        <f>INDEX('Summary sales'!$A$6:$CA$50,MATCH($B42,'Summary sales'!$A$6:$A$50,0),MATCH($GJ$3,'Summary sales'!$A$7:$CA$7,0))</f>
        <v>1217.9000000003725</v>
      </c>
      <c r="GL42" s="393">
        <f t="shared" si="872"/>
        <v>95.999677419737509</v>
      </c>
      <c r="GM42" s="581">
        <f t="shared" si="873"/>
        <v>1.0855688116738531</v>
      </c>
      <c r="GN42" s="393">
        <f>INDEX('SO Juli 2026 Rev 2'!$B$6:$BI$50,MATCH(B42,'SO Juli 2026 Rev 2'!$B$6:$B$50,0),MATCH($GN$3,'SO Juli 2026 Rev 2'!$B$5:$XI$5,0))</f>
        <v>2499.7025806451697</v>
      </c>
      <c r="GO42" s="393">
        <f>INDEX('Summary sales'!$A$6:$CA$50,MATCH(B42,'Summary sales'!$A$6:$A$50,0),MATCH($GN$3,'Summary sales'!$A$7:$CA$7,0))</f>
        <v>2795.8399999999965</v>
      </c>
      <c r="GP42" s="393">
        <f t="shared" si="874"/>
        <v>296.13741935482676</v>
      </c>
      <c r="GQ42" s="581">
        <f t="shared" si="875"/>
        <v>1.1184690617386945</v>
      </c>
      <c r="GR42" s="393">
        <f>INDEX('SO Juli 2026 Rev 2'!$B$6:$BI$50,MATCH(B42,'SO Juli 2026 Rev 2'!$B$6:$B$50,0),MATCH($GR$3,'SO Juli 2026 Rev 2'!$B$5:$XI$5,0))</f>
        <v>2499.7025806451697</v>
      </c>
      <c r="GS42" s="393">
        <f>INDEX('Summary sales'!$A$6:$CA$50,MATCH(B42,'Summary sales'!$A$6:$A$50,0),MATCH($GR$3,'Summary sales'!$A$7:$CA$7,0))</f>
        <v>82.319999999832362</v>
      </c>
      <c r="GT42" s="393">
        <f t="shared" si="876"/>
        <v>-2417.3825806453374</v>
      </c>
      <c r="GU42" s="581">
        <f t="shared" si="877"/>
        <v>3.2931917835835364E-2</v>
      </c>
      <c r="GV42" s="393">
        <f>INDEX('SO Juli 2026 Rev 2'!$B$6:$BI$50,MATCH(B42,'SO Juli 2026 Rev 2'!$B$6:$B$50,0),MATCH($GV$3,'SO Juli 2026 Rev 2'!$B$5:$XI$5,0))</f>
        <v>0</v>
      </c>
      <c r="GW42" s="393">
        <f>INDEX('Summary sales'!$A$6:$CA$50,MATCH(B42,'Summary sales'!$A$6:$A$50,0),MATCH($GV$3,'Summary sales'!$A$7:$CA$7,0))</f>
        <v>0</v>
      </c>
      <c r="GX42" s="393">
        <f t="shared" si="878"/>
        <v>0</v>
      </c>
      <c r="GY42" s="582" t="e">
        <f t="shared" si="879"/>
        <v>#DIV/0!</v>
      </c>
    </row>
    <row r="43" spans="1:207" ht="15" customHeight="1">
      <c r="A43" s="808"/>
      <c r="B43" s="391">
        <f t="shared" si="675"/>
        <v>46234</v>
      </c>
      <c r="C43" s="392" t="str">
        <f t="shared" si="572"/>
        <v>Fri</v>
      </c>
      <c r="D43" s="393">
        <f>SUMIF($H$4:$GX$4,$D$4,H43:GX43)</f>
        <v>215751.05716129029</v>
      </c>
      <c r="E43" s="393">
        <f ca="1">SUMIF($H$4:$GX$4,$E$4,H43:GX43)</f>
        <v>176093.23800000295</v>
      </c>
      <c r="F43" s="393">
        <f t="shared" ca="1" si="778"/>
        <v>-39657.819161287334</v>
      </c>
      <c r="G43" s="581">
        <f t="shared" ca="1" si="779"/>
        <v>0.81618713862597625</v>
      </c>
      <c r="H43" s="393">
        <f>INDEX('SO Juli 2026 Rev 2'!$B$6:$BI$50,MATCH(B43,'SO Juli 2026 Rev 2'!$B$6:$B$50,0),MATCH($H$3,'SO Juli 2026 Rev 2'!$B$5:$XI$5,0))</f>
        <v>1199.5729032258068</v>
      </c>
      <c r="I43" s="393">
        <f>INDEX('Summary sales'!$A$6:$CA$50,MATCH(B43,'Summary sales'!$A$6:$A$50,0),MATCH($H$3,'Summary sales'!$A$7:$CA$7,0))</f>
        <v>1015.5600000000559</v>
      </c>
      <c r="J43" s="393">
        <f t="shared" si="780"/>
        <v>-184.01290322575096</v>
      </c>
      <c r="K43" s="581">
        <f t="shared" si="781"/>
        <v>0.84660131724306509</v>
      </c>
      <c r="L43" s="393">
        <f>INDEX('SO Juli 2026 Rev 2'!$B$6:$BI$50,MATCH(B43,'SO Juli 2026 Rev 2'!$B$6:$B$50,0),MATCH($L$3,'SO Juli 2026 Rev 2'!$B$5:$XI$5,0))</f>
        <v>2000</v>
      </c>
      <c r="M43" s="393">
        <f>INDEX('Summary sales'!$A$6:$CA$50,MATCH($B43,'Summary sales'!$A$6:$A$50,0),MATCH($L$3,'Summary sales'!$A$7:$CA$7,0))</f>
        <v>1384.5500000007451</v>
      </c>
      <c r="N43" s="393">
        <f t="shared" si="782"/>
        <v>-615.44999999925494</v>
      </c>
      <c r="O43" s="581">
        <f t="shared" si="783"/>
        <v>0.69227500000037256</v>
      </c>
      <c r="P43" s="393">
        <f>INDEX('SO Juli 2026 Rev 2'!$B$6:$BI$50,MATCH(B43,'SO Juli 2026 Rev 2'!$B$6:$B$50,0),MATCH($P$3,'SO Juli 2026 Rev 2'!$B$5:$XI$5,0))</f>
        <v>1200</v>
      </c>
      <c r="Q43" s="393">
        <f>INDEX('Summary sales'!$A$6:$CA$50,MATCH($B43,'Summary sales'!$A$6:$A$50,0),MATCH($P$3,'Summary sales'!$A$7:$CA$7,0))</f>
        <v>1111.6000000000931</v>
      </c>
      <c r="R43" s="393">
        <f t="shared" si="784"/>
        <v>-88.399999999906868</v>
      </c>
      <c r="S43" s="581">
        <f t="shared" si="785"/>
        <v>0.92633333333341095</v>
      </c>
      <c r="T43" s="393">
        <f>INDEX('SO Juli 2026 Rev 2'!$B$6:$BI$50,MATCH(B43,'SO Juli 2026 Rev 2'!$B$6:$B$50,0),MATCH($T$3,'SO Juli 2026 Rev 2'!$B$5:$XI$5,0))</f>
        <v>3300</v>
      </c>
      <c r="U43" s="393">
        <f>INDEX('Summary sales'!$A$6:$CA$50,MATCH($B43,'Summary sales'!$A$6:$A$50,0),MATCH($T$3,'Summary sales'!$A$7:$CA$7,0))</f>
        <v>3267.6999999997206</v>
      </c>
      <c r="V43" s="393">
        <f t="shared" si="786"/>
        <v>-32.300000000279397</v>
      </c>
      <c r="W43" s="581">
        <f t="shared" si="787"/>
        <v>0.9902121212120365</v>
      </c>
      <c r="X43" s="393">
        <f>INDEX('SO Juli 2026 Rev 2'!$B$6:$BI$50,MATCH(B43,'SO Juli 2026 Rev 2'!$B$6:$B$50,0),MATCH($X$3,'SO Juli 2026 Rev 2'!$B$5:$XI$5,0))</f>
        <v>644.02064516129087</v>
      </c>
      <c r="Y43" s="393">
        <f>INDEX('Summary sales'!$A$6:$CA$50,MATCH($B43,'Summary sales'!$A$6:$A$50,0),MATCH($X$3,'Summary sales'!$A$7:$CA$7,0))</f>
        <v>983.69000000006054</v>
      </c>
      <c r="Z43" s="393">
        <f t="shared" si="788"/>
        <v>339.66935483876966</v>
      </c>
      <c r="AA43" s="581">
        <f t="shared" si="789"/>
        <v>1.5274199785221196</v>
      </c>
      <c r="AB43" s="393">
        <f>INDEX('SO Juli 2026 Rev 2'!$B$6:$BI$50,MATCH(B43,'SO Juli 2026 Rev 2'!$B$6:$B$50,0),MATCH($AB$3,'SO Juli 2026 Rev 2'!$B$5:$XI$5,0))</f>
        <v>150</v>
      </c>
      <c r="AC43" s="393">
        <f>INDEX('Summary sales'!$A$6:$CA$50,MATCH($B43,'Summary sales'!$A$6:$A$50,0),MATCH($AB$3,'Summary sales'!$A$7:$CA$7,0))</f>
        <v>76.069999999977881</v>
      </c>
      <c r="AD43" s="393">
        <f t="shared" si="790"/>
        <v>-73.930000000022119</v>
      </c>
      <c r="AE43" s="581">
        <f t="shared" si="791"/>
        <v>0.50713333333318589</v>
      </c>
      <c r="AF43" s="393">
        <f>INDEX('SO Juli 2026 Rev 2'!$B$6:$BI$50,MATCH(B43,'SO Juli 2026 Rev 2'!$B$6:$B$50,0),MATCH($AF$3,'SO Juli 2026 Rev 2'!$B$5:$XI$5,0))</f>
        <v>603.76322580644887</v>
      </c>
      <c r="AG43" s="393">
        <f>INDEX('Summary sales'!$A$6:$CA$50,MATCH($B43,'Summary sales'!$A$6:$A$50,0),MATCH($AF$3,'Summary sales'!$A$7:$CA$7,0))</f>
        <v>923.77000000001863</v>
      </c>
      <c r="AH43" s="393">
        <f t="shared" si="792"/>
        <v>320.00677419356975</v>
      </c>
      <c r="AI43" s="581">
        <f t="shared" si="793"/>
        <v>1.5300203134533996</v>
      </c>
      <c r="AJ43" s="393">
        <f>INDEX('SO Juli 2026 Rev 2'!$B$6:$BI$50,MATCH(B43,'SO Juli 2026 Rev 2'!$B$6:$B$50,0),MATCH($AJ$3,'SO Juli 2026 Rev 2'!$B$5:$XI$5,0))</f>
        <v>673.27548387096704</v>
      </c>
      <c r="AK43" s="393">
        <f>INDEX('Summary sales'!$A$6:$CA$50,MATCH($B43,'Summary sales'!$A$6:$A$50,0),MATCH($AJ$3,'Summary sales'!$A$7:$CA$7,0))</f>
        <v>684.72999999998137</v>
      </c>
      <c r="AL43" s="393">
        <f t="shared" si="794"/>
        <v>11.454516129014337</v>
      </c>
      <c r="AM43" s="581">
        <f t="shared" si="795"/>
        <v>1.0170131193002263</v>
      </c>
      <c r="AN43" s="393">
        <f>INDEX('SO Juli 2026 Rev 2'!$B$6:$BI$50,MATCH(B43,'SO Juli 2026 Rev 2'!$B$6:$B$50,0),MATCH($AN$3,'SO Juli 2026 Rev 2'!$B$5:$XI$5,0))</f>
        <v>5500</v>
      </c>
      <c r="AO43" s="393">
        <f>INDEX('Summary sales'!$A$6:$CA$50,MATCH($B43,'Summary sales'!$A$6:$A$50,0),MATCH($AN$3,'Summary sales'!$A$7:$CA$7,0))</f>
        <v>5257.1500000003725</v>
      </c>
      <c r="AP43" s="393">
        <f t="shared" si="796"/>
        <v>-242.84999999962747</v>
      </c>
      <c r="AQ43" s="581">
        <f t="shared" si="797"/>
        <v>0.95584545454552228</v>
      </c>
      <c r="AR43" s="393">
        <f>INDEX('SO Juli 2026 Rev 2'!$B$6:$BI$50,MATCH(B43,'SO Juli 2026 Rev 2'!$B$6:$B$50,0),MATCH($AR$3,'SO Juli 2026 Rev 2'!$B$5:$XI$5,0))</f>
        <v>5000</v>
      </c>
      <c r="AS43" s="393">
        <f>INDEX('Summary sales'!$A$6:$CA$50,MATCH($B43,'Summary sales'!$A$6:$A$50,0),MATCH($AR$3,'Summary sales'!$A$7:$CA$7,0))</f>
        <v>4240.8899999996647</v>
      </c>
      <c r="AT43" s="393">
        <f t="shared" si="798"/>
        <v>-759.11000000033528</v>
      </c>
      <c r="AU43" s="581">
        <f t="shared" si="799"/>
        <v>0.84817799999993293</v>
      </c>
      <c r="AV43" s="393">
        <f>INDEX('SO Juli 2026 Rev 2'!$B$6:$BI$50,MATCH(B43,'SO Juli 2026 Rev 2'!$B$6:$B$50,0),MATCH($AV$3,'SO Juli 2026 Rev 2'!$B$5:$XI$5,0))</f>
        <v>2500</v>
      </c>
      <c r="AW43" s="393">
        <f>INDEX('Summary sales'!$A$6:$CA$50,MATCH($B43,'Summary sales'!$A$6:$A$50,0),MATCH($AV$3,'Summary sales'!$A$7:$CA$7,0))</f>
        <v>519.80000000004657</v>
      </c>
      <c r="AX43" s="393">
        <f t="shared" si="800"/>
        <v>-1980.1999999999534</v>
      </c>
      <c r="AY43" s="581">
        <f t="shared" si="801"/>
        <v>0.20792000000001862</v>
      </c>
      <c r="AZ43" s="393">
        <f>INDEX('SO Juli 2026 Rev 2'!$B$6:$BI$50,MATCH(B43,'SO Juli 2026 Rev 2'!$B$6:$B$50,0),MATCH($AZ$3,'SO Juli 2026 Rev 2'!$B$5:$XI$5,0))</f>
        <v>500</v>
      </c>
      <c r="BA43" s="393">
        <f>INDEX('Summary sales'!$A$6:$CA$50,MATCH($B43,'Summary sales'!$A$6:$A$50,0),MATCH($AZ$3,'Summary sales'!$A$7:$CA$7,0))</f>
        <v>1837.8600000000006</v>
      </c>
      <c r="BB43" s="393">
        <f t="shared" si="802"/>
        <v>1337.8600000000006</v>
      </c>
      <c r="BC43" s="581">
        <f t="shared" si="803"/>
        <v>3.675720000000001</v>
      </c>
      <c r="BD43" s="393">
        <f>INDEX('SO Juli 2026 Rev 2'!$B$6:$BI$50,MATCH(B43,'SO Juli 2026 Rev 2'!$B$6:$B$50,0),MATCH($BD$3,'SO Juli 2026 Rev 2'!$B$5:$XI$5,0))</f>
        <v>11000</v>
      </c>
      <c r="BE43" s="393">
        <f>INDEX('Summary sales'!$A$6:$CA$50,MATCH($B43,'Summary sales'!$A$6:$A$50,0),MATCH($BD$3,'Summary sales'!$A$7:$CA$7,0))</f>
        <v>11282.409999999683</v>
      </c>
      <c r="BF43" s="393">
        <f t="shared" si="804"/>
        <v>282.40999999968335</v>
      </c>
      <c r="BG43" s="581">
        <f t="shared" si="805"/>
        <v>1.0256736363636076</v>
      </c>
      <c r="BH43" s="393">
        <f>INDEX('SO Juli 2026 Rev 2'!$B$6:$BI$50,MATCH(B43,'SO Juli 2026 Rev 2'!$B$6:$B$50,0),MATCH($BH$3,'SO Juli 2026 Rev 2'!$B$5:$XI$5,0))</f>
        <v>9000.0570967741915</v>
      </c>
      <c r="BI43" s="393">
        <f>INDEX('Summary sales'!$A$6:$CA$50,MATCH($B43,'Summary sales'!$A$6:$A$50,0),MATCH($BH$3,'Summary sales'!$A$7:$CA$7,0))</f>
        <v>8208.1499999999069</v>
      </c>
      <c r="BJ43" s="393">
        <f t="shared" si="806"/>
        <v>-791.90709677428458</v>
      </c>
      <c r="BK43" s="581">
        <f t="shared" si="807"/>
        <v>0.9120108807911762</v>
      </c>
      <c r="BL43" s="393">
        <f>INDEX('SO Juli 2026 Rev 2'!$B$6:$BI$50,MATCH(B43,'SO Juli 2026 Rev 2'!$B$6:$B$50,0),MATCH($BL$3,'SO Juli 2026 Rev 2'!$B$5:$XI$5,0))</f>
        <v>1000</v>
      </c>
      <c r="BM43" s="393">
        <f>INDEX('Summary sales'!$A$6:$CA$50,MATCH($B43,'Summary sales'!$A$6:$A$50,0),MATCH($BL$3,'Summary sales'!$A$7:$CA$7,0))</f>
        <v>1298.9629999999888</v>
      </c>
      <c r="BN43" s="393">
        <f t="shared" si="808"/>
        <v>298.96299999998882</v>
      </c>
      <c r="BO43" s="581">
        <f t="shared" si="809"/>
        <v>1.2989629999999888</v>
      </c>
      <c r="BP43" s="393">
        <f>INDEX('SO Juli 2026 Rev 2'!$B$6:$BI$50,MATCH(B43,'SO Juli 2026 Rev 2'!$B$6:$B$50,0),MATCH($BP$3,'SO Juli 2026 Rev 2'!$B$5:$XI$5,0))</f>
        <v>5500</v>
      </c>
      <c r="BQ43" s="393">
        <f ca="1">INDEX('Summary sales'!$A$6:$CA$50,MATCH($B43,'Summary sales'!$A$6:$A$50,0),MATCH($BP$3,'Summary sales'!$A$7:$CA$7,0))</f>
        <v>0</v>
      </c>
      <c r="BR43" s="393">
        <f t="shared" ca="1" si="810"/>
        <v>-5500</v>
      </c>
      <c r="BS43" s="581">
        <f t="shared" ca="1" si="811"/>
        <v>0</v>
      </c>
      <c r="BT43" s="393">
        <f>INDEX('SO Juli 2026 Rev 2'!$B$6:$BI$50,MATCH(B43,'SO Juli 2026 Rev 2'!$B$6:$B$50,0),MATCH($BT$3,'SO Juli 2026 Rev 2'!$B$5:$XI$5,0))</f>
        <v>0</v>
      </c>
      <c r="BU43" s="393">
        <f>INDEX('Summary sales'!$A$6:$CA$50,MATCH($B43,'Summary sales'!$A$6:$A$50,0),MATCH($BT$3,'Summary sales'!$A$7:$CA$7,0))</f>
        <v>0</v>
      </c>
      <c r="BV43" s="393">
        <f t="shared" si="812"/>
        <v>0</v>
      </c>
      <c r="BW43" s="581" t="e">
        <f t="shared" si="813"/>
        <v>#DIV/0!</v>
      </c>
      <c r="BX43" s="393">
        <f>INDEX('SO Juli 2026 Rev 2'!$B$6:$BI$50,MATCH(B43,'SO Juli 2026 Rev 2'!$B$6:$B$50,0),MATCH($BX$3,'SO Juli 2026 Rev 2'!$B$5:$XI$5,0))</f>
        <v>89.451612903225808</v>
      </c>
      <c r="BY43" s="393">
        <f>INDEX('Summary sales'!$A$6:$CA$50,MATCH($B43,'Summary sales'!$A$6:$A$50,0),MATCH($BX$3,'Summary sales'!$A$7:$CA$7,0))</f>
        <v>81.439999999987776</v>
      </c>
      <c r="BZ43" s="393">
        <f t="shared" si="814"/>
        <v>-8.0116129032380314</v>
      </c>
      <c r="CA43" s="581">
        <f t="shared" si="815"/>
        <v>0.91043635052276273</v>
      </c>
      <c r="CB43" s="393">
        <f>INDEX('SO Juli 2026 Rev 2'!$B$6:$BI$50,MATCH(B43,'SO Juli 2026 Rev 2'!$B$6:$B$50,0),MATCH($CB$3,'SO Juli 2026 Rev 2'!$B$5:$XI$5,0))</f>
        <v>3500</v>
      </c>
      <c r="CC43" s="393">
        <f>INDEX('Summary sales'!$A$6:$CA$50,MATCH($B43,'Summary sales'!$A$6:$A$50,0),MATCH($CB$3,'Summary sales'!$A$7:$CA$7,0))</f>
        <v>2567.0999999996275</v>
      </c>
      <c r="CD43" s="393">
        <f t="shared" si="816"/>
        <v>-932.90000000037253</v>
      </c>
      <c r="CE43" s="581">
        <f t="shared" si="817"/>
        <v>0.73345714285703645</v>
      </c>
      <c r="CF43" s="393">
        <f>INDEX('SO Juli 2026 Rev 2'!$B$6:$BI$50,MATCH(B43,'SO Juli 2026 Rev 2'!$B$6:$B$50,0),MATCH($CF$3,'SO Juli 2026 Rev 2'!$B$5:$XI$5,0))</f>
        <v>1300</v>
      </c>
      <c r="CG43" s="393">
        <f>INDEX('Summary sales'!$A$6:$CA$50,MATCH($B43,'Summary sales'!$A$6:$A$50,0),MATCH($CF$3,'Summary sales'!$A$7:$CA$7,0))</f>
        <v>1665.9899999999907</v>
      </c>
      <c r="CH43" s="393">
        <f t="shared" si="818"/>
        <v>365.98999999999069</v>
      </c>
      <c r="CI43" s="581">
        <f t="shared" si="819"/>
        <v>1.281530769230762</v>
      </c>
      <c r="CJ43" s="393">
        <f>INDEX('SO Juli 2026 Rev 2'!$B$6:$BI$50,MATCH(B43,'SO Juli 2026 Rev 2'!$B$6:$B$50,0),MATCH($CJ$3,'SO Juli 2026 Rev 2'!$B$5:$XI$5,0))</f>
        <v>3000</v>
      </c>
      <c r="CK43" s="393">
        <f>INDEX('Summary sales'!$A$6:$CA$50,MATCH($B43,'Summary sales'!$A$6:$A$50,0),MATCH($CJ$3,'Summary sales'!$A$7:$CA$7,0))</f>
        <v>3472.6000000005588</v>
      </c>
      <c r="CL43" s="393">
        <f t="shared" si="820"/>
        <v>472.60000000055879</v>
      </c>
      <c r="CM43" s="581">
        <f t="shared" si="821"/>
        <v>1.1575333333335196</v>
      </c>
      <c r="CN43" s="393">
        <f>INDEX('SO Juli 2026 Rev 2'!$B$6:$BI$50,MATCH(B43,'SO Juli 2026 Rev 2'!$B$6:$B$50,0),MATCH($CN$3,'SO Juli 2026 Rev 2'!$B$5:$XI$5,0))</f>
        <v>6500</v>
      </c>
      <c r="CO43" s="393">
        <f>INDEX('Summary sales'!$A$6:$CA$50,MATCH($B43,'Summary sales'!$A$6:$A$50,0),MATCH($CN$3,'Summary sales'!$A$7:$CA$7,0))</f>
        <v>2407.0100000000093</v>
      </c>
      <c r="CP43" s="393">
        <f t="shared" si="822"/>
        <v>-4092.9899999999907</v>
      </c>
      <c r="CQ43" s="581">
        <f t="shared" si="823"/>
        <v>0.37030923076923222</v>
      </c>
      <c r="CR43" s="393">
        <f>INDEX('SO Juli 2026 Rev 2'!$B$6:$BI$50,MATCH(B43,'SO Juli 2026 Rev 2'!$B$6:$B$50,0),MATCH($CR$3,'SO Juli 2026 Rev 2'!$B$5:$XI$5,0))</f>
        <v>10000</v>
      </c>
      <c r="CS43" s="393">
        <f>INDEX('Summary sales'!$A$6:$CA$50,MATCH($B43,'Summary sales'!$A$6:$A$50,0),MATCH($CR$3,'Summary sales'!$A$7:$CA$7,0))</f>
        <v>9371.1000000000931</v>
      </c>
      <c r="CT43" s="393">
        <f t="shared" si="824"/>
        <v>-628.89999999990687</v>
      </c>
      <c r="CU43" s="581">
        <f t="shared" si="825"/>
        <v>0.93711000000000932</v>
      </c>
      <c r="CV43" s="393">
        <f>INDEX('SO Juli 2026 Rev 2'!$B$6:$BI$50,MATCH(B43,'SO Juli 2026 Rev 2'!$B$6:$B$50,0),MATCH($CV$3,'SO Juli 2026 Rev 2'!$B$5:$XI$5,0))</f>
        <v>16000</v>
      </c>
      <c r="CW43" s="393">
        <f>INDEX('Summary sales'!$A$6:$CA$50,MATCH($B43,'Summary sales'!$A$6:$A$50,0),MATCH($CV$3,'Summary sales'!$A$7:$CA$7,0))</f>
        <v>15440.354000002146</v>
      </c>
      <c r="CX43" s="393">
        <f t="shared" si="826"/>
        <v>-559.64599999785423</v>
      </c>
      <c r="CY43" s="581">
        <f t="shared" si="827"/>
        <v>0.96502212500013407</v>
      </c>
      <c r="CZ43" s="393">
        <f>INDEX('SO Juli 2026 Rev 2'!$B$6:$BI$50,MATCH(B43,'SO Juli 2026 Rev 2'!$B$6:$B$50,0),MATCH($CZ$3,'SO Juli 2026 Rev 2'!$B$5:$XI$5,0))</f>
        <v>2000</v>
      </c>
      <c r="DA43" s="393">
        <f>INDEX('Summary sales'!$A$6:$CA$50,MATCH($B43,'Summary sales'!$A$6:$A$50,0),MATCH($CZ$3,'Summary sales'!$A$7:$CA$7,0))</f>
        <v>1739.5799999991432</v>
      </c>
      <c r="DB43" s="393">
        <f t="shared" si="828"/>
        <v>-260.42000000085682</v>
      </c>
      <c r="DC43" s="581">
        <f t="shared" si="829"/>
        <v>0.86978999999957163</v>
      </c>
      <c r="DD43" s="393">
        <f>INDEX('SO Juli 2026 Rev 2'!$B$6:$BI$50,MATCH(B43,'SO Juli 2026 Rev 2'!$B$6:$B$50,0),MATCH($DD$3,'SO Juli 2026 Rev 2'!$B$5:$XI$5,0))</f>
        <v>800</v>
      </c>
      <c r="DE43" s="393">
        <f>INDEX('Summary sales'!$A$6:$CA$50,MATCH($B43,'Summary sales'!$A$6:$A$50,0),MATCH($DD$3,'Summary sales'!$A$7:$CA$7,0))</f>
        <v>55.309999999939464</v>
      </c>
      <c r="DF43" s="393">
        <f t="shared" si="830"/>
        <v>-744.69000000006054</v>
      </c>
      <c r="DG43" s="581">
        <f t="shared" si="831"/>
        <v>6.9137499999924329E-2</v>
      </c>
      <c r="DH43" s="393">
        <f>INDEX('SO Juli 2026 Rev 2'!$B$6:$BI$50,MATCH(B43,'SO Juli 2026 Rev 2'!$B$6:$B$50,0),MATCH($DH$3,'SO Juli 2026 Rev 2'!$B$5:$XI$5,0))</f>
        <v>8000</v>
      </c>
      <c r="DI43" s="393">
        <f>INDEX('Summary sales'!$A$6:$CA$50,MATCH($B43,'Summary sales'!$A$6:$A$50,0),MATCH($DH$3,'Summary sales'!$A$7:$CA$7,0))</f>
        <v>7699.4700000006706</v>
      </c>
      <c r="DJ43" s="393">
        <f t="shared" si="832"/>
        <v>-300.52999999932945</v>
      </c>
      <c r="DK43" s="581">
        <f t="shared" si="833"/>
        <v>0.9624337500000838</v>
      </c>
      <c r="DL43" s="393">
        <f>INDEX('SO Juli 2026 Rev 2'!$B$6:$BI$50,MATCH(B43,'SO Juli 2026 Rev 2'!$B$6:$B$50,0),MATCH($DL$3,'SO Juli 2026 Rev 2'!$B$5:$XI$5,0))</f>
        <v>2000</v>
      </c>
      <c r="DM43" s="393">
        <f>INDEX('Summary sales'!$A$6:$CA$50,MATCH($B43,'Summary sales'!$A$6:$A$50,0),MATCH($DL$3,'Summary sales'!$A$7:$CA$7,0))</f>
        <v>1710.4799999999814</v>
      </c>
      <c r="DN43" s="393">
        <f t="shared" si="834"/>
        <v>-289.52000000001863</v>
      </c>
      <c r="DO43" s="581">
        <f t="shared" si="835"/>
        <v>0.85523999999999067</v>
      </c>
      <c r="DP43" s="393">
        <f>INDEX('SO Juli 2026 Rev 2'!$B$6:$BI$50,MATCH(B43,'SO Juli 2026 Rev 2'!$B$6:$B$50,0),MATCH($DP$3,'SO Juli 2026 Rev 2'!$B$5:$XI$5,0))</f>
        <v>2000</v>
      </c>
      <c r="DQ43" s="393">
        <f>INDEX('Summary sales'!$A$6:$CA$50,MATCH($B43,'Summary sales'!$A$6:$A$50,0),MATCH($DP$3,'Summary sales'!$A$7:$CA$7,0))</f>
        <v>1689.089999999851</v>
      </c>
      <c r="DR43" s="393">
        <f t="shared" si="836"/>
        <v>-310.91000000014901</v>
      </c>
      <c r="DS43" s="581">
        <f t="shared" si="837"/>
        <v>0.84454499999992549</v>
      </c>
      <c r="DT43" s="393">
        <f>INDEX('SO Juli 2026 Rev 2'!$B$6:$BI$50,MATCH(B43,'SO Juli 2026 Rev 2'!$B$6:$B$50,0),MATCH($DT$3,'SO Juli 2026 Rev 2'!$B$5:$XI$5,0))</f>
        <v>1000</v>
      </c>
      <c r="DU43" s="393">
        <f>INDEX('Summary sales'!$A$6:$CA$50,MATCH($B43,'Summary sales'!$A$6:$A$50,0),MATCH($DT$3,'Summary sales'!$A$7:$CA$7,0))</f>
        <v>847.42999999993481</v>
      </c>
      <c r="DV43" s="393">
        <f t="shared" si="838"/>
        <v>-152.57000000006519</v>
      </c>
      <c r="DW43" s="581">
        <f t="shared" si="839"/>
        <v>0.84742999999993485</v>
      </c>
      <c r="DX43" s="393">
        <f>INDEX('SO Juli 2026 Rev 2'!$B$6:$BI$50,MATCH(B43,'SO Juli 2026 Rev 2'!$B$6:$B$50,0),MATCH($DX$3,'SO Juli 2026 Rev 2'!$B$5:$XI$5,0))</f>
        <v>11000</v>
      </c>
      <c r="DY43" s="393">
        <f>INDEX('Summary sales'!$A$6:$CA$50,MATCH($B43,'Summary sales'!$A$6:$A$50,0),MATCH($DX$3,'Summary sales'!$A$7:$CA$7,0))</f>
        <v>12440.389999999665</v>
      </c>
      <c r="DZ43" s="393">
        <f t="shared" si="840"/>
        <v>1440.3899999996647</v>
      </c>
      <c r="EA43" s="581">
        <f t="shared" si="841"/>
        <v>1.1309445454545151</v>
      </c>
      <c r="EB43" s="393">
        <f>INDEX('SO Juli 2026 Rev 2'!$B$6:$BI$50,MATCH(B43,'SO Juli 2026 Rev 2'!$B$6:$B$50,0),MATCH($EB$3,'SO Juli 2026 Rev 2'!$B$5:$XI$5,0))</f>
        <v>2000</v>
      </c>
      <c r="EC43" s="393">
        <f>INDEX('Summary sales'!$A$6:$CA$50,MATCH($B43,'Summary sales'!$A$6:$A$50,0),MATCH($EB$3,'Summary sales'!$A$7:$CA$7,0))</f>
        <v>2294.0700000000652</v>
      </c>
      <c r="ED43" s="393">
        <f t="shared" si="842"/>
        <v>294.07000000006519</v>
      </c>
      <c r="EE43" s="581">
        <f t="shared" si="843"/>
        <v>1.1470350000000327</v>
      </c>
      <c r="EF43" s="393">
        <f>INDEX('SO Juli 2026 Rev 2'!$B$6:$BI$50,MATCH(B43,'SO Juli 2026 Rev 2'!$B$6:$B$50,0),MATCH($EF$3,'SO Juli 2026 Rev 2'!$B$5:$XI$5,0))</f>
        <v>4000</v>
      </c>
      <c r="EG43" s="393">
        <f>INDEX('Summary sales'!$A$6:$CA$50,MATCH($B43,'Summary sales'!$A$6:$A$50,0),MATCH($EF$3,'Summary sales'!$A$7:$CA$7,0))</f>
        <v>6803.8799999998882</v>
      </c>
      <c r="EH43" s="393">
        <f t="shared" si="844"/>
        <v>2803.8799999998882</v>
      </c>
      <c r="EI43" s="581">
        <f t="shared" si="845"/>
        <v>1.7009699999999721</v>
      </c>
      <c r="EJ43" s="393">
        <f>INDEX('SO Juli 2026 Rev 2'!$B$6:$BI$50,MATCH(B43,'SO Juli 2026 Rev 2'!$B$6:$B$50,0),MATCH($EJ$3,'SO Juli 2026 Rev 2'!$B$5:$XI$5,0))</f>
        <v>7000</v>
      </c>
      <c r="EK43" s="393">
        <f>INDEX('Summary sales'!$A$6:$CA$50,MATCH(B43,'Summary sales'!$A$6:$A$50,0),MATCH($EJ$3,'Summary sales'!$A$7:$CA$7,0))</f>
        <v>2805.0200000000186</v>
      </c>
      <c r="EL43" s="393">
        <f t="shared" si="846"/>
        <v>-4194.9799999999814</v>
      </c>
      <c r="EM43" s="581">
        <f t="shared" si="847"/>
        <v>0.40071714285714549</v>
      </c>
      <c r="EN43" s="393">
        <f>INDEX('SO Juli 2026 Rev 2'!$B$6:$BI$50,MATCH(B43,'SO Juli 2026 Rev 2'!$B$6:$B$50,0),MATCH($EN$3,'SO Juli 2026 Rev 2'!$B$5:$XI$5,0))</f>
        <v>7000</v>
      </c>
      <c r="EO43" s="393">
        <f>INDEX('Summary sales'!$A$6:$CA$50,MATCH($B43,'Summary sales'!$A$6:$A$50,0),MATCH($EN$3,'Summary sales'!$A$7:$CA$7,0))</f>
        <v>8573.6800000001676</v>
      </c>
      <c r="EP43" s="393">
        <f t="shared" si="848"/>
        <v>1573.6800000001676</v>
      </c>
      <c r="EQ43" s="581">
        <f t="shared" si="849"/>
        <v>1.2248114285714524</v>
      </c>
      <c r="ER43" s="393">
        <f>INDEX('SO Juli 2026 Rev 2'!$B$6:$BI$50,MATCH(B43,'SO Juli 2026 Rev 2'!$B$6:$B$50,0),MATCH($ER$3,'SO Juli 2026 Rev 2'!$B$5:$XI$5,0))</f>
        <v>35000</v>
      </c>
      <c r="ES43" s="393">
        <f>INDEX('Summary sales'!$A$6:$CA$50,MATCH($B43,'Summary sales'!$A$6:$A$50,0),MATCH($ER$3,'Summary sales'!$A$7:$CA$7,0))</f>
        <v>13400.353000000119</v>
      </c>
      <c r="ET43" s="393">
        <f t="shared" si="850"/>
        <v>-21599.646999999881</v>
      </c>
      <c r="EU43" s="581">
        <f t="shared" si="851"/>
        <v>0.38286722857143196</v>
      </c>
      <c r="EV43" s="393">
        <f>INDEX('SO Juli 2026 Rev 2'!$B$6:$BI$50,MATCH(B43,'SO Juli 2026 Rev 2'!$B$6:$B$50,0),MATCH($EV$3,'SO Juli 2026 Rev 2'!$B$5:$XI$5,0))</f>
        <v>8000</v>
      </c>
      <c r="EW43" s="393">
        <f>INDEX('Summary sales'!$A$6:$CA$50,MATCH(B43,'Summary sales'!$A$6:$A$50,0),MATCH($EV$3,'Summary sales'!$A$7:$CA$7,0))</f>
        <v>4826.8999999999069</v>
      </c>
      <c r="EX43" s="393">
        <f t="shared" si="852"/>
        <v>-3173.1000000000931</v>
      </c>
      <c r="EY43" s="581">
        <f t="shared" si="853"/>
        <v>0.60336249999998837</v>
      </c>
      <c r="EZ43" s="393">
        <f>INDEX('SO Juli 2026 Rev 2'!$B$6:$BI$50,MATCH(B43,'SO Juli 2026 Rev 2'!$B$6:$B$50,0),MATCH($EZ$3,'SO Juli 2026 Rev 2'!$B$5:$XI$5,0))</f>
        <v>3500</v>
      </c>
      <c r="FA43" s="393">
        <f>INDEX('Summary sales'!$A$6:$CA$50,MATCH(B43,'Summary sales'!$A$6:$A$50,0),MATCH($EZ$3,'Summary sales'!$A$7:$CA$7,0))</f>
        <v>2114.8000000007451</v>
      </c>
      <c r="FB43" s="393">
        <f t="shared" si="854"/>
        <v>-1385.1999999992549</v>
      </c>
      <c r="FC43" s="581">
        <f t="shared" si="855"/>
        <v>0.60422857142878428</v>
      </c>
      <c r="FD43" s="393">
        <f>INDEX('SO Juli 2026 Rev 2'!$B$6:$BI$50,MATCH(B43,'SO Juli 2026 Rev 2'!$B$6:$B$50,0),MATCH($FD$3,'SO Juli 2026 Rev 2'!$B$5:$XI$5,0))</f>
        <v>0</v>
      </c>
      <c r="FE43" s="393">
        <f>INDEX('Summary sales'!$A$6:$CA$50,MATCH(B43,'Summary sales'!$A$6:$A$50,0),MATCH($FD$3,'Summary sales'!$A$7:$CA$7,0))</f>
        <v>0</v>
      </c>
      <c r="FF43" s="393">
        <f t="shared" si="856"/>
        <v>0</v>
      </c>
      <c r="FG43" s="581" t="e">
        <f t="shared" si="857"/>
        <v>#DIV/0!</v>
      </c>
      <c r="FH43" s="393">
        <f>INDEX('SO Juli 2026 Rev 2'!$B$6:$BI$50,MATCH(B43,'SO Juli 2026 Rev 2'!$B$6:$B$50,0),MATCH($FH$3,'SO Juli 2026 Rev 2'!$B$5:$XI$5,0))</f>
        <v>0</v>
      </c>
      <c r="FI43" s="393">
        <f>INDEX('Summary sales'!$A$6:$CA$50,MATCH(B43,'Summary sales'!$A$6:$A$50,0),MATCH($FH$3,'Summary sales'!$A$7:$CA$7,0))</f>
        <v>0</v>
      </c>
      <c r="FJ43" s="393">
        <f t="shared" si="858"/>
        <v>0</v>
      </c>
      <c r="FK43" s="581" t="e">
        <f t="shared" si="859"/>
        <v>#DIV/0!</v>
      </c>
      <c r="FL43" s="393">
        <f>INDEX('SO Juli 2026 Rev 2'!$B$6:$BI$50,MATCH(B43,'SO Juli 2026 Rev 2'!$B$6:$B$50,0),MATCH($FL$3,'SO Juli 2026 Rev 2'!$B$5:$XI$5,0))</f>
        <v>700</v>
      </c>
      <c r="FM43" s="393">
        <f>INDEX('Summary sales'!$A$6:$CA$50,MATCH(B43,'Summary sales'!$A$6:$A$50,0),MATCH($FL$3,'Summary sales'!$A$7:$CA$7,0))</f>
        <v>562.46999999997206</v>
      </c>
      <c r="FN43" s="393">
        <f t="shared" si="860"/>
        <v>-137.53000000002794</v>
      </c>
      <c r="FO43" s="581">
        <f t="shared" si="861"/>
        <v>0.80352857142853151</v>
      </c>
      <c r="FP43" s="393">
        <f>INDEX('SO Juli 2026 Rev 2'!$B$6:$BI$50,MATCH(B43,'SO Juli 2026 Rev 2'!$B$6:$B$50,0),MATCH($FP$3,'SO Juli 2026 Rev 2'!$B$5:$XI$5,0))</f>
        <v>5600</v>
      </c>
      <c r="FQ43" s="393">
        <f>INDEX('Summary sales'!$A$6:$CA$50,MATCH(B43,'Summary sales'!$A$6:$A$50,0),MATCH($FP$3,'Summary sales'!$A$7:$CA$7,0))</f>
        <v>8184.7799999999697</v>
      </c>
      <c r="FR43" s="393">
        <f t="shared" si="862"/>
        <v>2584.7799999999697</v>
      </c>
      <c r="FS43" s="581">
        <f t="shared" si="863"/>
        <v>1.4615678571428516</v>
      </c>
      <c r="FT43" s="393">
        <f>INDEX('SO Juli 2026 Rev 2'!$B$6:$BI$50,MATCH(B43,'SO Juli 2026 Rev 2'!$B$6:$B$50,0),MATCH($FT$3,'SO Juli 2026 Rev 2'!$B$5:$XI$5,0))</f>
        <v>4000</v>
      </c>
      <c r="FU43" s="393">
        <f>INDEX('Summary sales'!$A$6:$CA$50,MATCH(B43,'Summary sales'!$A$6:$A$50,0),MATCH($FT$3,'Summary sales'!$A$7:$CA$7,0))</f>
        <v>4200.1899999999441</v>
      </c>
      <c r="FV43" s="393">
        <f t="shared" si="864"/>
        <v>200.18999999994412</v>
      </c>
      <c r="FW43" s="581">
        <f t="shared" si="865"/>
        <v>1.050047499999986</v>
      </c>
      <c r="FX43" s="393">
        <f>INDEX('SO Juli 2026 Rev 2'!$B$6:$BI$50,MATCH(B43,'SO Juli 2026 Rev 2'!$B$6:$B$50,0),MATCH($FX$3,'SO Juli 2026 Rev 2'!$B$5:$XI$5,0))</f>
        <v>2000</v>
      </c>
      <c r="FY43" s="393">
        <f>INDEX('Summary sales'!$A$6:$CA$50,MATCH(B43,'Summary sales'!$A$6:$A$50,0),MATCH($FX$3,'Summary sales'!$A$7:$CA$7,0))</f>
        <v>4744.4300000001676</v>
      </c>
      <c r="FZ43" s="393">
        <f t="shared" si="866"/>
        <v>2744.4300000001676</v>
      </c>
      <c r="GA43" s="581">
        <f t="shared" si="867"/>
        <v>2.3722150000000837</v>
      </c>
      <c r="GB43" s="393">
        <f>INDEX('SO Juli 2026 Rev 2'!$B$6:$BI$50,MATCH(B43,'SO Juli 2026 Rev 2'!$B$6:$B$50,0),MATCH($GB$3,'SO Juli 2026 Rev 2'!$B$5:$XI$5,0))</f>
        <v>369.61070967741654</v>
      </c>
      <c r="GC43" s="393">
        <f>INDEX('Summary sales'!$A$6:$CA$50,MATCH(B43,'Summary sales'!$A$6:$A$50,0),MATCH($GB$3,'Summary sales'!$A$7:$CA$7,0))</f>
        <v>0</v>
      </c>
      <c r="GD43" s="393">
        <f t="shared" si="868"/>
        <v>-369.61070967741654</v>
      </c>
      <c r="GE43" s="581">
        <f t="shared" si="869"/>
        <v>0</v>
      </c>
      <c r="GF43" s="393">
        <f>INDEX('SO Juli 2026 Rev 2'!$B$6:$BI$50,MATCH(B43,'SO Juli 2026 Rev 2'!$B$6:$B$50,0),MATCH($GF$3,'SO Juli 2026 Rev 2'!$B$5:$XI$5,0))</f>
        <v>13500</v>
      </c>
      <c r="GG43" s="393">
        <f>INDEX('Summary sales'!$A$6:$CA$50,MATCH(B43,'Summary sales'!$A$6:$A$50,0),MATCH($GF$3,'Summary sales'!$A$7:$CA$7,0))</f>
        <v>8509.0780000000013</v>
      </c>
      <c r="GH43" s="393">
        <f t="shared" si="870"/>
        <v>-4990.9219999999987</v>
      </c>
      <c r="GI43" s="581">
        <f t="shared" si="871"/>
        <v>0.63030207407407413</v>
      </c>
      <c r="GJ43" s="393">
        <f>INDEX('SO Juli 2026 Rev 2'!$B$6:$BI$50,MATCH(B43,'SO Juli 2026 Rev 2'!$B$6:$B$50,0),MATCH($GJ$3,'SO Juli 2026 Rev 2'!$B$5:$XI$5,0))</f>
        <v>1121.900322580635</v>
      </c>
      <c r="GK43" s="393">
        <f>INDEX('Summary sales'!$A$6:$CA$50,MATCH($B43,'Summary sales'!$A$6:$A$50,0),MATCH($GJ$3,'Summary sales'!$A$7:$CA$7,0))</f>
        <v>1035.3999999999069</v>
      </c>
      <c r="GL43" s="393">
        <f t="shared" si="872"/>
        <v>-86.500322580728152</v>
      </c>
      <c r="GM43" s="581">
        <f t="shared" si="873"/>
        <v>0.92289838870733454</v>
      </c>
      <c r="GN43" s="393">
        <f>INDEX('SO Juli 2026 Rev 2'!$B$6:$BI$50,MATCH(B43,'SO Juli 2026 Rev 2'!$B$6:$B$50,0),MATCH($GN$3,'SO Juli 2026 Rev 2'!$B$5:$XI$5,0))</f>
        <v>2499.7025806451697</v>
      </c>
      <c r="GO43" s="393">
        <f>INDEX('Summary sales'!$A$6:$CA$50,MATCH(B43,'Summary sales'!$A$6:$A$50,0),MATCH($GN$3,'Summary sales'!$A$7:$CA$7,0))</f>
        <v>2817.0400000000081</v>
      </c>
      <c r="GP43" s="393">
        <f t="shared" si="874"/>
        <v>317.3374193548384</v>
      </c>
      <c r="GQ43" s="581">
        <f t="shared" si="875"/>
        <v>1.1269500707051854</v>
      </c>
      <c r="GR43" s="393">
        <f>INDEX('SO Juli 2026 Rev 2'!$B$6:$BI$50,MATCH(B43,'SO Juli 2026 Rev 2'!$B$6:$B$50,0),MATCH($GR$3,'SO Juli 2026 Rev 2'!$B$5:$XI$5,0))</f>
        <v>2499.7025806451697</v>
      </c>
      <c r="GS43" s="393">
        <f>INDEX('Summary sales'!$A$6:$CA$50,MATCH(B43,'Summary sales'!$A$6:$A$50,0),MATCH($GR$3,'Summary sales'!$A$7:$CA$7,0))</f>
        <v>1940.910000000149</v>
      </c>
      <c r="GT43" s="393">
        <f t="shared" si="876"/>
        <v>-558.79258064502073</v>
      </c>
      <c r="GU43" s="581">
        <f t="shared" si="877"/>
        <v>0.7764563732614953</v>
      </c>
      <c r="GV43" s="393">
        <f>INDEX('SO Juli 2026 Rev 2'!$B$6:$BI$50,MATCH(B43,'SO Juli 2026 Rev 2'!$B$6:$B$50,0),MATCH($GV$3,'SO Juli 2026 Rev 2'!$B$5:$XI$5,0))</f>
        <v>0</v>
      </c>
      <c r="GW43" s="393">
        <f>INDEX('Summary sales'!$A$6:$CA$50,MATCH(B43,'Summary sales'!$A$6:$A$50,0),MATCH($GV$3,'Summary sales'!$A$7:$CA$7,0))</f>
        <v>0</v>
      </c>
      <c r="GX43" s="393">
        <f t="shared" si="878"/>
        <v>0</v>
      </c>
      <c r="GY43" s="582" t="e">
        <f t="shared" si="879"/>
        <v>#DIV/0!</v>
      </c>
    </row>
    <row r="44" spans="1:207" ht="15" customHeight="1">
      <c r="A44" s="809"/>
      <c r="B44" s="398" t="s">
        <v>18</v>
      </c>
      <c r="C44" s="392"/>
      <c r="D44" s="583">
        <f>SUM(D39:D43)</f>
        <v>1078755.2858064515</v>
      </c>
      <c r="E44" s="583">
        <f ca="1">SUM(E39:E43)</f>
        <v>944785.01482959406</v>
      </c>
      <c r="F44" s="583">
        <f ca="1">SUM(F39:F43)</f>
        <v>-133970.27097685728</v>
      </c>
      <c r="G44" s="584">
        <f ca="1">AVERAGE(G39:G43)</f>
        <v>0.87581032256383862</v>
      </c>
      <c r="H44" s="583">
        <f>SUM(H39:H43)</f>
        <v>5997.8645161290342</v>
      </c>
      <c r="I44" s="583">
        <f>SUM(I39:I43)</f>
        <v>5790.3900000001304</v>
      </c>
      <c r="J44" s="583">
        <f>SUM(J39:J43)</f>
        <v>-207.47451612890382</v>
      </c>
      <c r="K44" s="584">
        <f>AVERAGE(K39:K43)</f>
        <v>0.96540860241658044</v>
      </c>
      <c r="L44" s="583">
        <f>SUM(L39:L43)</f>
        <v>10000</v>
      </c>
      <c r="M44" s="583">
        <f>SUM(M39:M43)</f>
        <v>9386.3000000007451</v>
      </c>
      <c r="N44" s="583">
        <f>SUM(N39:N43)</f>
        <v>-613.69999999925494</v>
      </c>
      <c r="O44" s="584">
        <f>AVERAGE(O39:O43)</f>
        <v>0.93863000000007468</v>
      </c>
      <c r="P44" s="583">
        <f>SUM(P39:P43)</f>
        <v>6000</v>
      </c>
      <c r="Q44" s="583">
        <f>SUM(Q39:Q43)</f>
        <v>5986.7399999997579</v>
      </c>
      <c r="R44" s="583">
        <f>SUM(R39:R43)</f>
        <v>-13.260000000242144</v>
      </c>
      <c r="S44" s="584">
        <f>AVERAGE(S39:S43)</f>
        <v>0.99778999999995965</v>
      </c>
      <c r="T44" s="583">
        <f>SUM(T39:T43)</f>
        <v>16500</v>
      </c>
      <c r="U44" s="583">
        <f>SUM(U39:U43)</f>
        <v>13048.299999999814</v>
      </c>
      <c r="V44" s="583">
        <f>SUM(V39:V43)</f>
        <v>-3451.7000000001863</v>
      </c>
      <c r="W44" s="584">
        <f>AVERAGE(W39:W43)</f>
        <v>0.7908060606060493</v>
      </c>
      <c r="X44" s="583">
        <f>SUM(X39:X43)</f>
        <v>3220.1032258064542</v>
      </c>
      <c r="Y44" s="583">
        <f>SUM(Y39:Y43)</f>
        <v>4656.8100000000559</v>
      </c>
      <c r="Z44" s="583">
        <f>SUM(Z39:Z43)</f>
        <v>1436.7067741936016</v>
      </c>
      <c r="AA44" s="584">
        <f>AVERAGE(AA39:AA43)</f>
        <v>1.4461679248912238</v>
      </c>
      <c r="AB44" s="583">
        <f>SUM(AB39:AB43)</f>
        <v>750</v>
      </c>
      <c r="AC44" s="583">
        <f>SUM(AC39:AC43)</f>
        <v>745.81999999997788</v>
      </c>
      <c r="AD44" s="583">
        <f>SUM(AD39:AD43)</f>
        <v>-4.1800000000221189</v>
      </c>
      <c r="AE44" s="584">
        <f>AVERAGE(AE39:AE43)</f>
        <v>0.99442666666663704</v>
      </c>
      <c r="AF44" s="583">
        <f>SUM(AF39:AF43)</f>
        <v>3018.8161290322441</v>
      </c>
      <c r="AG44" s="583">
        <f>SUM(AG39:AG43)</f>
        <v>4912.3800000000047</v>
      </c>
      <c r="AH44" s="583">
        <f>SUM(AH39:AH43)</f>
        <v>1893.5638709677603</v>
      </c>
      <c r="AI44" s="584">
        <f>AVERAGE(AI39:AI43)</f>
        <v>1.6272537942132927</v>
      </c>
      <c r="AJ44" s="583">
        <f>SUM(AJ39:AJ43)</f>
        <v>3366.3774193548352</v>
      </c>
      <c r="AK44" s="583">
        <f>SUM(AK39:AK43)</f>
        <v>3576.25</v>
      </c>
      <c r="AL44" s="583">
        <f>SUM(AL39:AL43)</f>
        <v>209.87258064516482</v>
      </c>
      <c r="AM44" s="584">
        <f>AVERAGE(AM39:AM43)</f>
        <v>1.0623437465563166</v>
      </c>
      <c r="AN44" s="583">
        <f>SUM(AN39:AN43)</f>
        <v>27500</v>
      </c>
      <c r="AO44" s="583">
        <f>SUM(AO39:AO43)</f>
        <v>29185.620000001043</v>
      </c>
      <c r="AP44" s="583">
        <f>SUM(AP39:AP43)</f>
        <v>1685.6200000010431</v>
      </c>
      <c r="AQ44" s="584">
        <f>AVERAGE(AQ39:AQ43)</f>
        <v>1.0612952727273106</v>
      </c>
      <c r="AR44" s="583">
        <f>SUM(AR39:AR43)</f>
        <v>25000</v>
      </c>
      <c r="AS44" s="583">
        <f ca="1">SUM(AS39:AS43)</f>
        <v>20039.030000000261</v>
      </c>
      <c r="AT44" s="583">
        <f ca="1">SUM(AT39:AT43)</f>
        <v>-4960.9699999997392</v>
      </c>
      <c r="AU44" s="584">
        <f ca="1">AVERAGE(AU39:AU43)</f>
        <v>0.80156120000001041</v>
      </c>
      <c r="AV44" s="583">
        <f>SUM(AV39:AV43)</f>
        <v>12500</v>
      </c>
      <c r="AW44" s="583">
        <f>SUM(AW39:AW43)</f>
        <v>7565.1300000001211</v>
      </c>
      <c r="AX44" s="583">
        <f>SUM(AX39:AX43)</f>
        <v>-4934.8699999998789</v>
      </c>
      <c r="AY44" s="584">
        <f>AVERAGE(AY39:AY43)</f>
        <v>0.6052104000000097</v>
      </c>
      <c r="AZ44" s="583">
        <f>SUM(AZ39:AZ43)</f>
        <v>2500</v>
      </c>
      <c r="BA44" s="583">
        <f>SUM(BA39:BA43)</f>
        <v>7169.0199999999895</v>
      </c>
      <c r="BB44" s="583">
        <f>SUM(BB39:BB43)</f>
        <v>4669.0199999999895</v>
      </c>
      <c r="BC44" s="584">
        <f>AVERAGE(BC39:BC43)</f>
        <v>2.8676079999999962</v>
      </c>
      <c r="BD44" s="583">
        <f>SUM(BD39:BD43)</f>
        <v>55000</v>
      </c>
      <c r="BE44" s="583">
        <f>SUM(BE39:BE43)</f>
        <v>55254.35999999987</v>
      </c>
      <c r="BF44" s="583">
        <f>SUM(BF39:BF43)</f>
        <v>254.35999999986961</v>
      </c>
      <c r="BG44" s="584">
        <f>AVERAGE(BG39:BG43)</f>
        <v>1.0046247272727249</v>
      </c>
      <c r="BH44" s="583">
        <f>SUM(BH39:BH43)</f>
        <v>45000.285483870961</v>
      </c>
      <c r="BI44" s="583">
        <f>SUM(BI39:BI43)</f>
        <v>37188.129999999888</v>
      </c>
      <c r="BJ44" s="583">
        <f>SUM(BJ39:BJ43)</f>
        <v>-7812.155483871069</v>
      </c>
      <c r="BK44" s="584">
        <f>AVERAGE(BK39:BK43)</f>
        <v>0.82639764615113143</v>
      </c>
      <c r="BL44" s="583">
        <f>SUM(BL39:BL43)</f>
        <v>5000</v>
      </c>
      <c r="BM44" s="583">
        <f>SUM(BM39:BM43)</f>
        <v>6364.216999999946</v>
      </c>
      <c r="BN44" s="583">
        <f>SUM(BN39:BN43)</f>
        <v>1364.216999999946</v>
      </c>
      <c r="BO44" s="584">
        <f>AVERAGE(BO39:BO43)</f>
        <v>1.2728433999999891</v>
      </c>
      <c r="BP44" s="583">
        <f>SUM(BP39:BP43)</f>
        <v>27500</v>
      </c>
      <c r="BQ44" s="583">
        <f ca="1">SUM(BQ39:BQ43)</f>
        <v>25874.75</v>
      </c>
      <c r="BR44" s="583">
        <f ca="1">SUM(BR39:BR43)</f>
        <v>-1625.2499999999991</v>
      </c>
      <c r="BS44" s="584">
        <f ca="1">AVERAGE(BS39:BS43)</f>
        <v>0.94090000000000007</v>
      </c>
      <c r="BT44" s="583">
        <f>SUM(BT39:BT43)</f>
        <v>0</v>
      </c>
      <c r="BU44" s="583">
        <f>SUM(BU39:BU43)</f>
        <v>0</v>
      </c>
      <c r="BV44" s="583">
        <f>SUM(BV39:BV43)</f>
        <v>0</v>
      </c>
      <c r="BW44" s="584" t="e">
        <f>AVERAGE(BW39:BW43)</f>
        <v>#DIV/0!</v>
      </c>
      <c r="BX44" s="583">
        <f>SUM(BX39:BX43)</f>
        <v>447.25806451612902</v>
      </c>
      <c r="BY44" s="583">
        <f>SUM(BY39:BY43)</f>
        <v>346.0109999999986</v>
      </c>
      <c r="BZ44" s="583">
        <f>SUM(BZ39:BZ43)</f>
        <v>-101.24706451613044</v>
      </c>
      <c r="CA44" s="584">
        <f>AVERAGE(CA39:CA43)</f>
        <v>0.77362719076811803</v>
      </c>
      <c r="CB44" s="583">
        <f>SUM(CB39:CB43)</f>
        <v>17500</v>
      </c>
      <c r="CC44" s="583">
        <f>SUM(CC39:CC43)</f>
        <v>17037.099999999627</v>
      </c>
      <c r="CD44" s="583">
        <f>SUM(CD39:CD43)</f>
        <v>-462.90000000037253</v>
      </c>
      <c r="CE44" s="584">
        <f>AVERAGE(CE39:CE43)</f>
        <v>0.97354857142855022</v>
      </c>
      <c r="CF44" s="583">
        <f>SUM(CF39:CF43)</f>
        <v>6500</v>
      </c>
      <c r="CG44" s="583">
        <f>SUM(CG39:CG43)</f>
        <v>8520.7158295963527</v>
      </c>
      <c r="CH44" s="583">
        <f>SUM(CH39:CH43)</f>
        <v>2020.7158295963518</v>
      </c>
      <c r="CI44" s="584">
        <f>AVERAGE(CI39:CI43)</f>
        <v>1.3108793583994385</v>
      </c>
      <c r="CJ44" s="583">
        <f>SUM(CJ39:CJ43)</f>
        <v>15000</v>
      </c>
      <c r="CK44" s="583">
        <f>SUM(CK39:CK43)</f>
        <v>23657.900000000373</v>
      </c>
      <c r="CL44" s="583">
        <f>SUM(CL39:CL43)</f>
        <v>8657.9000000003725</v>
      </c>
      <c r="CM44" s="584">
        <f>AVERAGE(CM39:CM43)</f>
        <v>1.5771933333333581</v>
      </c>
      <c r="CN44" s="583">
        <f>SUM(CN39:CN43)</f>
        <v>32500</v>
      </c>
      <c r="CO44" s="583">
        <f>SUM(CO39:CO43)</f>
        <v>22639.899999999907</v>
      </c>
      <c r="CP44" s="583">
        <f>SUM(CP39:CP43)</f>
        <v>-9860.1000000000931</v>
      </c>
      <c r="CQ44" s="584">
        <f>AVERAGE(CQ39:CQ43)</f>
        <v>0.69661230769230476</v>
      </c>
      <c r="CR44" s="583">
        <f>SUM(CR39:CR43)</f>
        <v>50000</v>
      </c>
      <c r="CS44" s="583">
        <f>SUM(CS39:CS43)</f>
        <v>60867.100000000093</v>
      </c>
      <c r="CT44" s="583">
        <f>SUM(CT39:CT43)</f>
        <v>10867.100000000093</v>
      </c>
      <c r="CU44" s="584">
        <f>AVERAGE(CU39:CU43)</f>
        <v>1.2173420000000017</v>
      </c>
      <c r="CV44" s="583">
        <f>SUM(CV39:CV43)</f>
        <v>80000</v>
      </c>
      <c r="CW44" s="583">
        <f>SUM(CW39:CW43)</f>
        <v>83011.475999996066</v>
      </c>
      <c r="CX44" s="583">
        <f>SUM(CX39:CX43)</f>
        <v>3011.4759999960661</v>
      </c>
      <c r="CY44" s="584">
        <f>AVERAGE(CY39:CY43)</f>
        <v>1.0376434499999507</v>
      </c>
      <c r="CZ44" s="583">
        <f>SUM(CZ39:CZ43)</f>
        <v>10000</v>
      </c>
      <c r="DA44" s="583">
        <f>SUM(DA39:DA43)</f>
        <v>8390.0299999993294</v>
      </c>
      <c r="DB44" s="583">
        <f>SUM(DB39:DB43)</f>
        <v>-1609.9700000006706</v>
      </c>
      <c r="DC44" s="584">
        <f>AVERAGE(DC39:DC43)</f>
        <v>0.839002999999933</v>
      </c>
      <c r="DD44" s="583">
        <f>SUM(DD39:DD43)</f>
        <v>4000</v>
      </c>
      <c r="DE44" s="583">
        <f>SUM(DE39:DE43)</f>
        <v>3925.2099999999627</v>
      </c>
      <c r="DF44" s="583">
        <f>SUM(DF39:DF43)</f>
        <v>-74.790000000037253</v>
      </c>
      <c r="DG44" s="584">
        <f>AVERAGE(DG39:DG43)</f>
        <v>0.98130249999999075</v>
      </c>
      <c r="DH44" s="583">
        <f>SUM(DH39:DH43)</f>
        <v>40000</v>
      </c>
      <c r="DI44" s="583">
        <f>SUM(DI39:DI43)</f>
        <v>44320.740000000224</v>
      </c>
      <c r="DJ44" s="583">
        <f>SUM(DJ39:DJ43)</f>
        <v>4320.7400000002235</v>
      </c>
      <c r="DK44" s="584">
        <f>AVERAGE(DK39:DK43)</f>
        <v>1.1080185000000058</v>
      </c>
      <c r="DL44" s="583">
        <f>SUM(DL39:DL43)</f>
        <v>10000</v>
      </c>
      <c r="DM44" s="583">
        <f>SUM(DM39:DM43)</f>
        <v>9415.789999999979</v>
      </c>
      <c r="DN44" s="583">
        <f>SUM(DN39:DN43)</f>
        <v>-584.21000000002095</v>
      </c>
      <c r="DO44" s="584">
        <f>AVERAGE(DO39:DO43)</f>
        <v>0.94157899999999795</v>
      </c>
      <c r="DP44" s="583">
        <f>SUM(DP39:DP43)</f>
        <v>10000</v>
      </c>
      <c r="DQ44" s="583">
        <f>SUM(DQ39:DQ43)</f>
        <v>8939.7299999999814</v>
      </c>
      <c r="DR44" s="583">
        <f>SUM(DR39:DR43)</f>
        <v>-1060.2700000000186</v>
      </c>
      <c r="DS44" s="584">
        <f>AVERAGE(DS39:DS43)</f>
        <v>0.89397299999999835</v>
      </c>
      <c r="DT44" s="583">
        <f>SUM(DT39:DT43)</f>
        <v>5000</v>
      </c>
      <c r="DU44" s="583">
        <f>SUM(DU39:DU43)</f>
        <v>4960.9199999999255</v>
      </c>
      <c r="DV44" s="583">
        <f>SUM(DV39:DV43)</f>
        <v>-39.080000000074506</v>
      </c>
      <c r="DW44" s="584">
        <f>AVERAGE(DW39:DW43)</f>
        <v>0.99218399999998508</v>
      </c>
      <c r="DX44" s="583">
        <f>SUM(DX39:DX43)</f>
        <v>55000</v>
      </c>
      <c r="DY44" s="583">
        <f>SUM(DY39:DY43)</f>
        <v>57171.959999999963</v>
      </c>
      <c r="DZ44" s="583">
        <f>SUM(DZ39:DZ43)</f>
        <v>2171.9599999999627</v>
      </c>
      <c r="EA44" s="584">
        <f>AVERAGE(EA39:EA43)</f>
        <v>1.0394901818181812</v>
      </c>
      <c r="EB44" s="583">
        <f>SUM(EB39:EB43)</f>
        <v>10000</v>
      </c>
      <c r="EC44" s="583">
        <f>SUM(EC39:EC43)</f>
        <v>11552.330000000075</v>
      </c>
      <c r="ED44" s="583">
        <f>SUM(ED39:ED43)</f>
        <v>1552.3300000000745</v>
      </c>
      <c r="EE44" s="584">
        <f>AVERAGE(EE39:EE43)</f>
        <v>1.1552330000000075</v>
      </c>
      <c r="EF44" s="583">
        <f>SUM(EF39:EF43)</f>
        <v>20000</v>
      </c>
      <c r="EG44" s="583">
        <f>SUM(EG39:EG43)</f>
        <v>24161.819999999367</v>
      </c>
      <c r="EH44" s="583">
        <f>SUM(EH39:EH43)</f>
        <v>4161.8199999993667</v>
      </c>
      <c r="EI44" s="584">
        <f>AVERAGE(EI39:EI43)</f>
        <v>1.2080909999999683</v>
      </c>
      <c r="EJ44" s="583">
        <f>SUM(EJ39:EJ43)</f>
        <v>35000</v>
      </c>
      <c r="EK44" s="583">
        <f>SUM(EK39:EK43)</f>
        <v>40324.540000000037</v>
      </c>
      <c r="EL44" s="583">
        <f>SUM(EL39:EL43)</f>
        <v>5324.5400000000373</v>
      </c>
      <c r="EM44" s="584">
        <f>AVERAGE(EM39:EM43)</f>
        <v>1.1521297142857156</v>
      </c>
      <c r="EN44" s="583">
        <f>SUM(EN39:EN43)</f>
        <v>35000</v>
      </c>
      <c r="EO44" s="583">
        <f>SUM(EO39:EO43)</f>
        <v>39658.880000000354</v>
      </c>
      <c r="EP44" s="583">
        <f>SUM(EP39:EP43)</f>
        <v>4658.8800000003539</v>
      </c>
      <c r="EQ44" s="584">
        <f>AVERAGE(EQ39:EQ43)</f>
        <v>1.1331108571428672</v>
      </c>
      <c r="ER44" s="583">
        <f>SUM(ER39:ER43)</f>
        <v>175000</v>
      </c>
      <c r="ES44" s="583">
        <f>SUM(ES39:ES43)</f>
        <v>71922.800000000745</v>
      </c>
      <c r="ET44" s="583">
        <f>SUM(ET39:ET43)</f>
        <v>-103077.19999999925</v>
      </c>
      <c r="EU44" s="584">
        <f>AVERAGE(EU39:EU43)</f>
        <v>0.41098742857143283</v>
      </c>
      <c r="EV44" s="583">
        <f>SUM(EV39:EV43)</f>
        <v>40000</v>
      </c>
      <c r="EW44" s="583">
        <f>SUM(EW39:EW43)</f>
        <v>8203.25</v>
      </c>
      <c r="EX44" s="583">
        <f>SUM(EX39:EX43)</f>
        <v>-31796.75</v>
      </c>
      <c r="EY44" s="584">
        <f>AVERAGE(EY39:EY43)</f>
        <v>0.20508125000000002</v>
      </c>
      <c r="EZ44" s="583">
        <f>SUM(EZ39:EZ43)</f>
        <v>17500</v>
      </c>
      <c r="FA44" s="583">
        <f>SUM(FA39:FA43)</f>
        <v>13953.700000000186</v>
      </c>
      <c r="FB44" s="583">
        <f>SUM(FB39:FB43)</f>
        <v>-3546.2999999998137</v>
      </c>
      <c r="FC44" s="584">
        <f>AVERAGE(FC39:FC43)</f>
        <v>0.79735428571429634</v>
      </c>
      <c r="FD44" s="583">
        <f>SUM(FD39:FD43)</f>
        <v>0</v>
      </c>
      <c r="FE44" s="583">
        <f>SUM(FE39:FE43)</f>
        <v>0</v>
      </c>
      <c r="FF44" s="583">
        <f>SUM(FF39:FF43)</f>
        <v>0</v>
      </c>
      <c r="FG44" s="584" t="e">
        <f>AVERAGE(FG39:FG43)</f>
        <v>#DIV/0!</v>
      </c>
      <c r="FH44" s="583">
        <f>SUM(FH39:FH43)</f>
        <v>0</v>
      </c>
      <c r="FI44" s="583">
        <f>SUM(FI39:FI43)</f>
        <v>0</v>
      </c>
      <c r="FJ44" s="583">
        <f>SUM(FJ39:FJ43)</f>
        <v>0</v>
      </c>
      <c r="FK44" s="584" t="e">
        <f>AVERAGE(FK39:FK43)</f>
        <v>#DIV/0!</v>
      </c>
      <c r="FL44" s="583">
        <f>SUM(FL39:FL43)</f>
        <v>3500</v>
      </c>
      <c r="FM44" s="583">
        <f>SUM(FM39:FM43)</f>
        <v>2596.4799999999814</v>
      </c>
      <c r="FN44" s="583">
        <f>SUM(FN39:FN43)</f>
        <v>-903.52000000001863</v>
      </c>
      <c r="FO44" s="584">
        <f>AVERAGE(FO39:FO43)</f>
        <v>0.74185142857142339</v>
      </c>
      <c r="FP44" s="583">
        <f>SUM(FP39:FP43)</f>
        <v>28000</v>
      </c>
      <c r="FQ44" s="583">
        <f>SUM(FQ39:FQ43)</f>
        <v>45333.229999999981</v>
      </c>
      <c r="FR44" s="583">
        <f>SUM(FR39:FR43)</f>
        <v>17333.229999999981</v>
      </c>
      <c r="FS44" s="584">
        <f>AVERAGE(FS39:FS43)</f>
        <v>1.619043928571428</v>
      </c>
      <c r="FT44" s="583">
        <f>SUM(FT39:FT43)</f>
        <v>20000</v>
      </c>
      <c r="FU44" s="583">
        <f>SUM(FU39:FU43)</f>
        <v>20466.629999999888</v>
      </c>
      <c r="FV44" s="583">
        <f>SUM(FV39:FV43)</f>
        <v>466.62999999988824</v>
      </c>
      <c r="FW44" s="584">
        <f>AVERAGE(FW39:FW43)</f>
        <v>1.0233314999999945</v>
      </c>
      <c r="FX44" s="583">
        <f t="shared" ref="FX44:GC44" si="880">SUM(FX39:FX43)</f>
        <v>10000</v>
      </c>
      <c r="FY44" s="583">
        <f t="shared" si="880"/>
        <v>17133.719999999972</v>
      </c>
      <c r="FZ44" s="583">
        <f t="shared" si="880"/>
        <v>7133.7199999999721</v>
      </c>
      <c r="GA44" s="583">
        <f t="shared" si="880"/>
        <v>8.5668599999999859</v>
      </c>
      <c r="GB44" s="583">
        <f t="shared" si="880"/>
        <v>1848.0535483870826</v>
      </c>
      <c r="GC44" s="583">
        <f t="shared" si="880"/>
        <v>0</v>
      </c>
      <c r="GD44" s="584">
        <f>AVERAGE(GD39:GD43)</f>
        <v>-369.61070967741654</v>
      </c>
      <c r="GE44" s="583">
        <f>SUM(GE39:GE43)</f>
        <v>0</v>
      </c>
      <c r="GF44" s="583">
        <f>SUM(GF39:GF43)</f>
        <v>67500</v>
      </c>
      <c r="GG44" s="583">
        <f>SUM(GG39:GG43)</f>
        <v>34696.014999999999</v>
      </c>
      <c r="GH44" s="584">
        <f>AVERAGE(GH39:GH43)</f>
        <v>-6560.7970000000005</v>
      </c>
      <c r="GI44" s="583">
        <f>SUM(GI39:GI43)</f>
        <v>2.5700751851851855</v>
      </c>
      <c r="GJ44" s="583">
        <f>SUM(GJ39:GJ43)</f>
        <v>5609.5016129031756</v>
      </c>
      <c r="GK44" s="583">
        <f>SUM(GK39:GK43)</f>
        <v>4790.070000000298</v>
      </c>
      <c r="GL44" s="584">
        <f>AVERAGE(GL39:GL43)</f>
        <v>-163.88632258057541</v>
      </c>
      <c r="GM44" s="584" t="e">
        <f>AVERAGE(GM37:GM43)</f>
        <v>#DIV/0!</v>
      </c>
      <c r="GN44" s="583">
        <f>SUM(GN39:GN43)</f>
        <v>12498.512903225848</v>
      </c>
      <c r="GO44" s="583">
        <f>SUM(GO39:GO43)</f>
        <v>13922.360000000015</v>
      </c>
      <c r="GP44" s="583">
        <f>SUM(GP39:GP43)</f>
        <v>1423.8470967741664</v>
      </c>
      <c r="GQ44" s="584">
        <f>AVERAGE(GQ39:GQ43)</f>
        <v>1.1139213207042153</v>
      </c>
      <c r="GR44" s="583">
        <f t="shared" ref="GR44:GW44" si="881">SUM(GR39:GR43)</f>
        <v>12498.512903225848</v>
      </c>
      <c r="GS44" s="583">
        <f t="shared" si="881"/>
        <v>6121.3599999998696</v>
      </c>
      <c r="GT44" s="583">
        <f t="shared" si="881"/>
        <v>-6377.1529032259787</v>
      </c>
      <c r="GU44" s="583">
        <f t="shared" si="881"/>
        <v>2.448835332409808</v>
      </c>
      <c r="GV44" s="583">
        <f t="shared" si="881"/>
        <v>0</v>
      </c>
      <c r="GW44" s="583">
        <f t="shared" si="881"/>
        <v>0</v>
      </c>
      <c r="GX44" s="584">
        <f>AVERAGE(GX39:GX43)</f>
        <v>0</v>
      </c>
      <c r="GY44" s="584" t="e">
        <f>AVERAGE(GY37:GY43)</f>
        <v>#DIV/0!</v>
      </c>
    </row>
    <row r="45" spans="1:207" ht="15" customHeight="1" thickBot="1">
      <c r="A45" s="649"/>
      <c r="B45" s="650"/>
      <c r="C45" s="651"/>
      <c r="D45" s="652"/>
      <c r="E45" s="652"/>
      <c r="F45" s="652"/>
      <c r="G45" s="653"/>
      <c r="H45" s="652"/>
      <c r="I45" s="652"/>
      <c r="J45" s="652"/>
      <c r="K45" s="653"/>
      <c r="L45" s="652"/>
      <c r="M45" s="652"/>
      <c r="N45" s="652"/>
      <c r="O45" s="653"/>
      <c r="P45" s="652"/>
      <c r="Q45" s="652"/>
      <c r="R45" s="652"/>
      <c r="S45" s="653"/>
      <c r="T45" s="652"/>
      <c r="U45" s="652"/>
      <c r="V45" s="652"/>
      <c r="W45" s="653"/>
      <c r="X45" s="652"/>
      <c r="Y45" s="652"/>
      <c r="Z45" s="652"/>
      <c r="AA45" s="653"/>
      <c r="AB45" s="652"/>
      <c r="AC45" s="652"/>
      <c r="AD45" s="652"/>
      <c r="AE45" s="653"/>
      <c r="AF45" s="652"/>
      <c r="AG45" s="652"/>
      <c r="AH45" s="652"/>
      <c r="AI45" s="653"/>
      <c r="AJ45" s="652"/>
      <c r="AK45" s="652"/>
      <c r="AL45" s="652"/>
      <c r="AM45" s="653"/>
      <c r="AN45" s="652"/>
      <c r="AO45" s="652"/>
      <c r="AP45" s="652"/>
      <c r="AQ45" s="653"/>
      <c r="AR45" s="652"/>
      <c r="AS45" s="652"/>
      <c r="AT45" s="652"/>
      <c r="AU45" s="653"/>
      <c r="AV45" s="652"/>
      <c r="AW45" s="652"/>
      <c r="AX45" s="652"/>
      <c r="AY45" s="653"/>
      <c r="AZ45" s="652"/>
      <c r="BA45" s="652"/>
      <c r="BB45" s="652"/>
      <c r="BC45" s="653"/>
      <c r="BD45" s="652"/>
      <c r="BE45" s="652"/>
      <c r="BF45" s="652"/>
      <c r="BG45" s="653"/>
      <c r="BH45" s="652"/>
      <c r="BI45" s="652"/>
      <c r="BJ45" s="652"/>
      <c r="BK45" s="653"/>
      <c r="BL45" s="652"/>
      <c r="BM45" s="652"/>
      <c r="BN45" s="652"/>
      <c r="BO45" s="653"/>
      <c r="BP45" s="652"/>
      <c r="BQ45" s="652"/>
      <c r="BR45" s="652"/>
      <c r="BS45" s="653"/>
      <c r="BT45" s="652"/>
      <c r="BU45" s="652"/>
      <c r="BV45" s="652"/>
      <c r="BW45" s="653"/>
      <c r="BX45" s="652"/>
      <c r="BY45" s="652"/>
      <c r="BZ45" s="652"/>
      <c r="CA45" s="653"/>
      <c r="CB45" s="652"/>
      <c r="CC45" s="652"/>
      <c r="CD45" s="652"/>
      <c r="CE45" s="653"/>
      <c r="CF45" s="652"/>
      <c r="CG45" s="652"/>
      <c r="CH45" s="652"/>
      <c r="CI45" s="653"/>
      <c r="CJ45" s="652"/>
      <c r="CK45" s="652"/>
      <c r="CL45" s="652"/>
      <c r="CM45" s="653"/>
      <c r="CN45" s="652"/>
      <c r="CO45" s="652"/>
      <c r="CP45" s="652"/>
      <c r="CQ45" s="653"/>
      <c r="CR45" s="652"/>
      <c r="CS45" s="652"/>
      <c r="CT45" s="652"/>
      <c r="CU45" s="653"/>
      <c r="CV45" s="652"/>
      <c r="CW45" s="652"/>
      <c r="CX45" s="652"/>
      <c r="CY45" s="653"/>
      <c r="CZ45" s="652"/>
      <c r="DA45" s="652"/>
      <c r="DB45" s="652"/>
      <c r="DC45" s="653"/>
      <c r="DD45" s="652"/>
      <c r="DE45" s="652"/>
      <c r="DF45" s="652"/>
      <c r="DG45" s="653"/>
      <c r="DH45" s="652"/>
      <c r="DI45" s="652"/>
      <c r="DJ45" s="652"/>
      <c r="DK45" s="653"/>
      <c r="DL45" s="652"/>
      <c r="DM45" s="652"/>
      <c r="DN45" s="652"/>
      <c r="DO45" s="653"/>
      <c r="DP45" s="652"/>
      <c r="DQ45" s="652"/>
      <c r="DR45" s="652"/>
      <c r="DS45" s="653"/>
      <c r="DT45" s="652"/>
      <c r="DU45" s="652"/>
      <c r="DV45" s="652"/>
      <c r="DW45" s="653"/>
      <c r="DX45" s="652"/>
      <c r="DY45" s="652"/>
      <c r="DZ45" s="652"/>
      <c r="EA45" s="653"/>
      <c r="EB45" s="652"/>
      <c r="EC45" s="652"/>
      <c r="ED45" s="652"/>
      <c r="EE45" s="653"/>
      <c r="EF45" s="652"/>
      <c r="EG45" s="652"/>
      <c r="EH45" s="652"/>
      <c r="EI45" s="653"/>
      <c r="EJ45" s="652"/>
      <c r="EK45" s="652"/>
      <c r="EL45" s="652"/>
      <c r="EM45" s="653"/>
      <c r="EN45" s="652"/>
      <c r="EO45" s="652"/>
      <c r="EP45" s="652"/>
      <c r="EQ45" s="653"/>
      <c r="ER45" s="652"/>
      <c r="ES45" s="652"/>
      <c r="ET45" s="652"/>
      <c r="EU45" s="653"/>
      <c r="EV45" s="652"/>
      <c r="EW45" s="652"/>
      <c r="EX45" s="652"/>
      <c r="EY45" s="653"/>
      <c r="EZ45" s="652"/>
      <c r="FA45" s="652"/>
      <c r="FB45" s="652"/>
      <c r="FC45" s="653"/>
      <c r="FD45" s="652"/>
      <c r="FE45" s="652"/>
      <c r="FF45" s="652"/>
      <c r="FG45" s="653"/>
      <c r="FH45" s="652"/>
      <c r="FI45" s="652"/>
      <c r="FJ45" s="652"/>
      <c r="FK45" s="653"/>
      <c r="FL45" s="652"/>
      <c r="FM45" s="652"/>
      <c r="FN45" s="652"/>
      <c r="FO45" s="653"/>
      <c r="FP45" s="652"/>
      <c r="FQ45" s="652"/>
      <c r="FR45" s="652"/>
      <c r="FS45" s="653"/>
      <c r="FT45" s="652"/>
      <c r="FU45" s="652"/>
      <c r="FV45" s="652"/>
      <c r="FW45" s="653"/>
      <c r="FX45" s="652"/>
      <c r="FY45" s="652"/>
      <c r="FZ45" s="652"/>
      <c r="GA45" s="653"/>
      <c r="GB45" s="652"/>
      <c r="GC45" s="652"/>
      <c r="GD45" s="652"/>
      <c r="GE45" s="653"/>
      <c r="GF45" s="652"/>
      <c r="GG45" s="652"/>
      <c r="GH45" s="652"/>
      <c r="GI45" s="653"/>
      <c r="GJ45" s="652"/>
      <c r="GK45" s="652"/>
      <c r="GL45" s="652"/>
      <c r="GM45" s="653"/>
      <c r="GN45" s="652"/>
      <c r="GO45" s="652"/>
      <c r="GP45" s="652"/>
      <c r="GQ45" s="653"/>
      <c r="GR45" s="652"/>
      <c r="GS45" s="652"/>
      <c r="GT45" s="652"/>
      <c r="GU45" s="653"/>
      <c r="GV45" s="652"/>
      <c r="GW45" s="652"/>
      <c r="GX45" s="652"/>
      <c r="GY45" s="654"/>
    </row>
    <row r="46" spans="1:207" ht="15" customHeight="1" thickTop="1">
      <c r="A46" s="424"/>
      <c r="B46" s="425" t="s">
        <v>18</v>
      </c>
      <c r="C46" s="426"/>
      <c r="D46" s="427">
        <f>SUM(D44,D37,D28,D19,D10)</f>
        <v>6521544.6179354824</v>
      </c>
      <c r="E46" s="427">
        <f t="shared" ref="E46:BL46" ca="1" si="882">SUM(E44,E37,E28,E19,E10)</f>
        <v>6298811.6332576498</v>
      </c>
      <c r="F46" s="427">
        <f t="shared" ca="1" si="882"/>
        <v>-222732.98467783278</v>
      </c>
      <c r="G46" s="541">
        <f ca="1">AVERAGE(G10,G19,G28,G37,G44)</f>
        <v>0.95616367699927685</v>
      </c>
      <c r="H46" s="427">
        <f t="shared" si="882"/>
        <v>33190.176774193555</v>
      </c>
      <c r="I46" s="427">
        <f t="shared" si="882"/>
        <v>28389.770000000019</v>
      </c>
      <c r="J46" s="427">
        <f t="shared" si="882"/>
        <v>-4800.4067741935387</v>
      </c>
      <c r="K46" s="541">
        <f>AVERAGE(K10,K19,K28,K37,K44)</f>
        <v>0.88847335600809685</v>
      </c>
      <c r="L46" s="427">
        <f t="shared" si="882"/>
        <v>54000</v>
      </c>
      <c r="M46" s="427">
        <f t="shared" si="882"/>
        <v>50242.669999999925</v>
      </c>
      <c r="N46" s="427">
        <f t="shared" si="882"/>
        <v>-3757.3300000000745</v>
      </c>
      <c r="O46" s="541">
        <f>AVERAGE(O10,O19,O28,O37,O44)</f>
        <v>0.88887745714285538</v>
      </c>
      <c r="P46" s="427">
        <f t="shared" si="882"/>
        <v>37200</v>
      </c>
      <c r="Q46" s="427">
        <f t="shared" si="882"/>
        <v>33249.620000000112</v>
      </c>
      <c r="R46" s="427">
        <f t="shared" si="882"/>
        <v>-3950.3799999998882</v>
      </c>
      <c r="S46" s="541">
        <f>AVERAGE(S10,S19,S28,S37,S44)</f>
        <v>0.9000787619047621</v>
      </c>
      <c r="T46" s="427">
        <f t="shared" si="882"/>
        <v>93098.064516129059</v>
      </c>
      <c r="U46" s="427">
        <f t="shared" si="882"/>
        <v>87836.799999999814</v>
      </c>
      <c r="V46" s="427">
        <f t="shared" si="882"/>
        <v>-5261.2645161292503</v>
      </c>
      <c r="W46" s="541">
        <f>AVERAGE(W10,W19,W28,W37,W44)</f>
        <v>1.0436789894845035</v>
      </c>
      <c r="X46" s="427">
        <f t="shared" si="882"/>
        <v>19964.640000000018</v>
      </c>
      <c r="Y46" s="427">
        <f t="shared" si="882"/>
        <v>24440.550000000047</v>
      </c>
      <c r="Z46" s="427">
        <f t="shared" si="882"/>
        <v>4475.9100000000299</v>
      </c>
      <c r="AA46" s="541">
        <f>AVERAGE(AA10,AA19,AA28,AA37,AA44)</f>
        <v>1.2381202909601339</v>
      </c>
      <c r="AB46" s="427">
        <f t="shared" si="882"/>
        <v>4050</v>
      </c>
      <c r="AC46" s="427">
        <f t="shared" si="882"/>
        <v>2922.0999999999767</v>
      </c>
      <c r="AD46" s="427">
        <f t="shared" si="882"/>
        <v>-1127.9000000000233</v>
      </c>
      <c r="AE46" s="541" t="e">
        <f>AVERAGE(AE10,AE19,AE28,AE37,AE44)</f>
        <v>#DIV/0!</v>
      </c>
      <c r="AF46" s="427">
        <f t="shared" si="882"/>
        <v>18716.659999999913</v>
      </c>
      <c r="AG46" s="427">
        <f t="shared" si="882"/>
        <v>27267.740000000107</v>
      </c>
      <c r="AH46" s="427">
        <f t="shared" si="882"/>
        <v>8551.0800000001927</v>
      </c>
      <c r="AI46" s="541">
        <f>AVERAGE(AI10,AI19,AI28,AI37,AI44)</f>
        <v>1.4590588155915005</v>
      </c>
      <c r="AJ46" s="427">
        <f t="shared" si="882"/>
        <v>20871.539999999979</v>
      </c>
      <c r="AK46" s="427">
        <f t="shared" si="882"/>
        <v>20574.789999999921</v>
      </c>
      <c r="AL46" s="427">
        <f t="shared" si="882"/>
        <v>-296.7500000000573</v>
      </c>
      <c r="AM46" s="541">
        <f>AVERAGE(AM10,AM19,AM28,AM37,AM44)</f>
        <v>0.99145228108980343</v>
      </c>
      <c r="AN46" s="427">
        <f t="shared" si="882"/>
        <v>144500</v>
      </c>
      <c r="AO46" s="427">
        <f t="shared" si="882"/>
        <v>152593.3900000006</v>
      </c>
      <c r="AP46" s="427">
        <f t="shared" si="882"/>
        <v>8093.390000000596</v>
      </c>
      <c r="AQ46" s="541" t="e">
        <f>AVERAGE(AQ10,AQ19,AQ28,AQ37,AQ44)</f>
        <v>#DIV/0!</v>
      </c>
      <c r="AR46" s="427">
        <f t="shared" si="882"/>
        <v>155000</v>
      </c>
      <c r="AS46" s="427">
        <f t="shared" ca="1" si="882"/>
        <v>142095.64999999991</v>
      </c>
      <c r="AT46" s="427">
        <f t="shared" ca="1" si="882"/>
        <v>-12904.350000000093</v>
      </c>
      <c r="AU46" s="541">
        <f ca="1">AVERAGE(AU10,AU19,AU28,AU37,AU44)</f>
        <v>0.90119034285714217</v>
      </c>
      <c r="AV46" s="427">
        <f t="shared" si="882"/>
        <v>62700</v>
      </c>
      <c r="AW46" s="427">
        <f t="shared" si="882"/>
        <v>54826.440000000177</v>
      </c>
      <c r="AX46" s="427">
        <f t="shared" si="882"/>
        <v>-7873.559999999823</v>
      </c>
      <c r="AY46" s="541">
        <f>AVERAGE(AY10,AY19,AY28,AY37,AY44)</f>
        <v>0.84456840380950471</v>
      </c>
      <c r="AZ46" s="427">
        <f t="shared" si="882"/>
        <v>15500</v>
      </c>
      <c r="BA46" s="427">
        <f t="shared" si="882"/>
        <v>37992.689999999995</v>
      </c>
      <c r="BB46" s="427">
        <f t="shared" si="882"/>
        <v>22492.689999999995</v>
      </c>
      <c r="BC46" s="541">
        <f>AVERAGE(BC10,BC19,BC28,BC37,BC44)</f>
        <v>2.4923415999999996</v>
      </c>
      <c r="BD46" s="427">
        <f t="shared" si="882"/>
        <v>327700</v>
      </c>
      <c r="BE46" s="427">
        <f t="shared" si="882"/>
        <v>340144.12999999989</v>
      </c>
      <c r="BF46" s="427">
        <f t="shared" si="882"/>
        <v>12444.129999999888</v>
      </c>
      <c r="BG46" s="541">
        <f>AVERAGE(BG10,BG19,BG28,BG37,BG44)</f>
        <v>1.038659550422393</v>
      </c>
      <c r="BH46" s="427">
        <f t="shared" si="882"/>
        <v>251001.3132258064</v>
      </c>
      <c r="BI46" s="427">
        <f t="shared" si="882"/>
        <v>232852.21999999974</v>
      </c>
      <c r="BJ46" s="427">
        <f t="shared" si="882"/>
        <v>-18149.093225806664</v>
      </c>
      <c r="BK46" s="541">
        <f>AVERAGE(BK10,BK19,BK28,BK37,BK44)</f>
        <v>0.92238066957808995</v>
      </c>
      <c r="BL46" s="427">
        <f t="shared" si="882"/>
        <v>27000</v>
      </c>
      <c r="BM46" s="427">
        <f t="shared" ref="BM46:DT46" si="883">SUM(BM44,BM37,BM28,BM19,BM10)</f>
        <v>30792.483999999939</v>
      </c>
      <c r="BN46" s="427">
        <f t="shared" si="883"/>
        <v>3792.4839999999385</v>
      </c>
      <c r="BO46" s="541" t="e">
        <f>AVERAGE(BO10,BO19,BO28,BO37,BO44)</f>
        <v>#DIV/0!</v>
      </c>
      <c r="BP46" s="427">
        <f t="shared" si="883"/>
        <v>158500</v>
      </c>
      <c r="BQ46" s="427">
        <f t="shared" ca="1" si="883"/>
        <v>140267.31742805289</v>
      </c>
      <c r="BR46" s="427">
        <f t="shared" ca="1" si="883"/>
        <v>-18232.682571947109</v>
      </c>
      <c r="BS46" s="541">
        <f ca="1">AVERAGE(BS10,BS19,BS28,BS37,BS44)</f>
        <v>0.86215819197074628</v>
      </c>
      <c r="BT46" s="427">
        <f t="shared" si="883"/>
        <v>0</v>
      </c>
      <c r="BU46" s="427">
        <f t="shared" si="883"/>
        <v>0</v>
      </c>
      <c r="BV46" s="427">
        <f t="shared" si="883"/>
        <v>0</v>
      </c>
      <c r="BW46" s="541" t="e">
        <f>AVERAGE(BW10,BW19,BW28,BW37,BW44)</f>
        <v>#DIV/0!</v>
      </c>
      <c r="BX46" s="427">
        <f t="shared" si="883"/>
        <v>2773</v>
      </c>
      <c r="BY46" s="427">
        <f t="shared" si="883"/>
        <v>2076.4549999999872</v>
      </c>
      <c r="BZ46" s="427">
        <f t="shared" si="883"/>
        <v>-696.54500000001281</v>
      </c>
      <c r="CA46" s="541">
        <f>AVERAGE(CA10,CA19,CA28,CA37,CA44)</f>
        <v>0.75607708000617635</v>
      </c>
      <c r="CB46" s="427">
        <f t="shared" si="883"/>
        <v>98500</v>
      </c>
      <c r="CC46" s="427">
        <f t="shared" si="883"/>
        <v>83092.5</v>
      </c>
      <c r="CD46" s="427">
        <f t="shared" si="883"/>
        <v>-15407.5</v>
      </c>
      <c r="CE46" s="541">
        <f>AVERAGE(CE10,CE19,CE28,CE37,CE44)</f>
        <v>1.0450503673469327</v>
      </c>
      <c r="CF46" s="427">
        <f t="shared" si="883"/>
        <v>40300</v>
      </c>
      <c r="CG46" s="427">
        <f t="shared" si="883"/>
        <v>43941.465829596353</v>
      </c>
      <c r="CH46" s="427">
        <f t="shared" si="883"/>
        <v>3641.4658295963518</v>
      </c>
      <c r="CI46" s="541">
        <f>AVERAGE(CI10,CI19,CI28,CI37,CI44)</f>
        <v>1.101739432119448</v>
      </c>
      <c r="CJ46" s="427">
        <f t="shared" si="883"/>
        <v>69000</v>
      </c>
      <c r="CK46" s="427">
        <f t="shared" si="883"/>
        <v>115134</v>
      </c>
      <c r="CL46" s="427">
        <f t="shared" si="883"/>
        <v>46134</v>
      </c>
      <c r="CM46" s="541" t="e">
        <f>AVERAGE(CM10,CM19,CM28,CM37,CM44)</f>
        <v>#DIV/0!</v>
      </c>
      <c r="CN46" s="427">
        <f t="shared" si="883"/>
        <v>201500</v>
      </c>
      <c r="CO46" s="427">
        <f t="shared" si="883"/>
        <v>184150.95999999996</v>
      </c>
      <c r="CP46" s="427">
        <f t="shared" si="883"/>
        <v>-17349.040000000037</v>
      </c>
      <c r="CQ46" s="541">
        <f>AVERAGE(CQ10,CQ19,CQ28,CQ37,CQ44)</f>
        <v>0.89371386373626349</v>
      </c>
      <c r="CR46" s="427">
        <f t="shared" si="883"/>
        <v>310000</v>
      </c>
      <c r="CS46" s="427">
        <f t="shared" si="883"/>
        <v>286589.10000000009</v>
      </c>
      <c r="CT46" s="427">
        <f t="shared" si="883"/>
        <v>-23410.899999999907</v>
      </c>
      <c r="CU46" s="541">
        <f>AVERAGE(CU10,CU19,CU28,CU37,CU44)</f>
        <v>0.92409914285714334</v>
      </c>
      <c r="CV46" s="427">
        <f t="shared" si="883"/>
        <v>458638.21819354827</v>
      </c>
      <c r="CW46" s="427">
        <f t="shared" si="883"/>
        <v>483546.2650000006</v>
      </c>
      <c r="CX46" s="427">
        <f t="shared" si="883"/>
        <v>24908.046806452257</v>
      </c>
      <c r="CY46" s="541">
        <f>AVERAGE(CY10,CY19,CY28,CY37,CY44)</f>
        <v>1.0779376472729045</v>
      </c>
      <c r="CZ46" s="427">
        <f t="shared" si="883"/>
        <v>62000</v>
      </c>
      <c r="DA46" s="427">
        <f t="shared" si="883"/>
        <v>52771.379999999888</v>
      </c>
      <c r="DB46" s="427">
        <f t="shared" si="883"/>
        <v>-9228.6200000001118</v>
      </c>
      <c r="DC46" s="541">
        <f>AVERAGE(DC10,DC19,DC28,DC37,DC44)</f>
        <v>0.84734685714285563</v>
      </c>
      <c r="DD46" s="427">
        <f t="shared" si="883"/>
        <v>21600</v>
      </c>
      <c r="DE46" s="427">
        <f t="shared" si="883"/>
        <v>18532.780000000028</v>
      </c>
      <c r="DF46" s="427">
        <f t="shared" si="883"/>
        <v>-3067.2199999999721</v>
      </c>
      <c r="DG46" s="541" t="e">
        <f>AVERAGE(DG10,DG19,DG28,DG37,DG44)</f>
        <v>#DIV/0!</v>
      </c>
      <c r="DH46" s="427">
        <f t="shared" si="883"/>
        <v>212699.40774193546</v>
      </c>
      <c r="DI46" s="427">
        <f t="shared" si="883"/>
        <v>244176.03000000026</v>
      </c>
      <c r="DJ46" s="427">
        <f t="shared" si="883"/>
        <v>31476.622258064759</v>
      </c>
      <c r="DK46" s="541">
        <f>AVERAGE(DK10,DK19,DK28,DK37,DK44)</f>
        <v>1.1191307022217127</v>
      </c>
      <c r="DL46" s="427">
        <f t="shared" si="883"/>
        <v>65498.398064516121</v>
      </c>
      <c r="DM46" s="427">
        <f t="shared" si="883"/>
        <v>49917.549999999988</v>
      </c>
      <c r="DN46" s="427">
        <f t="shared" si="883"/>
        <v>-15580.848064516136</v>
      </c>
      <c r="DO46" s="541" t="e">
        <f>AVERAGE(DO10,DO19,DO28,DO37,DO44)</f>
        <v>#DIV/0!</v>
      </c>
      <c r="DP46" s="427">
        <f t="shared" si="883"/>
        <v>62000</v>
      </c>
      <c r="DQ46" s="427">
        <f t="shared" si="883"/>
        <v>53790.089999999851</v>
      </c>
      <c r="DR46" s="427">
        <f t="shared" si="883"/>
        <v>-8209.910000000149</v>
      </c>
      <c r="DS46" s="541">
        <f>AVERAGE(DS10,DS19,DS28,DS37,DS44)</f>
        <v>0.86607077142856892</v>
      </c>
      <c r="DT46" s="427">
        <f t="shared" si="883"/>
        <v>27000</v>
      </c>
      <c r="DU46" s="427">
        <f t="shared" ref="DU46:GF46" si="884">SUM(DU44,DU37,DU28,DU19,DU10)</f>
        <v>19767.939999999944</v>
      </c>
      <c r="DV46" s="427">
        <f t="shared" si="884"/>
        <v>-7232.0600000000559</v>
      </c>
      <c r="DW46" s="541" t="e">
        <f>AVERAGE(DW10,DW19,DW28,DW37,DW44)</f>
        <v>#DIV/0!</v>
      </c>
      <c r="DX46" s="427">
        <f t="shared" si="884"/>
        <v>341000</v>
      </c>
      <c r="DY46" s="427">
        <f t="shared" si="884"/>
        <v>350287.16000000015</v>
      </c>
      <c r="DZ46" s="427">
        <f t="shared" si="884"/>
        <v>9287.160000000149</v>
      </c>
      <c r="EA46" s="541">
        <f>AVERAGE(EA10,EA19,EA28,EA37,EA44)</f>
        <v>1.0268298077922082</v>
      </c>
      <c r="EB46" s="427">
        <f t="shared" si="884"/>
        <v>62000</v>
      </c>
      <c r="EC46" s="427">
        <f t="shared" si="884"/>
        <v>74538.429999999935</v>
      </c>
      <c r="ED46" s="427">
        <f t="shared" si="884"/>
        <v>12538.429999999935</v>
      </c>
      <c r="EE46" s="541">
        <f>AVERAGE(EE10,EE19,EE28,EE37,EE44)</f>
        <v>1.1988775714285704</v>
      </c>
      <c r="EF46" s="427">
        <f t="shared" si="884"/>
        <v>172000</v>
      </c>
      <c r="EG46" s="427">
        <f t="shared" si="884"/>
        <v>102418.19999999925</v>
      </c>
      <c r="EH46" s="427">
        <f t="shared" si="884"/>
        <v>-69581.800000000745</v>
      </c>
      <c r="EI46" s="541">
        <f>AVERAGE(EI10,EI19,EI28,EI37,EI44)</f>
        <v>0.70684438775509528</v>
      </c>
      <c r="EJ46" s="427">
        <f t="shared" si="884"/>
        <v>161000</v>
      </c>
      <c r="EK46" s="427">
        <f t="shared" si="884"/>
        <v>150671.59999999986</v>
      </c>
      <c r="EL46" s="427">
        <f t="shared" si="884"/>
        <v>-10328.40000000014</v>
      </c>
      <c r="EM46" s="541" t="e">
        <f>AVERAGE(EM10,EM19,EM28,EM37,EM44)</f>
        <v>#DIV/0!</v>
      </c>
      <c r="EN46" s="427">
        <f t="shared" si="884"/>
        <v>179000</v>
      </c>
      <c r="EO46" s="427">
        <f t="shared" si="884"/>
        <v>225287.59000000032</v>
      </c>
      <c r="EP46" s="427">
        <f t="shared" si="884"/>
        <v>46287.590000000317</v>
      </c>
      <c r="EQ46" s="541">
        <f>AVERAGE(EQ10,EQ19,EQ28,EQ37,EQ44)</f>
        <v>1.2847775689795937</v>
      </c>
      <c r="ER46" s="427">
        <f t="shared" si="884"/>
        <v>1213000</v>
      </c>
      <c r="ES46" s="427">
        <f t="shared" si="884"/>
        <v>1093640.8399999999</v>
      </c>
      <c r="ET46" s="427">
        <f t="shared" si="884"/>
        <v>-119359.16000000015</v>
      </c>
      <c r="EU46" s="541">
        <f>AVERAGE(EU10,EU19,EU28,EU37,EU44)</f>
        <v>0.89065729722978126</v>
      </c>
      <c r="EV46" s="427">
        <f t="shared" si="884"/>
        <v>248000</v>
      </c>
      <c r="EW46" s="427">
        <f t="shared" si="884"/>
        <v>204161.16999999993</v>
      </c>
      <c r="EX46" s="427">
        <f t="shared" si="884"/>
        <v>-43838.830000000075</v>
      </c>
      <c r="EY46" s="541">
        <f>AVERAGE(EY10,EY19,EY28,EY37,EY44)</f>
        <v>0.79633670714285698</v>
      </c>
      <c r="EZ46" s="427">
        <f t="shared" si="884"/>
        <v>108500</v>
      </c>
      <c r="FA46" s="427">
        <f t="shared" si="884"/>
        <v>98270.400000000373</v>
      </c>
      <c r="FB46" s="427">
        <f t="shared" si="884"/>
        <v>-10229.599999999627</v>
      </c>
      <c r="FC46" s="541">
        <f>AVERAGE(FC10,FC19,FC28,FC37,FC44)</f>
        <v>0.90492277551020894</v>
      </c>
      <c r="FD46" s="427">
        <f t="shared" si="884"/>
        <v>0</v>
      </c>
      <c r="FE46" s="427">
        <f t="shared" si="884"/>
        <v>0</v>
      </c>
      <c r="FF46" s="427">
        <f t="shared" si="884"/>
        <v>0</v>
      </c>
      <c r="FG46" s="541" t="e">
        <f>AVERAGE(FG10+FG19+FG28+FG37+FG44)</f>
        <v>#DIV/0!</v>
      </c>
      <c r="FH46" s="427">
        <f t="shared" si="884"/>
        <v>0</v>
      </c>
      <c r="FI46" s="427">
        <f t="shared" si="884"/>
        <v>0</v>
      </c>
      <c r="FJ46" s="427">
        <f t="shared" si="884"/>
        <v>0</v>
      </c>
      <c r="FK46" s="541" t="e">
        <f>AVERAGE(FK10+FK19+FK28+FK37+FK44)</f>
        <v>#DIV/0!</v>
      </c>
      <c r="FL46" s="427">
        <f t="shared" si="884"/>
        <v>21700</v>
      </c>
      <c r="FM46" s="427">
        <f t="shared" si="884"/>
        <v>16259.270000000019</v>
      </c>
      <c r="FN46" s="427">
        <f t="shared" si="884"/>
        <v>-5440.7299999999814</v>
      </c>
      <c r="FO46" s="541">
        <f>AVERAGE(FO10,FO19,FO28,FO37,FO44)</f>
        <v>0.77284742857142896</v>
      </c>
      <c r="FP46" s="427">
        <f t="shared" si="884"/>
        <v>173600</v>
      </c>
      <c r="FQ46" s="427">
        <f t="shared" si="884"/>
        <v>204256.5</v>
      </c>
      <c r="FR46" s="427">
        <f t="shared" si="884"/>
        <v>30656.5</v>
      </c>
      <c r="FS46" s="541">
        <f>AVERAGE(FS10,FS19,FS28,FS37,FS44)</f>
        <v>1.1984784897959186</v>
      </c>
      <c r="FT46" s="427">
        <f t="shared" si="884"/>
        <v>114500</v>
      </c>
      <c r="FU46" s="427">
        <f t="shared" si="884"/>
        <v>125577.09999999963</v>
      </c>
      <c r="FV46" s="427">
        <f t="shared" si="884"/>
        <v>11077.099999999627</v>
      </c>
      <c r="FW46" s="541">
        <f>AVERAGE(FW10,FW19,FW28,FW37,FW44)</f>
        <v>1.0994103775510169</v>
      </c>
      <c r="FX46" s="427">
        <f t="shared" si="884"/>
        <v>62000</v>
      </c>
      <c r="FY46" s="427">
        <f t="shared" si="884"/>
        <v>78507.210000000196</v>
      </c>
      <c r="FZ46" s="427">
        <f t="shared" si="884"/>
        <v>16507.210000000196</v>
      </c>
      <c r="GA46" s="541">
        <f>AVERAGE(GA10,GA19,GA28,GA37,GA44)</f>
        <v>2.6677414571428573</v>
      </c>
      <c r="GB46" s="427">
        <f t="shared" si="884"/>
        <v>11457.931999999913</v>
      </c>
      <c r="GC46" s="427">
        <f t="shared" si="884"/>
        <v>9638.9689999999246</v>
      </c>
      <c r="GD46" s="427">
        <f t="shared" si="884"/>
        <v>-340.52016129032222</v>
      </c>
      <c r="GE46" s="541">
        <f>AVERAGE(GE10,GE19,GE28,GE37,GE44)</f>
        <v>0.85365756154152062</v>
      </c>
      <c r="GF46" s="427">
        <f t="shared" si="884"/>
        <v>418500</v>
      </c>
      <c r="GG46" s="427">
        <f t="shared" ref="GG46:GX46" si="885">SUM(GG44,GG37,GG28,GG19,GG10)</f>
        <v>379015.92700000003</v>
      </c>
      <c r="GH46" s="427">
        <f t="shared" si="885"/>
        <v>-13240.885000000004</v>
      </c>
      <c r="GI46" s="541">
        <f>AVERAGE(GI10,GI19,GI28,GI37,GI44)</f>
        <v>1.2959455411640213</v>
      </c>
      <c r="GJ46" s="427">
        <f t="shared" si="885"/>
        <v>25803.707419354607</v>
      </c>
      <c r="GK46" s="427">
        <f t="shared" si="885"/>
        <v>23668.030000000261</v>
      </c>
      <c r="GL46" s="427">
        <f t="shared" si="885"/>
        <v>-1480.1321290320429</v>
      </c>
      <c r="GM46" s="541" t="e">
        <f>AVERAGE(GM10,GM19,GM28,GM37,GM44)</f>
        <v>#DIV/0!</v>
      </c>
      <c r="GN46" s="427">
        <f t="shared" si="885"/>
        <v>77490.780000000261</v>
      </c>
      <c r="GO46" s="427">
        <f t="shared" si="885"/>
        <v>84804.6</v>
      </c>
      <c r="GP46" s="427">
        <f t="shared" si="885"/>
        <v>7313.8199999997432</v>
      </c>
      <c r="GQ46" s="541">
        <f>AVERAGE(GQ10,GQ19,GQ28,GQ37,GQ44)</f>
        <v>1.09519447567089</v>
      </c>
      <c r="GR46" s="427">
        <f t="shared" si="885"/>
        <v>77490.780000000261</v>
      </c>
      <c r="GS46" s="427">
        <f t="shared" si="885"/>
        <v>33833.760000000242</v>
      </c>
      <c r="GT46" s="427">
        <f t="shared" si="885"/>
        <v>-43657.020000000011</v>
      </c>
      <c r="GU46" s="541">
        <f>AVERAGE(GU10,GU19,GU28,GU37,GU44)</f>
        <v>0.86061328807669568</v>
      </c>
      <c r="GV46" s="427">
        <f t="shared" si="885"/>
        <v>0</v>
      </c>
      <c r="GW46" s="427">
        <f t="shared" si="885"/>
        <v>0</v>
      </c>
      <c r="GX46" s="427">
        <f t="shared" si="885"/>
        <v>0</v>
      </c>
      <c r="GY46" s="541" t="e">
        <f>AVERAGE(GY10,GY19,GY28,GY37,GY44)</f>
        <v>#DIV/0!</v>
      </c>
    </row>
    <row r="47" spans="1:207" ht="17.25" customHeight="1" thickBot="1">
      <c r="A47" s="428"/>
      <c r="B47" s="429" t="s">
        <v>19</v>
      </c>
      <c r="C47" s="429"/>
      <c r="D47" s="430">
        <f>SUM(D39:D43,D30:D36,D21:D27,D12:D18,D5:D9)</f>
        <v>6521544.6179354833</v>
      </c>
      <c r="E47" s="430">
        <f t="shared" ref="E47:BL47" ca="1" si="886">SUM(E39:E43,E30:E36,E21:E27,E12:E18,E5:E9)</f>
        <v>6298811.6332576508</v>
      </c>
      <c r="F47" s="430">
        <f t="shared" ca="1" si="886"/>
        <v>-222732.98467783278</v>
      </c>
      <c r="G47" s="542">
        <f ca="1">AVERAGE(G5:G9,G12:G18,G21:G27,G30:G36,G39:G43)</f>
        <v>0.96383068020818619</v>
      </c>
      <c r="H47" s="430">
        <f t="shared" si="886"/>
        <v>33190.176774193547</v>
      </c>
      <c r="I47" s="430">
        <f t="shared" si="886"/>
        <v>28389.770000000019</v>
      </c>
      <c r="J47" s="430">
        <f t="shared" si="886"/>
        <v>-4800.4067741935387</v>
      </c>
      <c r="K47" s="542">
        <f>AVERAGE(K5:K9,K12:K18,K21:K27,K30:K36,K39:K43)</f>
        <v>0.87751394433119689</v>
      </c>
      <c r="L47" s="430">
        <f t="shared" si="886"/>
        <v>54000</v>
      </c>
      <c r="M47" s="430">
        <f t="shared" si="886"/>
        <v>50242.669999999925</v>
      </c>
      <c r="N47" s="430">
        <f t="shared" si="886"/>
        <v>-3757.3300000000745</v>
      </c>
      <c r="O47" s="542">
        <f>AVERAGE(O5:O9,O12:O18,O21:O27,O30:O36,O39:O43)</f>
        <v>0.90466016129031768</v>
      </c>
      <c r="P47" s="430">
        <f t="shared" si="886"/>
        <v>37200</v>
      </c>
      <c r="Q47" s="430">
        <f t="shared" si="886"/>
        <v>33249.620000000112</v>
      </c>
      <c r="R47" s="430">
        <f t="shared" si="886"/>
        <v>-3950.3799999998882</v>
      </c>
      <c r="S47" s="542">
        <f>AVERAGE(S5:S9,S12:S18,S21:S27,S30:S36,S39:S43)</f>
        <v>0.89380698924731472</v>
      </c>
      <c r="T47" s="430">
        <f t="shared" si="886"/>
        <v>93098.064516129074</v>
      </c>
      <c r="U47" s="430">
        <f t="shared" si="886"/>
        <v>87836.799999999814</v>
      </c>
      <c r="V47" s="430">
        <f t="shared" si="886"/>
        <v>-5261.2645161292503</v>
      </c>
      <c r="W47" s="542">
        <f>AVERAGE(W5:W9,W12:W18,W21:W27,W30:W36,W39:W43)</f>
        <v>1.0232863386897197</v>
      </c>
      <c r="X47" s="430">
        <f t="shared" si="886"/>
        <v>19964.64000000001</v>
      </c>
      <c r="Y47" s="430">
        <f t="shared" si="886"/>
        <v>24440.550000000047</v>
      </c>
      <c r="Z47" s="430">
        <f t="shared" si="886"/>
        <v>4475.9100000000308</v>
      </c>
      <c r="AA47" s="542">
        <f>AVERAGE(AA5:AA9,AA12:AA18,AA21:AA27,AA30:AA36,AA39:AA43)</f>
        <v>1.2241918712283331</v>
      </c>
      <c r="AB47" s="430">
        <f t="shared" si="886"/>
        <v>4050</v>
      </c>
      <c r="AC47" s="430">
        <f t="shared" si="886"/>
        <v>2922.0999999999767</v>
      </c>
      <c r="AD47" s="430">
        <f t="shared" si="886"/>
        <v>-1127.9000000000233</v>
      </c>
      <c r="AE47" s="542" t="e">
        <f>AVERAGE(AE5:AE9,AE12:AE18,AE21:AE27,AE30:AE36,AE39:AE43)</f>
        <v>#DIV/0!</v>
      </c>
      <c r="AF47" s="430">
        <f t="shared" si="886"/>
        <v>18716.65999999992</v>
      </c>
      <c r="AG47" s="430">
        <f t="shared" si="886"/>
        <v>27267.740000000107</v>
      </c>
      <c r="AH47" s="430">
        <f t="shared" si="886"/>
        <v>8551.0800000001946</v>
      </c>
      <c r="AI47" s="542">
        <f>AVERAGE(AI5:AI9,AI12:AI18,AI21:AI27,AI30:AI36,AI39:AI43)</f>
        <v>1.4568699757328623</v>
      </c>
      <c r="AJ47" s="430">
        <f t="shared" si="886"/>
        <v>20871.539999999961</v>
      </c>
      <c r="AK47" s="430">
        <f t="shared" si="886"/>
        <v>20574.789999999921</v>
      </c>
      <c r="AL47" s="430">
        <f t="shared" si="886"/>
        <v>-296.7500000000573</v>
      </c>
      <c r="AM47" s="542">
        <f>AVERAGE(AM5:AM9,AM12:AM18,AM21:AM27,AM30:AM36,AM39:AM43)</f>
        <v>0.9857820745378606</v>
      </c>
      <c r="AN47" s="430">
        <f t="shared" si="886"/>
        <v>144500</v>
      </c>
      <c r="AO47" s="430">
        <f t="shared" si="886"/>
        <v>152593.3900000006</v>
      </c>
      <c r="AP47" s="430">
        <f t="shared" si="886"/>
        <v>8093.390000000596</v>
      </c>
      <c r="AQ47" s="542" t="e">
        <f>AVERAGE(AQ5:AQ9,AQ12:AQ18,AQ21:AQ27,AQ30:AQ36,AQ39:AQ43)</f>
        <v>#DIV/0!</v>
      </c>
      <c r="AR47" s="430">
        <f t="shared" si="886"/>
        <v>155000</v>
      </c>
      <c r="AS47" s="430">
        <f t="shared" ca="1" si="886"/>
        <v>142095.64999999991</v>
      </c>
      <c r="AT47" s="430">
        <f t="shared" ca="1" si="886"/>
        <v>-12904.350000000093</v>
      </c>
      <c r="AU47" s="542">
        <f ca="1">AVERAGE(AU5:AU9,AU12:AU18,AU21:AU27,AU30:AU36,AU39:AU43)</f>
        <v>0.9167461290322575</v>
      </c>
      <c r="AV47" s="430">
        <f t="shared" si="886"/>
        <v>62700</v>
      </c>
      <c r="AW47" s="430">
        <f t="shared" si="886"/>
        <v>54826.440000000177</v>
      </c>
      <c r="AX47" s="430">
        <f t="shared" si="886"/>
        <v>-7873.559999999823</v>
      </c>
      <c r="AY47" s="542">
        <f>AVERAGE(AY5:AY9,AY12:AY18,AY21:AY27,AY30:AY36,AY39:AY43)</f>
        <v>0.88438718279567585</v>
      </c>
      <c r="AZ47" s="430">
        <f t="shared" si="886"/>
        <v>15500</v>
      </c>
      <c r="BA47" s="430">
        <f t="shared" si="886"/>
        <v>37992.689999999995</v>
      </c>
      <c r="BB47" s="430">
        <f t="shared" si="886"/>
        <v>22492.689999999995</v>
      </c>
      <c r="BC47" s="542">
        <f>AVERAGE(BC5:BC9,BC12:BC18,BC21:BC27,BC30:BC36,BC39:BC43)</f>
        <v>2.4511412903225804</v>
      </c>
      <c r="BD47" s="430">
        <f t="shared" si="886"/>
        <v>327700</v>
      </c>
      <c r="BE47" s="430">
        <f t="shared" si="886"/>
        <v>340144.12999999989</v>
      </c>
      <c r="BF47" s="430">
        <f t="shared" si="886"/>
        <v>12444.129999999888</v>
      </c>
      <c r="BG47" s="542">
        <f>AVERAGE(BG5:BG9,BG12:BG18,BG21:BG27,BG30:BG36,BG39:BG43)</f>
        <v>1.0391426324630582</v>
      </c>
      <c r="BH47" s="430">
        <f t="shared" si="886"/>
        <v>251001.31322580646</v>
      </c>
      <c r="BI47" s="430">
        <f t="shared" si="886"/>
        <v>232852.21999999974</v>
      </c>
      <c r="BJ47" s="430">
        <f t="shared" si="886"/>
        <v>-18149.093225806664</v>
      </c>
      <c r="BK47" s="542">
        <f>AVERAGE(BK5:BK9,BK12:BK18,BK21:BK27,BK30:BK36,BK39:BK43)</f>
        <v>0.92872596686941045</v>
      </c>
      <c r="BL47" s="430">
        <f t="shared" si="886"/>
        <v>27000</v>
      </c>
      <c r="BM47" s="430">
        <f t="shared" ref="BM47:DT47" si="887">SUM(BM39:BM43,BM30:BM36,BM21:BM27,BM12:BM18,BM5:BM9)</f>
        <v>30792.483999999939</v>
      </c>
      <c r="BN47" s="430">
        <f t="shared" si="887"/>
        <v>3792.4839999999385</v>
      </c>
      <c r="BO47" s="542" t="e">
        <f>AVERAGE(BO5:BO9,BO12:BO18,BO21:BO27,BO30:BO36,BO39:BO43)</f>
        <v>#DIV/0!</v>
      </c>
      <c r="BP47" s="430">
        <f t="shared" si="887"/>
        <v>158500</v>
      </c>
      <c r="BQ47" s="430">
        <f t="shared" ca="1" si="887"/>
        <v>140267.31742805289</v>
      </c>
      <c r="BR47" s="430">
        <f t="shared" ca="1" si="887"/>
        <v>-18232.682571947109</v>
      </c>
      <c r="BS47" s="542">
        <f ca="1">AVERAGE(BS5:BS9,BS12:BS18,BS21:BS27,BS30:BS36,BS39:BS43)</f>
        <v>0.88072765646951845</v>
      </c>
      <c r="BT47" s="430">
        <f t="shared" si="887"/>
        <v>0</v>
      </c>
      <c r="BU47" s="430">
        <f t="shared" si="887"/>
        <v>0</v>
      </c>
      <c r="BV47" s="430">
        <f t="shared" si="887"/>
        <v>0</v>
      </c>
      <c r="BW47" s="542" t="e">
        <f>AVERAGE(BW5:BW9,BW12:BW18,BW21:BW27,BW30:BW36,BW39:BW43)</f>
        <v>#DIV/0!</v>
      </c>
      <c r="BX47" s="430">
        <f t="shared" si="887"/>
        <v>2773.0000000000009</v>
      </c>
      <c r="BY47" s="430">
        <f t="shared" si="887"/>
        <v>2076.4549999999872</v>
      </c>
      <c r="BZ47" s="430">
        <f t="shared" si="887"/>
        <v>-696.54500000001315</v>
      </c>
      <c r="CA47" s="542">
        <f>AVERAGE(CA5:CA9,CA12:CA18,CA21:CA27,CA30:CA36,CA39:CA43)</f>
        <v>0.74881175622069507</v>
      </c>
      <c r="CB47" s="430">
        <f t="shared" si="887"/>
        <v>98500</v>
      </c>
      <c r="CC47" s="430">
        <f t="shared" si="887"/>
        <v>83092.5</v>
      </c>
      <c r="CD47" s="430">
        <f t="shared" si="887"/>
        <v>-15407.5</v>
      </c>
      <c r="CE47" s="542">
        <f>AVERAGE(CE5:CE9,CE12:CE18,CE21:CE27,CE30:CE36,CE39:CE43)</f>
        <v>1.0252603686635902</v>
      </c>
      <c r="CF47" s="430">
        <f t="shared" si="887"/>
        <v>40300</v>
      </c>
      <c r="CG47" s="430">
        <f t="shared" si="887"/>
        <v>43941.465829596353</v>
      </c>
      <c r="CH47" s="430">
        <f t="shared" si="887"/>
        <v>3641.4658295963518</v>
      </c>
      <c r="CI47" s="542">
        <f>AVERAGE(CI5:CI9,CI12:CI18,CI21:CI27,CI30:CI36,CI39:CI43)</f>
        <v>1.0903589535879989</v>
      </c>
      <c r="CJ47" s="430">
        <f t="shared" si="887"/>
        <v>69000</v>
      </c>
      <c r="CK47" s="430">
        <f t="shared" si="887"/>
        <v>115134</v>
      </c>
      <c r="CL47" s="430">
        <f t="shared" si="887"/>
        <v>46134</v>
      </c>
      <c r="CM47" s="542" t="e">
        <f>AVERAGE(CM5:CM9,CM12:CM18,CM21:CM27,CM30:CM36,CM39:CM43)</f>
        <v>#DIV/0!</v>
      </c>
      <c r="CN47" s="430">
        <f t="shared" si="887"/>
        <v>201500</v>
      </c>
      <c r="CO47" s="430">
        <f t="shared" si="887"/>
        <v>184150.95999999996</v>
      </c>
      <c r="CP47" s="430">
        <f t="shared" si="887"/>
        <v>-17349.040000000037</v>
      </c>
      <c r="CQ47" s="542">
        <f>AVERAGE(CQ5:CQ9,CQ12:CQ18,CQ21:CQ27,CQ30:CQ36,CQ39:CQ43)</f>
        <v>0.91390054590570691</v>
      </c>
      <c r="CR47" s="430">
        <f t="shared" si="887"/>
        <v>310000</v>
      </c>
      <c r="CS47" s="430">
        <f t="shared" si="887"/>
        <v>286589.10000000009</v>
      </c>
      <c r="CT47" s="430">
        <f t="shared" si="887"/>
        <v>-23410.899999999907</v>
      </c>
      <c r="CU47" s="542">
        <f>AVERAGE(CU5:CU9,CU12:CU18,CU21:CU27,CU30:CU36,CU39:CU43)</f>
        <v>0.92448096774193567</v>
      </c>
      <c r="CV47" s="430">
        <f t="shared" si="887"/>
        <v>458638.21819354827</v>
      </c>
      <c r="CW47" s="430">
        <f t="shared" si="887"/>
        <v>483546.2650000006</v>
      </c>
      <c r="CX47" s="430">
        <f t="shared" si="887"/>
        <v>24908.046806452257</v>
      </c>
      <c r="CY47" s="542">
        <f>AVERAGE(CY5:CY9,CY12:CY18,CY21:CY27,CY30:CY36,CY39:CY43)</f>
        <v>1.0884938618483975</v>
      </c>
      <c r="CZ47" s="430">
        <f t="shared" si="887"/>
        <v>62000</v>
      </c>
      <c r="DA47" s="430">
        <f t="shared" si="887"/>
        <v>52771.379999999888</v>
      </c>
      <c r="DB47" s="430">
        <f t="shared" si="887"/>
        <v>-9228.6200000001118</v>
      </c>
      <c r="DC47" s="542">
        <f>AVERAGE(DC5:DC9,DC12:DC18,DC21:DC27,DC30:DC36,DC39:DC43)</f>
        <v>0.85115129032257886</v>
      </c>
      <c r="DD47" s="430">
        <f t="shared" si="887"/>
        <v>21600</v>
      </c>
      <c r="DE47" s="430">
        <f t="shared" si="887"/>
        <v>18532.780000000028</v>
      </c>
      <c r="DF47" s="430">
        <f t="shared" si="887"/>
        <v>-3067.2199999999721</v>
      </c>
      <c r="DG47" s="542" t="e">
        <f>AVERAGE(DG5:DG9,DG12:DG18,DG21:DG27,DG30:DG36,DG39:DG43)</f>
        <v>#DIV/0!</v>
      </c>
      <c r="DH47" s="430">
        <f t="shared" si="887"/>
        <v>212699.40774193546</v>
      </c>
      <c r="DI47" s="430">
        <f t="shared" si="887"/>
        <v>244176.03000000026</v>
      </c>
      <c r="DJ47" s="430">
        <f t="shared" si="887"/>
        <v>31476.622258064763</v>
      </c>
      <c r="DK47" s="542">
        <f>AVERAGE(DK5:DK9,DK12:DK18,DK21:DK27,DK30:DK36,DK39:DK43)</f>
        <v>1.1212996618183635</v>
      </c>
      <c r="DL47" s="430">
        <f t="shared" si="887"/>
        <v>65498.398064516092</v>
      </c>
      <c r="DM47" s="430">
        <f t="shared" si="887"/>
        <v>49917.549999999988</v>
      </c>
      <c r="DN47" s="430">
        <f t="shared" si="887"/>
        <v>-15580.848064516136</v>
      </c>
      <c r="DO47" s="542" t="e">
        <f>AVERAGE(DO5:DO9,DO12:DO18,DO21:DO27,DO30:DO36,DO39:DO43)</f>
        <v>#DIV/0!</v>
      </c>
      <c r="DP47" s="430">
        <f t="shared" si="887"/>
        <v>62000</v>
      </c>
      <c r="DQ47" s="430">
        <f t="shared" si="887"/>
        <v>53790.089999999851</v>
      </c>
      <c r="DR47" s="430">
        <f t="shared" si="887"/>
        <v>-8209.910000000149</v>
      </c>
      <c r="DS47" s="542">
        <f>AVERAGE(DS5:DS9,DS12:DS18,DS21:DS27,DS30:DS36,DS39:DS43)</f>
        <v>0.86758209677419085</v>
      </c>
      <c r="DT47" s="430">
        <f t="shared" si="887"/>
        <v>27000</v>
      </c>
      <c r="DU47" s="430">
        <f t="shared" ref="DU47:GF47" si="888">SUM(DU39:DU43,DU30:DU36,DU21:DU27,DU12:DU18,DU5:DU9)</f>
        <v>19767.939999999944</v>
      </c>
      <c r="DV47" s="430">
        <f t="shared" si="888"/>
        <v>-7232.0600000000559</v>
      </c>
      <c r="DW47" s="542" t="e">
        <f>AVERAGE(DW5:DW9,DW12:DW18,DW21:DW27,DW30:DW36,DW39:DW43)</f>
        <v>#DIV/0!</v>
      </c>
      <c r="DX47" s="430">
        <f t="shared" si="888"/>
        <v>341000</v>
      </c>
      <c r="DY47" s="430">
        <f t="shared" si="888"/>
        <v>350287.16000000015</v>
      </c>
      <c r="DZ47" s="430">
        <f t="shared" si="888"/>
        <v>9287.160000000149</v>
      </c>
      <c r="EA47" s="542">
        <f>AVERAGE(EA5:EA9,EA12:EA18,EA21:EA27,EA30:EA36,EA39:EA43)</f>
        <v>1.0272350733137834</v>
      </c>
      <c r="EB47" s="430">
        <f t="shared" si="888"/>
        <v>62000</v>
      </c>
      <c r="EC47" s="430">
        <f t="shared" si="888"/>
        <v>74538.429999999935</v>
      </c>
      <c r="ED47" s="430">
        <f t="shared" si="888"/>
        <v>12538.429999999935</v>
      </c>
      <c r="EE47" s="542">
        <f>AVERAGE(EE5:EE9,EE12:EE18,EE21:EE27,EE30:EE36,EE39:EE43)</f>
        <v>1.2022327419354826</v>
      </c>
      <c r="EF47" s="430">
        <f t="shared" si="888"/>
        <v>172000</v>
      </c>
      <c r="EG47" s="430">
        <f t="shared" si="888"/>
        <v>102418.19999999925</v>
      </c>
      <c r="EH47" s="430">
        <f t="shared" si="888"/>
        <v>-69581.800000000745</v>
      </c>
      <c r="EI47" s="542">
        <f>AVERAGE(EI5:EI9,EI12:EI18,EI21:EI27,EI30:EI36,EI39:EI43)</f>
        <v>0.71910363594469617</v>
      </c>
      <c r="EJ47" s="430">
        <f t="shared" si="888"/>
        <v>161000</v>
      </c>
      <c r="EK47" s="430">
        <f t="shared" si="888"/>
        <v>150671.59999999986</v>
      </c>
      <c r="EL47" s="430">
        <f t="shared" si="888"/>
        <v>-10328.40000000014</v>
      </c>
      <c r="EM47" s="542" t="e">
        <f>AVERAGE(EM5:EM9,EM12:EM18,EM21:EM27,EM30:EM36,EM39:EM43)</f>
        <v>#DIV/0!</v>
      </c>
      <c r="EN47" s="430">
        <f t="shared" si="888"/>
        <v>179000</v>
      </c>
      <c r="EO47" s="430">
        <f t="shared" si="888"/>
        <v>225287.59000000032</v>
      </c>
      <c r="EP47" s="430">
        <f t="shared" si="888"/>
        <v>46287.590000000317</v>
      </c>
      <c r="EQ47" s="542">
        <f>AVERAGE(EQ5:EQ9,EQ12:EQ18,EQ21:EQ27,EQ30:EQ36,EQ39:EQ43)</f>
        <v>1.2833702580645174</v>
      </c>
      <c r="ER47" s="430">
        <f t="shared" si="888"/>
        <v>1213000</v>
      </c>
      <c r="ES47" s="430">
        <f t="shared" si="888"/>
        <v>1093640.8399999999</v>
      </c>
      <c r="ET47" s="430">
        <f t="shared" si="888"/>
        <v>-119359.16000000015</v>
      </c>
      <c r="EU47" s="542">
        <f>AVERAGE(EU5:EU9,EU12:EU18,EU21:EU27,EU30:EU36,EU39:EU43)</f>
        <v>0.91621021174688533</v>
      </c>
      <c r="EV47" s="430">
        <f t="shared" si="888"/>
        <v>248000</v>
      </c>
      <c r="EW47" s="430">
        <f t="shared" si="888"/>
        <v>204161.16999999993</v>
      </c>
      <c r="EX47" s="430">
        <f t="shared" si="888"/>
        <v>-43838.830000000075</v>
      </c>
      <c r="EY47" s="542">
        <f>AVERAGE(EY5:EY9,EY12:EY18,EY21:EY27,EY30:EY36,EY39:EY43)</f>
        <v>0.82323052419354803</v>
      </c>
      <c r="EZ47" s="430">
        <f t="shared" si="888"/>
        <v>108500</v>
      </c>
      <c r="FA47" s="430">
        <f t="shared" si="888"/>
        <v>98270.400000000373</v>
      </c>
      <c r="FB47" s="430">
        <f t="shared" si="888"/>
        <v>-10229.599999999627</v>
      </c>
      <c r="FC47" s="542">
        <f>AVERAGE(FC5:FC9,FC12:FC18,FC21:FC27,FC30:FC36,FC39:FC43)</f>
        <v>0.90571797235023388</v>
      </c>
      <c r="FD47" s="430">
        <f t="shared" si="888"/>
        <v>0</v>
      </c>
      <c r="FE47" s="430">
        <f t="shared" si="888"/>
        <v>0</v>
      </c>
      <c r="FF47" s="430">
        <f t="shared" si="888"/>
        <v>0</v>
      </c>
      <c r="FG47" s="542" t="e">
        <f>AVERAGE(FG5:FG9,FG12:FG18,FG21:FG27,FG30:FG36,FG39:FG43)</f>
        <v>#DIV/0!</v>
      </c>
      <c r="FH47" s="430">
        <f t="shared" si="888"/>
        <v>0</v>
      </c>
      <c r="FI47" s="430">
        <f t="shared" si="888"/>
        <v>0</v>
      </c>
      <c r="FJ47" s="430">
        <f t="shared" si="888"/>
        <v>0</v>
      </c>
      <c r="FK47" s="542" t="e">
        <f>AVERAGE(FK5:FK9,FK12:FK18,FK21:FK27,FK30:FK36,FK39:FK43)</f>
        <v>#DIV/0!</v>
      </c>
      <c r="FL47" s="430">
        <f t="shared" si="888"/>
        <v>21700</v>
      </c>
      <c r="FM47" s="430">
        <f t="shared" si="888"/>
        <v>16259.270000000019</v>
      </c>
      <c r="FN47" s="430">
        <f t="shared" si="888"/>
        <v>-5440.7299999999814</v>
      </c>
      <c r="FO47" s="542">
        <f>AVERAGE(FO5:FO9,FO12:FO18,FO21:FO27,FO30:FO36,FO39:FO43)</f>
        <v>0.749275115207374</v>
      </c>
      <c r="FP47" s="430">
        <f t="shared" si="888"/>
        <v>173600</v>
      </c>
      <c r="FQ47" s="430">
        <f t="shared" si="888"/>
        <v>204256.5</v>
      </c>
      <c r="FR47" s="430">
        <f t="shared" si="888"/>
        <v>30656.5</v>
      </c>
      <c r="FS47" s="542">
        <f>AVERAGE(FS5:FS9,FS12:FS18,FS21:FS27,FS30:FS36,FS39:FS43)</f>
        <v>1.1765927419354842</v>
      </c>
      <c r="FT47" s="430">
        <f t="shared" si="888"/>
        <v>114500</v>
      </c>
      <c r="FU47" s="430">
        <f t="shared" si="888"/>
        <v>125577.09999999963</v>
      </c>
      <c r="FV47" s="430">
        <f t="shared" si="888"/>
        <v>11077.099999999627</v>
      </c>
      <c r="FW47" s="542">
        <f>AVERAGE(FW5:FW9,FW12:FW18,FW21:FW27,FW30:FW36,FW39:FW43)</f>
        <v>1.100715195852531</v>
      </c>
      <c r="FX47" s="430">
        <f t="shared" si="888"/>
        <v>62000</v>
      </c>
      <c r="FY47" s="430">
        <f t="shared" si="888"/>
        <v>78507.210000000196</v>
      </c>
      <c r="FZ47" s="430">
        <f t="shared" si="888"/>
        <v>16507.210000000196</v>
      </c>
      <c r="GA47" s="542">
        <f>AVERAGE(GA5:GA9,GA12:GA18,GA21:GA27,GA30:GA36,GA39:GA43)</f>
        <v>1.2662453225806485</v>
      </c>
      <c r="GB47" s="430">
        <f t="shared" si="888"/>
        <v>11457.93199999991</v>
      </c>
      <c r="GC47" s="430">
        <f t="shared" si="888"/>
        <v>9638.9689999999246</v>
      </c>
      <c r="GD47" s="430">
        <f t="shared" si="888"/>
        <v>-1818.9629999999886</v>
      </c>
      <c r="GE47" s="542">
        <f>AVERAGE(GE5:GE9,GE12:GE18,GE21:GE27,GE30:GE36,GE39:GE43)</f>
        <v>0.84124857784109719</v>
      </c>
      <c r="GF47" s="430">
        <f t="shared" si="888"/>
        <v>418500</v>
      </c>
      <c r="GG47" s="430">
        <f t="shared" ref="GG47:GX47" si="889">SUM(GG39:GG43,GG30:GG36,GG21:GG27,GG12:GG18,GG5:GG9)</f>
        <v>379015.92699999997</v>
      </c>
      <c r="GH47" s="430">
        <f t="shared" si="889"/>
        <v>-39484.072999999997</v>
      </c>
      <c r="GI47" s="542">
        <f>AVERAGE(GI5:GI9,GI12:GI18,GI21:GI27,GI30:GI36,GI39:GI43)</f>
        <v>0.90565335005973691</v>
      </c>
      <c r="GJ47" s="430">
        <f t="shared" si="889"/>
        <v>25803.7074193546</v>
      </c>
      <c r="GK47" s="430">
        <f t="shared" si="889"/>
        <v>23668.030000000261</v>
      </c>
      <c r="GL47" s="430">
        <f t="shared" si="889"/>
        <v>-2135.6774193543447</v>
      </c>
      <c r="GM47" s="542" t="e">
        <f>AVERAGE(GM5:GM9,GM12:GM18,GM21:GM27,GM30:GM36,GM39:GM43)</f>
        <v>#DIV/0!</v>
      </c>
      <c r="GN47" s="430">
        <f t="shared" si="889"/>
        <v>77490.78000000029</v>
      </c>
      <c r="GO47" s="430">
        <f t="shared" si="889"/>
        <v>84804.6</v>
      </c>
      <c r="GP47" s="430">
        <f t="shared" si="889"/>
        <v>7313.8199999997505</v>
      </c>
      <c r="GQ47" s="542">
        <f>AVERAGE(GQ5:GQ9,GQ12:GQ18,GQ21:GQ27,GQ30:GQ36,GQ39:GQ43)</f>
        <v>1.0943830995119643</v>
      </c>
      <c r="GR47" s="430">
        <f t="shared" si="889"/>
        <v>77490.78000000029</v>
      </c>
      <c r="GS47" s="430">
        <f t="shared" si="889"/>
        <v>33833.760000000242</v>
      </c>
      <c r="GT47" s="430">
        <f t="shared" si="889"/>
        <v>-43657.02000000004</v>
      </c>
      <c r="GU47" s="542">
        <f>AVERAGE(GU5:GU9,GU12:GU18,GU21:GU27,GU30:GU36,GU39:GU43)</f>
        <v>0.43661658845091161</v>
      </c>
      <c r="GV47" s="430">
        <f t="shared" si="889"/>
        <v>0</v>
      </c>
      <c r="GW47" s="430">
        <f t="shared" si="889"/>
        <v>0</v>
      </c>
      <c r="GX47" s="430">
        <f t="shared" si="889"/>
        <v>0</v>
      </c>
      <c r="GY47" s="542" t="e">
        <f>AVERAGE(GY5:GY9,GY12:GY18,GY21:GY27,GY30:GY36,GY39:GY43)</f>
        <v>#DIV/0!</v>
      </c>
    </row>
    <row r="48" spans="1:207" ht="16.2" thickTop="1"/>
    <row r="50" spans="3:207" ht="16.2" thickBot="1"/>
    <row r="51" spans="3:207" ht="18" customHeight="1" thickTop="1">
      <c r="C51" s="815" t="s">
        <v>1</v>
      </c>
      <c r="D51" s="817" t="s">
        <v>282</v>
      </c>
      <c r="E51" s="818"/>
      <c r="F51" s="818"/>
      <c r="G51" s="818"/>
      <c r="H51" s="821" t="s">
        <v>96</v>
      </c>
      <c r="I51" s="821"/>
      <c r="J51" s="821"/>
      <c r="K51" s="822"/>
      <c r="S51" s="417"/>
      <c r="W51" s="417"/>
      <c r="AA51" s="417"/>
      <c r="AE51" s="417"/>
      <c r="AI51" s="417"/>
      <c r="AM51" s="417"/>
      <c r="AQ51" s="417"/>
      <c r="AU51" s="417"/>
      <c r="AY51" s="417"/>
      <c r="BC51" s="417"/>
      <c r="BG51" s="417"/>
      <c r="BK51" s="417"/>
      <c r="BO51" s="417"/>
      <c r="BS51" s="417"/>
      <c r="BW51" s="417"/>
      <c r="CA51" s="417"/>
      <c r="CE51" s="417"/>
      <c r="CI51" s="417"/>
      <c r="CM51" s="417"/>
      <c r="CQ51" s="417"/>
      <c r="CU51" s="417"/>
      <c r="CY51" s="417"/>
      <c r="DC51" s="417"/>
      <c r="DG51" s="417"/>
      <c r="DK51" s="417"/>
      <c r="DO51" s="417"/>
      <c r="DS51" s="417"/>
      <c r="DW51" s="417"/>
      <c r="EA51" s="417"/>
      <c r="EE51" s="417"/>
      <c r="EI51" s="417"/>
      <c r="EM51" s="417"/>
      <c r="EQ51" s="417"/>
      <c r="EU51" s="417"/>
      <c r="EY51" s="417"/>
      <c r="FC51" s="417"/>
      <c r="FG51" s="417"/>
      <c r="FK51" s="417"/>
      <c r="FO51" s="417"/>
      <c r="FS51" s="417"/>
      <c r="FW51" s="417"/>
      <c r="GA51" s="417"/>
      <c r="GE51" s="417"/>
      <c r="GI51" s="417"/>
      <c r="GM51" s="417"/>
      <c r="GQ51" s="417"/>
      <c r="GU51" s="417"/>
      <c r="GY51" s="417"/>
    </row>
    <row r="52" spans="3:207" ht="18" customHeight="1" thickBot="1">
      <c r="C52" s="816"/>
      <c r="D52" s="604" t="s">
        <v>97</v>
      </c>
      <c r="E52" s="604" t="s">
        <v>98</v>
      </c>
      <c r="F52" s="604" t="s">
        <v>99</v>
      </c>
      <c r="G52" s="604" t="s">
        <v>100</v>
      </c>
      <c r="H52" s="422" t="s">
        <v>97</v>
      </c>
      <c r="I52" s="422" t="s">
        <v>98</v>
      </c>
      <c r="J52" s="422" t="s">
        <v>99</v>
      </c>
      <c r="K52" s="605" t="s">
        <v>100</v>
      </c>
      <c r="S52" s="417"/>
      <c r="W52" s="417"/>
      <c r="AA52" s="417"/>
      <c r="AE52" s="417"/>
      <c r="AI52" s="417"/>
      <c r="AM52" s="417"/>
      <c r="AQ52" s="417"/>
      <c r="AU52" s="417"/>
      <c r="AY52" s="417"/>
      <c r="BC52" s="417"/>
      <c r="BG52" s="417"/>
      <c r="BK52" s="417"/>
      <c r="BO52" s="417"/>
      <c r="BS52" s="417"/>
      <c r="BW52" s="417"/>
      <c r="CA52" s="417"/>
      <c r="CE52" s="417"/>
      <c r="CI52" s="417"/>
      <c r="CM52" s="417"/>
      <c r="CQ52" s="417"/>
      <c r="CU52" s="417"/>
      <c r="CY52" s="417"/>
      <c r="DC52" s="417"/>
      <c r="DG52" s="417"/>
      <c r="DK52" s="417"/>
      <c r="DO52" s="417"/>
      <c r="DS52" s="417"/>
      <c r="DW52" s="417"/>
      <c r="EA52" s="417"/>
      <c r="EB52" s="417"/>
      <c r="EC52" s="417"/>
      <c r="ED52" s="417"/>
      <c r="EE52" s="417"/>
      <c r="EF52" s="417"/>
      <c r="EG52" s="417"/>
      <c r="EH52" s="417"/>
      <c r="EI52" s="417"/>
      <c r="EJ52" s="417"/>
      <c r="EK52" s="417"/>
      <c r="EL52" s="417"/>
      <c r="EM52" s="417"/>
      <c r="EN52" s="417"/>
      <c r="EO52" s="417"/>
      <c r="EP52" s="417"/>
      <c r="EQ52" s="417"/>
      <c r="ER52" s="417"/>
      <c r="ES52" s="417"/>
      <c r="ET52" s="417"/>
      <c r="EU52" s="417"/>
      <c r="EV52" s="417"/>
      <c r="EW52" s="417"/>
      <c r="EX52" s="417"/>
      <c r="EY52" s="417"/>
      <c r="EZ52" s="417"/>
      <c r="FA52" s="417"/>
      <c r="FB52" s="417"/>
      <c r="FC52" s="417"/>
      <c r="FD52" s="417"/>
      <c r="FE52" s="417"/>
      <c r="FF52" s="417"/>
      <c r="FG52" s="417"/>
      <c r="FH52" s="417"/>
      <c r="FI52" s="417"/>
      <c r="FJ52" s="417"/>
      <c r="FK52" s="417"/>
      <c r="FL52" s="417"/>
      <c r="FM52" s="417"/>
      <c r="FN52" s="417"/>
      <c r="FO52" s="417"/>
      <c r="FP52" s="417"/>
      <c r="FQ52" s="417"/>
      <c r="FR52" s="417"/>
      <c r="FS52" s="417"/>
      <c r="FT52" s="417"/>
      <c r="FU52" s="417"/>
      <c r="FV52" s="417"/>
      <c r="FW52" s="417"/>
      <c r="FX52" s="417"/>
      <c r="FY52" s="417"/>
      <c r="FZ52" s="417"/>
      <c r="GA52" s="417"/>
      <c r="GB52" s="417"/>
      <c r="GC52" s="417"/>
      <c r="GD52" s="417"/>
      <c r="GE52" s="417"/>
      <c r="GF52" s="417"/>
      <c r="GG52" s="417"/>
      <c r="GH52" s="417"/>
      <c r="GI52" s="417"/>
      <c r="GJ52" s="417"/>
      <c r="GK52" s="417"/>
      <c r="GL52" s="417"/>
      <c r="GM52" s="417"/>
      <c r="GN52" s="417"/>
      <c r="GO52" s="417"/>
      <c r="GP52" s="417"/>
      <c r="GQ52" s="417"/>
      <c r="GR52" s="417"/>
      <c r="GS52" s="417"/>
      <c r="GT52" s="417"/>
      <c r="GU52" s="417"/>
      <c r="GV52" s="417"/>
      <c r="GW52" s="417"/>
      <c r="GX52" s="417"/>
      <c r="GY52" s="417"/>
    </row>
    <row r="53" spans="3:207" ht="16.2" thickTop="1">
      <c r="C53" s="606">
        <f>A5</f>
        <v>27</v>
      </c>
      <c r="D53" s="431">
        <f>D10</f>
        <v>1045520.7780967741</v>
      </c>
      <c r="E53" s="431">
        <f ca="1">E10</f>
        <v>965198.41731578892</v>
      </c>
      <c r="F53" s="431">
        <f ca="1">E53-D53</f>
        <v>-80322.360780985211</v>
      </c>
      <c r="G53" s="432">
        <f ca="1">E53/D53</f>
        <v>0.92317478287978083</v>
      </c>
      <c r="H53" s="723">
        <f>D10</f>
        <v>1045520.7780967741</v>
      </c>
      <c r="I53" s="723">
        <f ca="1">E10</f>
        <v>965198.41731578892</v>
      </c>
      <c r="J53" s="723">
        <f ca="1">I53-H53</f>
        <v>-80322.360780985211</v>
      </c>
      <c r="K53" s="724">
        <f ca="1">I53/H53</f>
        <v>0.92317478287978083</v>
      </c>
      <c r="S53" s="417"/>
      <c r="W53" s="417"/>
      <c r="AA53" s="417"/>
      <c r="AE53" s="417"/>
      <c r="AI53" s="417"/>
      <c r="AM53" s="417"/>
      <c r="AQ53" s="417"/>
      <c r="AU53" s="417"/>
      <c r="AY53" s="417"/>
      <c r="BC53" s="417"/>
      <c r="BG53" s="417"/>
      <c r="BK53" s="417"/>
      <c r="BO53" s="417"/>
      <c r="BS53" s="417"/>
      <c r="BW53" s="417"/>
      <c r="CA53" s="417"/>
      <c r="CE53" s="417"/>
      <c r="CI53" s="417"/>
      <c r="CM53" s="417"/>
      <c r="CQ53" s="417"/>
      <c r="CU53" s="417"/>
      <c r="CY53" s="417"/>
      <c r="DC53" s="417"/>
      <c r="DG53" s="417"/>
      <c r="DK53" s="417"/>
      <c r="DO53" s="417"/>
      <c r="DS53" s="417"/>
      <c r="DW53" s="417"/>
      <c r="EA53" s="417"/>
      <c r="EB53" s="417"/>
      <c r="EC53" s="417"/>
      <c r="ED53" s="417"/>
      <c r="EE53" s="417"/>
      <c r="EF53" s="417"/>
      <c r="EG53" s="417"/>
      <c r="EH53" s="417"/>
      <c r="EI53" s="417"/>
      <c r="EJ53" s="417"/>
      <c r="EK53" s="417"/>
      <c r="EL53" s="417"/>
      <c r="EM53" s="417"/>
      <c r="EN53" s="417"/>
      <c r="EO53" s="417"/>
      <c r="EP53" s="417"/>
      <c r="EQ53" s="417"/>
      <c r="ER53" s="417"/>
      <c r="ES53" s="417"/>
      <c r="ET53" s="417"/>
      <c r="EU53" s="417"/>
      <c r="EV53" s="417"/>
      <c r="EW53" s="417"/>
      <c r="EX53" s="417"/>
      <c r="EY53" s="417"/>
      <c r="EZ53" s="417"/>
      <c r="FA53" s="417"/>
      <c r="FB53" s="417"/>
      <c r="FC53" s="417"/>
      <c r="FD53" s="417"/>
      <c r="FE53" s="417"/>
      <c r="FF53" s="417"/>
      <c r="FG53" s="417"/>
      <c r="FH53" s="417"/>
      <c r="FI53" s="417"/>
      <c r="FJ53" s="417"/>
      <c r="FK53" s="417"/>
      <c r="FL53" s="417"/>
      <c r="FM53" s="417"/>
      <c r="FN53" s="417"/>
      <c r="FO53" s="417"/>
      <c r="FP53" s="417"/>
      <c r="FQ53" s="417"/>
      <c r="FR53" s="417"/>
      <c r="FS53" s="417"/>
      <c r="FT53" s="417"/>
      <c r="FU53" s="417"/>
      <c r="FV53" s="417"/>
      <c r="FW53" s="417"/>
      <c r="FX53" s="417"/>
      <c r="FY53" s="417"/>
      <c r="FZ53" s="417"/>
      <c r="GA53" s="417"/>
      <c r="GB53" s="417"/>
      <c r="GC53" s="417"/>
      <c r="GD53" s="417"/>
      <c r="GE53" s="417"/>
      <c r="GF53" s="417"/>
      <c r="GG53" s="417"/>
      <c r="GH53" s="417"/>
      <c r="GI53" s="417"/>
      <c r="GJ53" s="417"/>
      <c r="GK53" s="417"/>
      <c r="GL53" s="417"/>
      <c r="GM53" s="417"/>
      <c r="GN53" s="417"/>
      <c r="GO53" s="417"/>
      <c r="GP53" s="417"/>
      <c r="GQ53" s="417"/>
      <c r="GR53" s="417"/>
      <c r="GS53" s="417"/>
      <c r="GT53" s="417"/>
      <c r="GU53" s="417"/>
      <c r="GV53" s="417"/>
      <c r="GW53" s="417"/>
      <c r="GX53" s="417"/>
      <c r="GY53" s="417"/>
    </row>
    <row r="54" spans="3:207">
      <c r="C54" s="607">
        <f>C53+1</f>
        <v>28</v>
      </c>
      <c r="D54" s="433">
        <f>D53+D19</f>
        <v>2523543.4240645156</v>
      </c>
      <c r="E54" s="433">
        <f ca="1">E53+E19</f>
        <v>2370787.6198270703</v>
      </c>
      <c r="F54" s="433">
        <f ca="1">E54-D54</f>
        <v>-152755.80423744535</v>
      </c>
      <c r="G54" s="434">
        <f ca="1">E54/D54</f>
        <v>0.93946773303729758</v>
      </c>
      <c r="H54" s="723">
        <f>H53+D19</f>
        <v>2523543.4240645156</v>
      </c>
      <c r="I54" s="723">
        <f ca="1">I53+E19</f>
        <v>2370787.6198270703</v>
      </c>
      <c r="J54" s="723">
        <f ca="1">I54-H54</f>
        <v>-152755.80423744535</v>
      </c>
      <c r="K54" s="724">
        <f ca="1">I54/H54</f>
        <v>0.93946773303729758</v>
      </c>
      <c r="S54" s="417"/>
      <c r="W54" s="417"/>
      <c r="AA54" s="417"/>
      <c r="AE54" s="417"/>
      <c r="AI54" s="417"/>
      <c r="AM54" s="417"/>
      <c r="AQ54" s="417"/>
      <c r="AU54" s="417"/>
      <c r="AY54" s="417"/>
      <c r="BC54" s="417"/>
      <c r="BG54" s="417"/>
      <c r="BK54" s="417"/>
      <c r="BO54" s="417"/>
      <c r="BS54" s="417"/>
      <c r="BW54" s="417"/>
      <c r="CA54" s="417"/>
      <c r="CE54" s="417"/>
      <c r="CI54" s="417"/>
      <c r="CM54" s="417"/>
      <c r="CQ54" s="417"/>
      <c r="CU54" s="417"/>
      <c r="CY54" s="417"/>
      <c r="DC54" s="417"/>
      <c r="DG54" s="417"/>
      <c r="DK54" s="417"/>
      <c r="DO54" s="417"/>
      <c r="DS54" s="417"/>
      <c r="DW54" s="417"/>
      <c r="EA54" s="417"/>
      <c r="EB54" s="417"/>
      <c r="EC54" s="417"/>
      <c r="ED54" s="417"/>
      <c r="EE54" s="417"/>
      <c r="EF54" s="417"/>
      <c r="EG54" s="417"/>
      <c r="EH54" s="417"/>
      <c r="EI54" s="417"/>
      <c r="EJ54" s="417"/>
      <c r="EK54" s="417"/>
      <c r="EL54" s="417"/>
      <c r="EM54" s="417"/>
      <c r="EN54" s="417"/>
      <c r="EO54" s="417"/>
      <c r="EP54" s="417"/>
      <c r="EQ54" s="417"/>
      <c r="ER54" s="417"/>
      <c r="ES54" s="417"/>
      <c r="ET54" s="417"/>
      <c r="EU54" s="417"/>
      <c r="EV54" s="417"/>
      <c r="EW54" s="417"/>
      <c r="EX54" s="417"/>
      <c r="EY54" s="417"/>
      <c r="EZ54" s="417"/>
      <c r="FA54" s="417"/>
      <c r="FB54" s="417"/>
      <c r="FC54" s="417"/>
      <c r="FD54" s="417"/>
      <c r="FE54" s="417"/>
      <c r="FF54" s="417"/>
      <c r="FG54" s="417"/>
      <c r="FH54" s="417"/>
      <c r="FI54" s="417"/>
      <c r="FJ54" s="417"/>
      <c r="FK54" s="417"/>
      <c r="FL54" s="417"/>
      <c r="FM54" s="417"/>
      <c r="FN54" s="417"/>
      <c r="FO54" s="417"/>
      <c r="FP54" s="417"/>
      <c r="FQ54" s="417"/>
      <c r="FR54" s="417"/>
      <c r="FS54" s="417"/>
      <c r="FT54" s="417"/>
      <c r="FU54" s="417"/>
      <c r="FV54" s="417"/>
      <c r="FW54" s="417"/>
      <c r="FX54" s="417"/>
      <c r="FY54" s="417"/>
      <c r="FZ54" s="417"/>
      <c r="GA54" s="417"/>
      <c r="GB54" s="417"/>
      <c r="GC54" s="417"/>
      <c r="GD54" s="417"/>
      <c r="GE54" s="417"/>
      <c r="GF54" s="417"/>
      <c r="GG54" s="417"/>
      <c r="GH54" s="417"/>
      <c r="GI54" s="417"/>
      <c r="GJ54" s="417"/>
      <c r="GK54" s="417"/>
      <c r="GL54" s="417"/>
      <c r="GM54" s="417"/>
      <c r="GN54" s="417"/>
      <c r="GO54" s="417"/>
      <c r="GP54" s="417"/>
      <c r="GQ54" s="417"/>
      <c r="GR54" s="417"/>
      <c r="GS54" s="417"/>
      <c r="GT54" s="417"/>
      <c r="GU54" s="417"/>
      <c r="GV54" s="417"/>
      <c r="GW54" s="417"/>
      <c r="GX54" s="417"/>
      <c r="GY54" s="417"/>
    </row>
    <row r="55" spans="3:207">
      <c r="C55" s="607">
        <f t="shared" ref="C55:C57" si="890">C54+1</f>
        <v>29</v>
      </c>
      <c r="D55" s="433">
        <f>D54+D28</f>
        <v>3974566.0700322571</v>
      </c>
      <c r="E55" s="433">
        <f ca="1">E54+E28</f>
        <v>3865293.2248270684</v>
      </c>
      <c r="F55" s="433">
        <f ca="1">E55-D55</f>
        <v>-109272.84520518873</v>
      </c>
      <c r="G55" s="434">
        <f ca="1">E55/D55</f>
        <v>0.97250697477918591</v>
      </c>
      <c r="H55" s="723">
        <f>H54+D21+D22+D23+D24+D25+D26+D27</f>
        <v>3974566.0700322576</v>
      </c>
      <c r="I55" s="723">
        <f ca="1">I54+E28</f>
        <v>3865293.2248270684</v>
      </c>
      <c r="J55" s="723">
        <f ca="1">I55-H55</f>
        <v>-109272.84520518919</v>
      </c>
      <c r="K55" s="724">
        <f ca="1">I55/H55</f>
        <v>0.9725069747791858</v>
      </c>
      <c r="S55" s="417"/>
      <c r="W55" s="417"/>
      <c r="AA55" s="417"/>
      <c r="AE55" s="417"/>
      <c r="AI55" s="417"/>
      <c r="AM55" s="417"/>
      <c r="AQ55" s="417"/>
      <c r="AU55" s="417"/>
      <c r="AY55" s="417"/>
      <c r="BC55" s="417"/>
      <c r="BG55" s="417"/>
      <c r="BK55" s="417"/>
      <c r="BO55" s="417"/>
      <c r="BS55" s="417"/>
      <c r="BW55" s="417"/>
      <c r="CA55" s="417"/>
      <c r="CE55" s="417"/>
      <c r="CI55" s="417"/>
      <c r="CM55" s="417"/>
      <c r="CQ55" s="417"/>
      <c r="CU55" s="417"/>
      <c r="CY55" s="417"/>
      <c r="DC55" s="417"/>
      <c r="DG55" s="417"/>
      <c r="DK55" s="417"/>
      <c r="DO55" s="417"/>
      <c r="DS55" s="417"/>
      <c r="DW55" s="417"/>
      <c r="EA55" s="417"/>
      <c r="EB55" s="417"/>
      <c r="EC55" s="417"/>
      <c r="ED55" s="417"/>
      <c r="EE55" s="417"/>
      <c r="EF55" s="417"/>
      <c r="EG55" s="417"/>
      <c r="EH55" s="417"/>
      <c r="EI55" s="417"/>
      <c r="EJ55" s="417"/>
      <c r="EK55" s="417"/>
      <c r="EL55" s="417"/>
      <c r="EM55" s="417"/>
      <c r="EN55" s="417"/>
      <c r="EO55" s="417"/>
      <c r="EP55" s="417"/>
      <c r="EQ55" s="417"/>
      <c r="ER55" s="417"/>
      <c r="ES55" s="417"/>
      <c r="ET55" s="417"/>
      <c r="EU55" s="417"/>
      <c r="EV55" s="417"/>
      <c r="EW55" s="417"/>
      <c r="EX55" s="417"/>
      <c r="EY55" s="417"/>
      <c r="EZ55" s="417"/>
      <c r="FA55" s="417"/>
      <c r="FB55" s="417"/>
      <c r="FC55" s="417"/>
      <c r="FD55" s="417"/>
      <c r="FE55" s="417"/>
      <c r="FF55" s="417"/>
      <c r="FG55" s="417"/>
      <c r="FH55" s="417"/>
      <c r="FI55" s="417"/>
      <c r="FJ55" s="417"/>
      <c r="FK55" s="417"/>
      <c r="FL55" s="417"/>
      <c r="FM55" s="417"/>
      <c r="FN55" s="417"/>
      <c r="FO55" s="417"/>
      <c r="FP55" s="417"/>
      <c r="FQ55" s="417"/>
      <c r="FR55" s="417"/>
      <c r="FS55" s="417"/>
      <c r="FT55" s="417"/>
      <c r="FU55" s="417"/>
      <c r="FV55" s="417"/>
      <c r="FW55" s="417"/>
      <c r="FX55" s="417"/>
      <c r="FY55" s="417"/>
      <c r="FZ55" s="417"/>
      <c r="GA55" s="417"/>
      <c r="GB55" s="417"/>
      <c r="GC55" s="417"/>
      <c r="GD55" s="417"/>
      <c r="GE55" s="417"/>
      <c r="GF55" s="417"/>
      <c r="GG55" s="417"/>
      <c r="GH55" s="417"/>
      <c r="GI55" s="417"/>
      <c r="GJ55" s="417"/>
      <c r="GK55" s="417"/>
      <c r="GL55" s="417"/>
      <c r="GM55" s="417"/>
      <c r="GN55" s="417"/>
      <c r="GO55" s="417"/>
      <c r="GP55" s="417"/>
      <c r="GQ55" s="417"/>
      <c r="GR55" s="417"/>
      <c r="GS55" s="417"/>
      <c r="GT55" s="417"/>
      <c r="GU55" s="417"/>
      <c r="GV55" s="417"/>
      <c r="GW55" s="417"/>
      <c r="GX55" s="417"/>
      <c r="GY55" s="417"/>
    </row>
    <row r="56" spans="3:207">
      <c r="C56" s="607">
        <f t="shared" si="890"/>
        <v>30</v>
      </c>
      <c r="D56" s="433">
        <f>D55+D37</f>
        <v>5442789.3321290314</v>
      </c>
      <c r="E56" s="433">
        <f ca="1">E55+E37</f>
        <v>5354026.6184280561</v>
      </c>
      <c r="F56" s="433">
        <f t="shared" ref="F56" ca="1" si="891">E56-D56</f>
        <v>-88762.713700975291</v>
      </c>
      <c r="G56" s="434">
        <f ca="1">E56/D56</f>
        <v>0.98369168669141671</v>
      </c>
      <c r="H56" s="723">
        <f>H55+D37</f>
        <v>5442789.3321290314</v>
      </c>
      <c r="I56" s="723">
        <f ca="1">I55+E37</f>
        <v>5354026.6184280561</v>
      </c>
      <c r="J56" s="723">
        <f ca="1">I56-H56</f>
        <v>-88762.713700975291</v>
      </c>
      <c r="K56" s="724">
        <f ca="1">I56/H56</f>
        <v>0.98369168669141671</v>
      </c>
      <c r="S56" s="417"/>
      <c r="W56" s="417"/>
      <c r="AA56" s="417"/>
      <c r="AE56" s="417"/>
      <c r="AI56" s="417"/>
      <c r="AM56" s="417"/>
      <c r="AQ56" s="417"/>
      <c r="AU56" s="417"/>
      <c r="AY56" s="417"/>
      <c r="BC56" s="417"/>
      <c r="BG56" s="417"/>
      <c r="BK56" s="417"/>
      <c r="BO56" s="417"/>
      <c r="BS56" s="417"/>
      <c r="BW56" s="417"/>
      <c r="CA56" s="417"/>
      <c r="CE56" s="417"/>
      <c r="CI56" s="417"/>
      <c r="CM56" s="417"/>
      <c r="CQ56" s="417"/>
      <c r="CU56" s="417"/>
      <c r="CY56" s="417"/>
      <c r="DC56" s="417"/>
      <c r="DG56" s="417"/>
      <c r="DK56" s="417"/>
      <c r="DO56" s="417"/>
      <c r="DS56" s="417"/>
      <c r="DW56" s="417"/>
      <c r="EA56" s="417"/>
      <c r="EB56" s="417"/>
      <c r="EC56" s="417"/>
      <c r="ED56" s="417"/>
      <c r="EE56" s="417"/>
      <c r="EF56" s="417"/>
      <c r="EG56" s="417"/>
      <c r="EH56" s="417"/>
      <c r="EI56" s="417"/>
      <c r="EJ56" s="417"/>
      <c r="EK56" s="417"/>
      <c r="EL56" s="417"/>
      <c r="EM56" s="417"/>
      <c r="EN56" s="417"/>
      <c r="EO56" s="417"/>
      <c r="EP56" s="417"/>
      <c r="EQ56" s="417"/>
      <c r="ER56" s="417"/>
      <c r="ES56" s="417"/>
      <c r="ET56" s="417"/>
      <c r="EU56" s="417"/>
      <c r="EV56" s="417"/>
      <c r="EW56" s="417"/>
      <c r="EX56" s="417"/>
      <c r="EY56" s="417"/>
      <c r="EZ56" s="417"/>
      <c r="FA56" s="417"/>
      <c r="FB56" s="417"/>
      <c r="FC56" s="417"/>
      <c r="FD56" s="417"/>
      <c r="FE56" s="417"/>
      <c r="FF56" s="417"/>
      <c r="FG56" s="417"/>
      <c r="FH56" s="417"/>
      <c r="FI56" s="417"/>
      <c r="FJ56" s="417"/>
      <c r="FK56" s="417"/>
      <c r="FL56" s="417"/>
      <c r="FM56" s="417"/>
      <c r="FN56" s="417"/>
      <c r="FO56" s="417"/>
      <c r="FP56" s="417"/>
      <c r="FQ56" s="417"/>
      <c r="FR56" s="417"/>
      <c r="FS56" s="417"/>
      <c r="FT56" s="417"/>
      <c r="FU56" s="417"/>
      <c r="FV56" s="417"/>
      <c r="FW56" s="417"/>
      <c r="FX56" s="417"/>
      <c r="FY56" s="417"/>
      <c r="FZ56" s="417"/>
      <c r="GA56" s="417"/>
      <c r="GB56" s="417"/>
      <c r="GC56" s="417"/>
      <c r="GD56" s="417"/>
      <c r="GE56" s="417"/>
      <c r="GF56" s="417"/>
      <c r="GG56" s="417"/>
      <c r="GH56" s="417"/>
      <c r="GI56" s="417"/>
      <c r="GJ56" s="417"/>
      <c r="GK56" s="417"/>
      <c r="GL56" s="417"/>
      <c r="GM56" s="417"/>
      <c r="GN56" s="417"/>
      <c r="GO56" s="417"/>
      <c r="GP56" s="417"/>
      <c r="GQ56" s="417"/>
      <c r="GR56" s="417"/>
      <c r="GS56" s="417"/>
      <c r="GT56" s="417"/>
      <c r="GU56" s="417"/>
      <c r="GV56" s="417"/>
      <c r="GW56" s="417"/>
      <c r="GX56" s="417"/>
      <c r="GY56" s="417"/>
    </row>
    <row r="57" spans="3:207" ht="16.2" thickBot="1">
      <c r="C57" s="608">
        <f t="shared" si="890"/>
        <v>31</v>
      </c>
      <c r="D57" s="435">
        <f>D56+D44</f>
        <v>6521544.6179354824</v>
      </c>
      <c r="E57" s="435">
        <f ca="1">E56+E44</f>
        <v>6298811.6332576498</v>
      </c>
      <c r="F57" s="435">
        <f t="shared" ref="F57" ca="1" si="892">E57-D57</f>
        <v>-222732.98467783257</v>
      </c>
      <c r="G57" s="436">
        <f ca="1">E57/D57</f>
        <v>0.96584659038208909</v>
      </c>
      <c r="H57" s="787">
        <f>H56+D39+D40+D41+D42+D43</f>
        <v>6521544.6179354824</v>
      </c>
      <c r="I57" s="787">
        <f ca="1">I56+E44</f>
        <v>6298811.6332576498</v>
      </c>
      <c r="J57" s="787">
        <f t="shared" ref="J57" ca="1" si="893">I57-H57</f>
        <v>-222732.98467783257</v>
      </c>
      <c r="K57" s="788">
        <f t="shared" ref="K57" ca="1" si="894">I57/H57</f>
        <v>0.96584659038208909</v>
      </c>
      <c r="S57" s="417"/>
      <c r="W57" s="417"/>
      <c r="AA57" s="417"/>
      <c r="AE57" s="417"/>
      <c r="AI57" s="417"/>
      <c r="AM57" s="417"/>
      <c r="AQ57" s="417"/>
      <c r="AU57" s="417"/>
      <c r="AY57" s="417"/>
      <c r="BC57" s="417"/>
      <c r="BG57" s="417"/>
      <c r="BK57" s="417"/>
      <c r="BO57" s="417"/>
      <c r="BS57" s="417"/>
      <c r="BW57" s="417"/>
      <c r="CA57" s="417"/>
      <c r="CE57" s="417"/>
      <c r="CI57" s="417"/>
      <c r="CM57" s="417"/>
      <c r="CQ57" s="417"/>
      <c r="CU57" s="417"/>
      <c r="CY57" s="417"/>
      <c r="DC57" s="417"/>
      <c r="DG57" s="417"/>
      <c r="DK57" s="417"/>
      <c r="DO57" s="417"/>
      <c r="DS57" s="417"/>
      <c r="DW57" s="417"/>
      <c r="EA57" s="417"/>
      <c r="EB57" s="417"/>
      <c r="EC57" s="417"/>
      <c r="ED57" s="417"/>
      <c r="EE57" s="417"/>
      <c r="EF57" s="417"/>
      <c r="EG57" s="417"/>
      <c r="EH57" s="417"/>
      <c r="EI57" s="417"/>
      <c r="EJ57" s="417"/>
      <c r="EK57" s="417"/>
      <c r="EL57" s="417"/>
      <c r="EM57" s="417"/>
      <c r="EN57" s="417"/>
      <c r="EO57" s="417"/>
      <c r="EP57" s="417"/>
      <c r="EQ57" s="417"/>
      <c r="ER57" s="417"/>
      <c r="ES57" s="417"/>
      <c r="ET57" s="417"/>
      <c r="EU57" s="417"/>
      <c r="EV57" s="417"/>
      <c r="EW57" s="417"/>
      <c r="EX57" s="417"/>
      <c r="EY57" s="417"/>
      <c r="EZ57" s="417"/>
      <c r="FA57" s="417"/>
      <c r="FB57" s="417"/>
      <c r="FC57" s="417"/>
      <c r="FD57" s="417"/>
      <c r="FE57" s="417"/>
      <c r="FF57" s="417"/>
      <c r="FG57" s="417"/>
      <c r="FH57" s="417"/>
      <c r="FI57" s="417"/>
      <c r="FJ57" s="417"/>
      <c r="FK57" s="417"/>
      <c r="FL57" s="417"/>
      <c r="FM57" s="417"/>
      <c r="FN57" s="417"/>
      <c r="FO57" s="417"/>
      <c r="FP57" s="417"/>
      <c r="FQ57" s="417"/>
      <c r="FR57" s="417"/>
      <c r="FS57" s="417"/>
      <c r="FT57" s="417"/>
      <c r="FU57" s="417"/>
      <c r="FV57" s="417"/>
      <c r="FW57" s="417"/>
      <c r="FX57" s="417"/>
      <c r="FY57" s="417"/>
      <c r="FZ57" s="417"/>
      <c r="GA57" s="417"/>
      <c r="GB57" s="417"/>
      <c r="GC57" s="417"/>
      <c r="GD57" s="417"/>
      <c r="GE57" s="417"/>
      <c r="GF57" s="417"/>
      <c r="GG57" s="417"/>
      <c r="GH57" s="417"/>
      <c r="GI57" s="417"/>
      <c r="GJ57" s="417"/>
      <c r="GK57" s="417"/>
      <c r="GL57" s="417"/>
      <c r="GM57" s="417"/>
      <c r="GN57" s="417"/>
      <c r="GO57" s="417"/>
      <c r="GP57" s="417"/>
      <c r="GQ57" s="417"/>
      <c r="GR57" s="417"/>
      <c r="GS57" s="417"/>
      <c r="GT57" s="417"/>
      <c r="GU57" s="417"/>
      <c r="GV57" s="417"/>
      <c r="GW57" s="417"/>
      <c r="GX57" s="417"/>
      <c r="GY57" s="417"/>
    </row>
    <row r="58" spans="3:207" ht="16.2" thickTop="1">
      <c r="S58" s="417"/>
      <c r="W58" s="417"/>
      <c r="AA58" s="417"/>
      <c r="AE58" s="417"/>
      <c r="AI58" s="417"/>
      <c r="AM58" s="417"/>
      <c r="AQ58" s="417"/>
      <c r="AU58" s="417"/>
      <c r="AY58" s="417"/>
      <c r="BC58" s="417"/>
      <c r="BG58" s="417"/>
      <c r="BK58" s="417"/>
      <c r="BO58" s="417"/>
      <c r="BS58" s="417"/>
      <c r="BW58" s="417"/>
      <c r="CA58" s="417"/>
      <c r="CE58" s="417"/>
      <c r="CI58" s="417"/>
      <c r="CM58" s="417"/>
      <c r="CQ58" s="417"/>
      <c r="CU58" s="417"/>
      <c r="CY58" s="417"/>
      <c r="DC58" s="417"/>
      <c r="DG58" s="417"/>
      <c r="DK58" s="417"/>
      <c r="DO58" s="417"/>
      <c r="DS58" s="417"/>
      <c r="DW58" s="417"/>
      <c r="EA58" s="417"/>
      <c r="EB58" s="417"/>
      <c r="EC58" s="417"/>
      <c r="ED58" s="417"/>
      <c r="EE58" s="417"/>
      <c r="EF58" s="417"/>
      <c r="EG58" s="417"/>
      <c r="EH58" s="417"/>
      <c r="EI58" s="417"/>
      <c r="EJ58" s="417"/>
      <c r="EK58" s="417"/>
      <c r="EL58" s="417"/>
      <c r="EM58" s="417"/>
      <c r="EN58" s="417"/>
      <c r="EO58" s="417"/>
      <c r="EP58" s="417"/>
      <c r="EQ58" s="417"/>
      <c r="ER58" s="417"/>
      <c r="ES58" s="417"/>
      <c r="ET58" s="417"/>
      <c r="EU58" s="417"/>
      <c r="EV58" s="417"/>
      <c r="EW58" s="417"/>
      <c r="EX58" s="417"/>
      <c r="EY58" s="417"/>
      <c r="EZ58" s="417"/>
      <c r="FA58" s="417"/>
      <c r="FB58" s="417"/>
      <c r="FC58" s="417"/>
      <c r="FD58" s="417"/>
      <c r="FE58" s="417"/>
      <c r="FF58" s="417"/>
      <c r="FG58" s="417"/>
      <c r="FH58" s="417"/>
      <c r="FI58" s="417"/>
      <c r="FJ58" s="417"/>
      <c r="FK58" s="417"/>
      <c r="FL58" s="417"/>
      <c r="FM58" s="417"/>
      <c r="FN58" s="417"/>
      <c r="FO58" s="417"/>
      <c r="FP58" s="417"/>
      <c r="FQ58" s="417"/>
      <c r="FR58" s="417"/>
      <c r="FS58" s="417"/>
      <c r="FT58" s="417"/>
      <c r="FU58" s="417"/>
      <c r="FV58" s="417"/>
      <c r="FW58" s="417"/>
      <c r="FX58" s="417"/>
      <c r="FY58" s="417"/>
      <c r="FZ58" s="417"/>
      <c r="GA58" s="417"/>
      <c r="GB58" s="417"/>
      <c r="GC58" s="417"/>
      <c r="GD58" s="417"/>
      <c r="GE58" s="417"/>
      <c r="GF58" s="417"/>
      <c r="GG58" s="417"/>
      <c r="GH58" s="417"/>
      <c r="GI58" s="417"/>
      <c r="GJ58" s="417"/>
      <c r="GK58" s="417"/>
      <c r="GL58" s="417"/>
      <c r="GM58" s="417"/>
      <c r="GN58" s="417"/>
      <c r="GO58" s="417"/>
      <c r="GP58" s="417"/>
      <c r="GQ58" s="417"/>
      <c r="GR58" s="417"/>
      <c r="GS58" s="417"/>
      <c r="GT58" s="417"/>
      <c r="GU58" s="417"/>
      <c r="GV58" s="417"/>
      <c r="GW58" s="417"/>
      <c r="GX58" s="417"/>
      <c r="GY58" s="417"/>
    </row>
    <row r="64" spans="3:207">
      <c r="D64" s="439"/>
    </row>
    <row r="66" spans="1:207" s="413" customFormat="1">
      <c r="A66" s="414"/>
      <c r="B66" s="414"/>
      <c r="C66" s="414"/>
      <c r="D66" s="415"/>
      <c r="E66" s="415"/>
      <c r="F66" s="415"/>
      <c r="G66" s="416"/>
      <c r="H66" s="417"/>
      <c r="I66" s="417"/>
      <c r="J66" s="417"/>
      <c r="K66" s="416"/>
      <c r="L66" s="417"/>
      <c r="M66" s="417"/>
      <c r="N66" s="417"/>
      <c r="O66" s="416"/>
      <c r="P66" s="417"/>
      <c r="Q66" s="417"/>
      <c r="R66" s="417"/>
      <c r="S66" s="416"/>
      <c r="T66" s="417"/>
      <c r="U66" s="417"/>
      <c r="V66" s="417"/>
      <c r="W66" s="416"/>
      <c r="X66" s="417"/>
      <c r="Y66" s="417"/>
      <c r="Z66" s="417"/>
      <c r="AA66" s="416"/>
      <c r="AB66" s="417"/>
      <c r="AC66" s="417"/>
      <c r="AD66" s="417"/>
      <c r="AE66" s="416"/>
      <c r="AF66" s="417"/>
      <c r="AG66" s="417"/>
      <c r="AH66" s="417"/>
      <c r="AI66" s="416"/>
      <c r="AJ66" s="417"/>
      <c r="AK66" s="417"/>
      <c r="AL66" s="417"/>
      <c r="AM66" s="416"/>
      <c r="AN66" s="417"/>
      <c r="AO66" s="417"/>
      <c r="AP66" s="417"/>
      <c r="AQ66" s="416"/>
      <c r="AR66" s="417"/>
      <c r="AS66" s="417"/>
      <c r="AT66" s="417"/>
      <c r="AU66" s="416"/>
      <c r="AV66" s="417"/>
      <c r="AW66" s="417"/>
      <c r="AX66" s="417"/>
      <c r="AY66" s="416"/>
      <c r="AZ66" s="417"/>
      <c r="BA66" s="417"/>
      <c r="BB66" s="417"/>
      <c r="BC66" s="416"/>
      <c r="BD66" s="417"/>
      <c r="BE66" s="417"/>
      <c r="BF66" s="417"/>
      <c r="BG66" s="416"/>
      <c r="BH66" s="417"/>
      <c r="BI66" s="417"/>
      <c r="BJ66" s="417"/>
      <c r="BK66" s="416"/>
      <c r="BL66" s="417"/>
      <c r="BM66" s="417"/>
      <c r="BN66" s="417"/>
      <c r="BO66" s="416"/>
      <c r="BP66" s="417"/>
      <c r="BQ66" s="417"/>
      <c r="BR66" s="417"/>
      <c r="BS66" s="416"/>
      <c r="BT66" s="417"/>
      <c r="BU66" s="417"/>
      <c r="BV66" s="417"/>
      <c r="BW66" s="416"/>
      <c r="BX66" s="417"/>
      <c r="BY66" s="417"/>
      <c r="BZ66" s="417"/>
      <c r="CA66" s="416"/>
      <c r="CB66" s="417"/>
      <c r="CC66" s="417"/>
      <c r="CD66" s="417"/>
      <c r="CE66" s="416"/>
      <c r="CF66" s="417"/>
      <c r="CG66" s="417"/>
      <c r="CH66" s="417"/>
      <c r="CI66" s="416"/>
      <c r="CJ66" s="417"/>
      <c r="CK66" s="417"/>
      <c r="CL66" s="417"/>
      <c r="CM66" s="416"/>
      <c r="CN66" s="417"/>
      <c r="CO66" s="417"/>
      <c r="CP66" s="417"/>
      <c r="CQ66" s="416"/>
      <c r="CR66" s="417"/>
      <c r="CS66" s="417"/>
      <c r="CT66" s="417"/>
      <c r="CU66" s="416"/>
      <c r="CV66" s="417"/>
      <c r="CW66" s="417"/>
      <c r="CX66" s="417"/>
      <c r="CY66" s="416"/>
      <c r="CZ66" s="417"/>
      <c r="DA66" s="417"/>
      <c r="DB66" s="417"/>
      <c r="DC66" s="416"/>
      <c r="DD66" s="417"/>
      <c r="DE66" s="417"/>
      <c r="DF66" s="417"/>
      <c r="DG66" s="416"/>
      <c r="DH66" s="417"/>
      <c r="DI66" s="417"/>
      <c r="DJ66" s="417"/>
      <c r="DK66" s="416"/>
      <c r="DL66" s="417"/>
      <c r="DM66" s="417"/>
      <c r="DN66" s="417"/>
      <c r="DO66" s="416"/>
      <c r="DP66" s="417"/>
      <c r="DQ66" s="417"/>
      <c r="DR66" s="417"/>
      <c r="DS66" s="416"/>
      <c r="DT66" s="417"/>
      <c r="DU66" s="417"/>
      <c r="DV66" s="417"/>
      <c r="DW66" s="416"/>
      <c r="DX66" s="417"/>
      <c r="DY66" s="417"/>
      <c r="DZ66" s="417"/>
      <c r="EA66" s="416"/>
      <c r="EB66" s="415"/>
      <c r="EC66" s="415"/>
      <c r="ED66" s="415"/>
      <c r="EE66" s="416"/>
      <c r="EF66" s="415"/>
      <c r="EG66" s="415"/>
      <c r="EH66" s="415"/>
      <c r="EI66" s="416"/>
      <c r="EJ66" s="415"/>
      <c r="EK66" s="415"/>
      <c r="EL66" s="415"/>
      <c r="EM66" s="416"/>
      <c r="EN66" s="415"/>
      <c r="EO66" s="415"/>
      <c r="EP66" s="415"/>
      <c r="EQ66" s="416"/>
      <c r="ER66" s="415"/>
      <c r="ES66" s="415"/>
      <c r="ET66" s="415"/>
      <c r="EU66" s="416"/>
      <c r="EV66" s="415"/>
      <c r="EW66" s="415"/>
      <c r="EX66" s="415"/>
      <c r="EY66" s="416"/>
      <c r="EZ66" s="415"/>
      <c r="FA66" s="415"/>
      <c r="FB66" s="415"/>
      <c r="FC66" s="416"/>
      <c r="FD66" s="415"/>
      <c r="FE66" s="415"/>
      <c r="FF66" s="415"/>
      <c r="FG66" s="416"/>
      <c r="FH66" s="415"/>
      <c r="FI66" s="415"/>
      <c r="FJ66" s="415"/>
      <c r="FK66" s="416"/>
      <c r="FL66" s="415"/>
      <c r="FM66" s="415"/>
      <c r="FN66" s="415"/>
      <c r="FO66" s="416"/>
      <c r="FP66" s="415"/>
      <c r="FQ66" s="415"/>
      <c r="FR66" s="415"/>
      <c r="FS66" s="416"/>
      <c r="FT66" s="415"/>
      <c r="FU66" s="415"/>
      <c r="FV66" s="415"/>
      <c r="FW66" s="416"/>
      <c r="FX66" s="415"/>
      <c r="FY66" s="415"/>
      <c r="FZ66" s="415"/>
      <c r="GA66" s="416"/>
      <c r="GB66" s="415"/>
      <c r="GC66" s="415"/>
      <c r="GD66" s="415"/>
      <c r="GE66" s="416"/>
      <c r="GF66" s="415"/>
      <c r="GG66" s="415"/>
      <c r="GH66" s="415"/>
      <c r="GI66" s="416"/>
      <c r="GJ66" s="415"/>
      <c r="GK66" s="415"/>
      <c r="GL66" s="415"/>
      <c r="GM66" s="416"/>
      <c r="GN66" s="415"/>
      <c r="GO66" s="415"/>
      <c r="GP66" s="415"/>
      <c r="GQ66" s="416"/>
      <c r="GR66" s="415"/>
      <c r="GS66" s="415"/>
      <c r="GT66" s="415"/>
      <c r="GU66" s="416"/>
      <c r="GV66" s="415"/>
      <c r="GW66" s="415"/>
      <c r="GX66" s="415"/>
      <c r="GY66" s="416"/>
    </row>
    <row r="67" spans="1:207" s="413" customFormat="1">
      <c r="A67" s="414"/>
      <c r="B67" s="414"/>
      <c r="C67" s="414"/>
      <c r="D67" s="415"/>
      <c r="E67" s="415"/>
      <c r="F67" s="415"/>
      <c r="G67" s="416"/>
      <c r="H67" s="417"/>
      <c r="I67" s="417"/>
      <c r="J67" s="417"/>
      <c r="K67" s="416"/>
      <c r="L67" s="417"/>
      <c r="M67" s="417"/>
      <c r="N67" s="417"/>
      <c r="O67" s="416"/>
      <c r="P67" s="417"/>
      <c r="Q67" s="417"/>
      <c r="R67" s="417"/>
      <c r="S67" s="416"/>
      <c r="T67" s="417"/>
      <c r="U67" s="417"/>
      <c r="V67" s="417"/>
      <c r="W67" s="416"/>
      <c r="X67" s="417"/>
      <c r="Y67" s="417"/>
      <c r="Z67" s="417"/>
      <c r="AA67" s="416"/>
      <c r="AB67" s="417"/>
      <c r="AC67" s="417"/>
      <c r="AD67" s="417"/>
      <c r="AE67" s="416"/>
      <c r="AF67" s="417"/>
      <c r="AG67" s="417"/>
      <c r="AH67" s="417"/>
      <c r="AI67" s="416"/>
      <c r="AJ67" s="417"/>
      <c r="AK67" s="417"/>
      <c r="AL67" s="417"/>
      <c r="AM67" s="416"/>
      <c r="AN67" s="417"/>
      <c r="AO67" s="417"/>
      <c r="AP67" s="417"/>
      <c r="AQ67" s="416"/>
      <c r="AR67" s="417"/>
      <c r="AS67" s="417"/>
      <c r="AT67" s="417"/>
      <c r="AU67" s="416"/>
      <c r="AV67" s="417"/>
      <c r="AW67" s="417"/>
      <c r="AX67" s="417"/>
      <c r="AY67" s="416"/>
      <c r="AZ67" s="417"/>
      <c r="BA67" s="417"/>
      <c r="BB67" s="417"/>
      <c r="BC67" s="416"/>
      <c r="BD67" s="417"/>
      <c r="BE67" s="417"/>
      <c r="BF67" s="417"/>
      <c r="BG67" s="416"/>
      <c r="BH67" s="417"/>
      <c r="BI67" s="417"/>
      <c r="BJ67" s="417"/>
      <c r="BK67" s="416"/>
      <c r="BL67" s="417"/>
      <c r="BM67" s="417"/>
      <c r="BN67" s="417"/>
      <c r="BO67" s="416"/>
      <c r="BP67" s="417"/>
      <c r="BQ67" s="417"/>
      <c r="BR67" s="417"/>
      <c r="BS67" s="416"/>
      <c r="BT67" s="417"/>
      <c r="BU67" s="417"/>
      <c r="BV67" s="417"/>
      <c r="BW67" s="416"/>
      <c r="BX67" s="417"/>
      <c r="BY67" s="417"/>
      <c r="BZ67" s="417"/>
      <c r="CA67" s="416"/>
      <c r="CB67" s="417"/>
      <c r="CC67" s="417"/>
      <c r="CD67" s="417"/>
      <c r="CE67" s="416"/>
      <c r="CF67" s="417"/>
      <c r="CG67" s="417"/>
      <c r="CH67" s="417"/>
      <c r="CI67" s="416"/>
      <c r="CJ67" s="417"/>
      <c r="CK67" s="417"/>
      <c r="CL67" s="417"/>
      <c r="CM67" s="416"/>
      <c r="CN67" s="417"/>
      <c r="CO67" s="417"/>
      <c r="CP67" s="417"/>
      <c r="CQ67" s="416"/>
      <c r="CR67" s="417"/>
      <c r="CS67" s="417"/>
      <c r="CT67" s="417"/>
      <c r="CU67" s="416"/>
      <c r="CV67" s="417"/>
      <c r="CW67" s="417"/>
      <c r="CX67" s="417"/>
      <c r="CY67" s="416"/>
      <c r="CZ67" s="417"/>
      <c r="DA67" s="417"/>
      <c r="DB67" s="417"/>
      <c r="DC67" s="416"/>
      <c r="DD67" s="417"/>
      <c r="DE67" s="417"/>
      <c r="DF67" s="417"/>
      <c r="DG67" s="416"/>
      <c r="DH67" s="417"/>
      <c r="DI67" s="417"/>
      <c r="DJ67" s="417"/>
      <c r="DK67" s="416"/>
      <c r="DL67" s="417"/>
      <c r="DM67" s="417"/>
      <c r="DN67" s="417"/>
      <c r="DO67" s="416"/>
      <c r="DP67" s="417"/>
      <c r="DQ67" s="417"/>
      <c r="DR67" s="417"/>
      <c r="DS67" s="416"/>
      <c r="DT67" s="417"/>
      <c r="DU67" s="417"/>
      <c r="DV67" s="417"/>
      <c r="DW67" s="416"/>
      <c r="DX67" s="417"/>
      <c r="DY67" s="417"/>
      <c r="DZ67" s="417"/>
      <c r="EA67" s="416"/>
      <c r="EB67" s="415"/>
      <c r="EC67" s="415"/>
      <c r="ED67" s="415"/>
      <c r="EE67" s="416"/>
      <c r="EF67" s="415"/>
      <c r="EG67" s="415"/>
      <c r="EH67" s="415"/>
      <c r="EI67" s="416"/>
      <c r="EJ67" s="415"/>
      <c r="EK67" s="415"/>
      <c r="EL67" s="415"/>
      <c r="EM67" s="416"/>
      <c r="EN67" s="415"/>
      <c r="EO67" s="415"/>
      <c r="EP67" s="415"/>
      <c r="EQ67" s="416"/>
      <c r="ER67" s="415"/>
      <c r="ES67" s="415"/>
      <c r="ET67" s="415"/>
      <c r="EU67" s="416"/>
      <c r="EV67" s="415"/>
      <c r="EW67" s="415"/>
      <c r="EX67" s="415"/>
      <c r="EY67" s="416"/>
      <c r="EZ67" s="415"/>
      <c r="FA67" s="415"/>
      <c r="FB67" s="415"/>
      <c r="FC67" s="416"/>
      <c r="FD67" s="415"/>
      <c r="FE67" s="415"/>
      <c r="FF67" s="415"/>
      <c r="FG67" s="416"/>
      <c r="FH67" s="415"/>
      <c r="FI67" s="415"/>
      <c r="FJ67" s="415"/>
      <c r="FK67" s="416"/>
      <c r="FL67" s="415"/>
      <c r="FM67" s="415"/>
      <c r="FN67" s="415"/>
      <c r="FO67" s="416"/>
      <c r="FP67" s="415"/>
      <c r="FQ67" s="415"/>
      <c r="FR67" s="415"/>
      <c r="FS67" s="416"/>
      <c r="FT67" s="415"/>
      <c r="FU67" s="415"/>
      <c r="FV67" s="415"/>
      <c r="FW67" s="416"/>
      <c r="FX67" s="415"/>
      <c r="FY67" s="415"/>
      <c r="FZ67" s="415"/>
      <c r="GA67" s="416"/>
      <c r="GB67" s="415"/>
      <c r="GC67" s="415"/>
      <c r="GD67" s="415"/>
      <c r="GE67" s="416"/>
      <c r="GF67" s="415"/>
      <c r="GG67" s="415"/>
      <c r="GH67" s="415"/>
      <c r="GI67" s="416"/>
      <c r="GJ67" s="415"/>
      <c r="GK67" s="415"/>
      <c r="GL67" s="415"/>
      <c r="GM67" s="416"/>
      <c r="GN67" s="415"/>
      <c r="GO67" s="415"/>
      <c r="GP67" s="415"/>
      <c r="GQ67" s="416"/>
      <c r="GR67" s="415"/>
      <c r="GS67" s="415"/>
      <c r="GT67" s="415"/>
      <c r="GU67" s="416"/>
      <c r="GV67" s="415"/>
      <c r="GW67" s="415"/>
      <c r="GX67" s="415"/>
      <c r="GY67" s="416"/>
    </row>
    <row r="76" spans="1:207" ht="15.75" customHeight="1"/>
    <row r="77" spans="1:207" ht="15.75" customHeight="1"/>
    <row r="78" spans="1:207" ht="15.75" customHeight="1"/>
    <row r="79" spans="1:207" ht="15.75" customHeight="1"/>
    <row r="80" spans="1:207" ht="15.75" customHeight="1"/>
    <row r="81" ht="15.75" customHeight="1"/>
    <row r="82" ht="15.75" customHeight="1"/>
    <row r="83" ht="15.75" customHeight="1"/>
    <row r="89" ht="15.75" customHeight="1"/>
  </sheetData>
  <mergeCells count="63">
    <mergeCell ref="DL3:DN3"/>
    <mergeCell ref="CV3:CX3"/>
    <mergeCell ref="CZ3:DB3"/>
    <mergeCell ref="DD3:DF3"/>
    <mergeCell ref="BX3:BZ3"/>
    <mergeCell ref="DH3:DJ3"/>
    <mergeCell ref="CB3:CD3"/>
    <mergeCell ref="CF3:CH3"/>
    <mergeCell ref="CJ3:CL3"/>
    <mergeCell ref="CN3:CP3"/>
    <mergeCell ref="CR3:CT3"/>
    <mergeCell ref="GN3:GP3"/>
    <mergeCell ref="ER3:ET3"/>
    <mergeCell ref="EV3:EX3"/>
    <mergeCell ref="EZ3:FB3"/>
    <mergeCell ref="DT3:DV3"/>
    <mergeCell ref="DX3:DZ3"/>
    <mergeCell ref="EB3:ED3"/>
    <mergeCell ref="EF3:EH3"/>
    <mergeCell ref="GR3:GT3"/>
    <mergeCell ref="GV3:GY3"/>
    <mergeCell ref="H51:K51"/>
    <mergeCell ref="FX3:FZ3"/>
    <mergeCell ref="GB3:GD3"/>
    <mergeCell ref="GF3:GH3"/>
    <mergeCell ref="GJ3:GL3"/>
    <mergeCell ref="FD3:FF3"/>
    <mergeCell ref="FH3:FJ3"/>
    <mergeCell ref="FL3:FN3"/>
    <mergeCell ref="FP3:FR3"/>
    <mergeCell ref="FT3:FV3"/>
    <mergeCell ref="EJ3:EL3"/>
    <mergeCell ref="DP3:DR3"/>
    <mergeCell ref="EN3:EP3"/>
    <mergeCell ref="BD3:BF3"/>
    <mergeCell ref="BH3:BJ3"/>
    <mergeCell ref="BL3:BN3"/>
    <mergeCell ref="BP3:BR3"/>
    <mergeCell ref="BT3:BV3"/>
    <mergeCell ref="AJ3:AL3"/>
    <mergeCell ref="AN3:AP3"/>
    <mergeCell ref="AR3:AT3"/>
    <mergeCell ref="AV3:AX3"/>
    <mergeCell ref="AZ3:BB3"/>
    <mergeCell ref="T3:V3"/>
    <mergeCell ref="X3:Z3"/>
    <mergeCell ref="AB3:AD3"/>
    <mergeCell ref="AF3:AH3"/>
    <mergeCell ref="L3:N3"/>
    <mergeCell ref="P3:R3"/>
    <mergeCell ref="C51:C52"/>
    <mergeCell ref="D51:G51"/>
    <mergeCell ref="A21:A28"/>
    <mergeCell ref="A30:A37"/>
    <mergeCell ref="A39:A44"/>
    <mergeCell ref="A2:C2"/>
    <mergeCell ref="D3:G3"/>
    <mergeCell ref="H3:J3"/>
    <mergeCell ref="A5:A10"/>
    <mergeCell ref="A12:A19"/>
    <mergeCell ref="B3:B4"/>
    <mergeCell ref="C3:C4"/>
    <mergeCell ref="A3:A4"/>
  </mergeCells>
  <conditionalFormatting sqref="B5:B44">
    <cfRule type="cellIs" dxfId="43" priority="2" operator="lessThan">
      <formula>0</formula>
    </cfRule>
  </conditionalFormatting>
  <conditionalFormatting sqref="B44:C44">
    <cfRule type="cellIs" dxfId="42" priority="4" operator="lessThan">
      <formula>0</formula>
    </cfRule>
  </conditionalFormatting>
  <conditionalFormatting sqref="C5:C43">
    <cfRule type="cellIs" dxfId="41" priority="9" operator="lessThan">
      <formula>0</formula>
    </cfRule>
  </conditionalFormatting>
  <conditionalFormatting sqref="D51 H51 D52:K52">
    <cfRule type="cellIs" dxfId="40" priority="14" operator="lessThan">
      <formula>0</formula>
    </cfRule>
  </conditionalFormatting>
  <conditionalFormatting sqref="D5:GY47">
    <cfRule type="cellIs" dxfId="39" priority="15" operator="lessThan">
      <formula>0</formula>
    </cfRule>
  </conditionalFormatting>
  <conditionalFormatting sqref="T2">
    <cfRule type="cellIs" dxfId="38" priority="16253" operator="lessThan">
      <formula>0</formula>
    </cfRule>
  </conditionalFormatting>
  <conditionalFormatting sqref="X2">
    <cfRule type="cellIs" dxfId="37" priority="16252" operator="lessThan">
      <formula>0</formula>
    </cfRule>
  </conditionalFormatting>
  <conditionalFormatting sqref="AB2">
    <cfRule type="cellIs" dxfId="36" priority="16250" operator="lessThan">
      <formula>0</formula>
    </cfRule>
  </conditionalFormatting>
  <conditionalFormatting sqref="AF2">
    <cfRule type="cellIs" dxfId="35" priority="16249" operator="lessThan">
      <formula>0</formula>
    </cfRule>
  </conditionalFormatting>
  <conditionalFormatting sqref="AJ2">
    <cfRule type="cellIs" dxfId="34" priority="16248" operator="lessThan">
      <formula>0</formula>
    </cfRule>
  </conditionalFormatting>
  <conditionalFormatting sqref="AN2">
    <cfRule type="cellIs" dxfId="33" priority="16246" operator="lessThan">
      <formula>0</formula>
    </cfRule>
  </conditionalFormatting>
  <conditionalFormatting sqref="AR2">
    <cfRule type="cellIs" dxfId="32" priority="16244" operator="lessThan">
      <formula>0</formula>
    </cfRule>
  </conditionalFormatting>
  <conditionalFormatting sqref="AV2">
    <cfRule type="cellIs" dxfId="31" priority="16242" operator="lessThan">
      <formula>0</formula>
    </cfRule>
  </conditionalFormatting>
  <conditionalFormatting sqref="AZ2">
    <cfRule type="cellIs" dxfId="30" priority="16239" operator="lessThan">
      <formula>0</formula>
    </cfRule>
  </conditionalFormatting>
  <conditionalFormatting sqref="BD2">
    <cfRule type="cellIs" dxfId="29" priority="16236" operator="lessThan">
      <formula>0</formula>
    </cfRule>
  </conditionalFormatting>
  <conditionalFormatting sqref="BH2">
    <cfRule type="cellIs" dxfId="28" priority="16233" operator="lessThan">
      <formula>0</formula>
    </cfRule>
  </conditionalFormatting>
  <conditionalFormatting sqref="BL2">
    <cfRule type="cellIs" dxfId="27" priority="16230" operator="lessThan">
      <formula>0</formula>
    </cfRule>
  </conditionalFormatting>
  <conditionalFormatting sqref="BP2">
    <cfRule type="cellIs" dxfId="26" priority="16227" operator="lessThan">
      <formula>0</formula>
    </cfRule>
  </conditionalFormatting>
  <conditionalFormatting sqref="BT2">
    <cfRule type="cellIs" dxfId="25" priority="16224" operator="lessThan">
      <formula>0</formula>
    </cfRule>
  </conditionalFormatting>
  <conditionalFormatting sqref="CB2">
    <cfRule type="cellIs" dxfId="24" priority="16221" operator="lessThan">
      <formula>0</formula>
    </cfRule>
  </conditionalFormatting>
  <conditionalFormatting sqref="CF2">
    <cfRule type="cellIs" dxfId="23" priority="16218" operator="lessThan">
      <formula>0</formula>
    </cfRule>
  </conditionalFormatting>
  <conditionalFormatting sqref="CJ2">
    <cfRule type="cellIs" dxfId="22" priority="16215" operator="lessThan">
      <formula>0</formula>
    </cfRule>
  </conditionalFormatting>
  <conditionalFormatting sqref="CN2">
    <cfRule type="cellIs" dxfId="21" priority="16212" operator="lessThan">
      <formula>0</formula>
    </cfRule>
  </conditionalFormatting>
  <conditionalFormatting sqref="CR2">
    <cfRule type="cellIs" dxfId="20" priority="1" operator="lessThan">
      <formula>0</formula>
    </cfRule>
  </conditionalFormatting>
  <conditionalFormatting sqref="CV2">
    <cfRule type="cellIs" dxfId="19" priority="16209" operator="lessThan">
      <formula>0</formula>
    </cfRule>
  </conditionalFormatting>
  <conditionalFormatting sqref="CZ2">
    <cfRule type="cellIs" dxfId="18" priority="16206" operator="lessThan">
      <formula>0</formula>
    </cfRule>
  </conditionalFormatting>
  <conditionalFormatting sqref="DD2">
    <cfRule type="cellIs" dxfId="17" priority="16203" operator="lessThan">
      <formula>0</formula>
    </cfRule>
  </conditionalFormatting>
  <conditionalFormatting sqref="DH2">
    <cfRule type="cellIs" dxfId="16" priority="16200" operator="lessThan">
      <formula>0</formula>
    </cfRule>
  </conditionalFormatting>
  <conditionalFormatting sqref="DL2">
    <cfRule type="cellIs" dxfId="15" priority="16197" operator="lessThan">
      <formula>0</formula>
    </cfRule>
  </conditionalFormatting>
  <conditionalFormatting sqref="DP2">
    <cfRule type="cellIs" dxfId="14" priority="16194" operator="lessThan">
      <formula>0</formula>
    </cfRule>
  </conditionalFormatting>
  <conditionalFormatting sqref="FF2">
    <cfRule type="cellIs" dxfId="13" priority="18542" operator="lessThan">
      <formula>0</formula>
    </cfRule>
  </conditionalFormatting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53"/>
  <sheetViews>
    <sheetView zoomScale="70" zoomScaleNormal="70" workbookViewId="0">
      <pane xSplit="6" ySplit="9" topLeftCell="I28" activePane="bottomRight" state="frozen"/>
      <selection pane="topRight"/>
      <selection pane="bottomLeft"/>
      <selection pane="bottomRight" activeCell="I42" sqref="I42"/>
    </sheetView>
  </sheetViews>
  <sheetFormatPr defaultColWidth="28.33203125" defaultRowHeight="14.4"/>
  <cols>
    <col min="1" max="1" width="14" customWidth="1"/>
  </cols>
  <sheetData>
    <row r="1" spans="1:39" ht="15.75" customHeight="1">
      <c r="A1" s="848" t="s">
        <v>101</v>
      </c>
      <c r="B1" s="848"/>
      <c r="C1" s="848"/>
      <c r="D1" s="385"/>
      <c r="E1" s="385"/>
      <c r="F1" s="385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  <c r="AA1" s="386"/>
      <c r="AB1" s="386"/>
      <c r="AC1" s="386"/>
      <c r="AD1" s="386"/>
      <c r="AE1" s="386"/>
      <c r="AF1" s="386"/>
      <c r="AG1" s="386"/>
      <c r="AH1" s="386"/>
      <c r="AI1" s="386"/>
      <c r="AJ1" s="386"/>
      <c r="AK1" s="386"/>
      <c r="AL1" s="386"/>
      <c r="AM1" s="386"/>
    </row>
    <row r="2" spans="1:39" ht="15.75" customHeight="1">
      <c r="A2" s="848"/>
      <c r="B2" s="848"/>
      <c r="C2" s="848"/>
      <c r="D2" s="385"/>
      <c r="E2" s="385"/>
      <c r="F2" s="385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6"/>
      <c r="AA2" s="386"/>
      <c r="AB2" s="386"/>
      <c r="AC2" s="386"/>
      <c r="AD2" s="386"/>
      <c r="AE2" s="386"/>
      <c r="AF2" s="386"/>
      <c r="AG2" s="386"/>
      <c r="AH2" s="386"/>
      <c r="AI2" s="386"/>
      <c r="AJ2" s="386"/>
      <c r="AK2" s="386"/>
      <c r="AL2" s="386"/>
      <c r="AM2" s="386"/>
    </row>
    <row r="3" spans="1:39" ht="15.75" customHeight="1">
      <c r="A3" s="848"/>
      <c r="B3" s="848"/>
      <c r="C3" s="848"/>
      <c r="D3" s="385"/>
      <c r="E3" s="385"/>
      <c r="F3" s="385"/>
      <c r="G3" s="386"/>
      <c r="H3" s="386"/>
      <c r="I3" s="386"/>
      <c r="J3" s="386"/>
      <c r="K3" s="386"/>
      <c r="L3" s="405" t="s">
        <v>102</v>
      </c>
      <c r="M3" s="405"/>
      <c r="N3" s="405"/>
      <c r="O3" s="405"/>
      <c r="P3" s="386"/>
      <c r="Q3" s="386"/>
      <c r="R3" s="386"/>
      <c r="S3" s="386"/>
      <c r="T3" s="386"/>
      <c r="U3" s="386"/>
      <c r="V3" s="386"/>
      <c r="W3" s="386"/>
      <c r="X3" s="386"/>
      <c r="Y3" s="386"/>
      <c r="Z3" s="386"/>
      <c r="AA3" s="386"/>
      <c r="AB3" s="386"/>
      <c r="AC3" s="386"/>
      <c r="AD3" s="386"/>
      <c r="AE3" s="386"/>
      <c r="AF3" s="386"/>
      <c r="AG3" s="386"/>
      <c r="AH3" s="386"/>
      <c r="AI3" s="406" t="s">
        <v>103</v>
      </c>
      <c r="AJ3" s="386"/>
      <c r="AK3" s="406" t="s">
        <v>104</v>
      </c>
      <c r="AL3" s="386"/>
      <c r="AM3" s="386"/>
    </row>
    <row r="4" spans="1:39" ht="15.75" customHeight="1">
      <c r="A4" s="848"/>
      <c r="B4" s="848"/>
      <c r="C4" s="848"/>
      <c r="D4" s="385"/>
      <c r="E4" s="385"/>
      <c r="F4" s="385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  <c r="Z4" s="386"/>
      <c r="AA4" s="386"/>
      <c r="AB4" s="386"/>
      <c r="AC4" s="386"/>
      <c r="AD4" s="386"/>
      <c r="AE4" s="386"/>
      <c r="AF4" s="386"/>
      <c r="AG4" s="386"/>
      <c r="AH4" s="386"/>
      <c r="AI4" s="386"/>
      <c r="AJ4" s="386"/>
      <c r="AK4" s="386"/>
      <c r="AL4" s="386"/>
      <c r="AM4" s="386"/>
    </row>
    <row r="5" spans="1:39" ht="15.75" customHeight="1">
      <c r="A5" s="848"/>
      <c r="B5" s="848"/>
      <c r="C5" s="848"/>
      <c r="D5" s="385"/>
      <c r="E5" s="385"/>
      <c r="F5" s="385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  <c r="X5" s="386"/>
      <c r="Y5" s="386"/>
      <c r="Z5" s="386"/>
      <c r="AA5" s="386"/>
      <c r="AB5" s="386"/>
      <c r="AC5" s="386"/>
      <c r="AD5" s="386"/>
      <c r="AE5" s="386"/>
      <c r="AF5" s="386"/>
      <c r="AG5" s="386"/>
      <c r="AH5" s="386"/>
      <c r="AI5" s="386"/>
      <c r="AJ5" s="386"/>
      <c r="AK5" s="386"/>
      <c r="AL5" s="386"/>
      <c r="AM5" s="386"/>
    </row>
    <row r="6" spans="1:39" ht="15.75" customHeight="1" thickBot="1">
      <c r="A6" s="849">
        <f>'Daily Sales'!A2</f>
        <v>46204</v>
      </c>
      <c r="B6" s="849"/>
      <c r="C6" s="849"/>
      <c r="D6" s="387"/>
      <c r="E6" s="387"/>
      <c r="F6" s="387"/>
      <c r="G6" s="388"/>
      <c r="H6" s="388"/>
      <c r="I6" s="388"/>
      <c r="J6" s="388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  <c r="V6" s="388"/>
      <c r="W6" s="388"/>
      <c r="X6" s="388"/>
      <c r="Y6" s="388"/>
      <c r="Z6" s="388"/>
      <c r="AA6" s="388"/>
      <c r="AB6" s="388"/>
      <c r="AC6" s="388"/>
      <c r="AD6" s="388"/>
      <c r="AE6" s="388"/>
      <c r="AF6" s="388"/>
      <c r="AG6" s="388"/>
      <c r="AH6" s="388"/>
      <c r="AI6" s="388"/>
      <c r="AJ6" s="388"/>
      <c r="AK6" s="388"/>
      <c r="AL6" s="388"/>
      <c r="AM6" s="388"/>
    </row>
    <row r="7" spans="1:39" ht="22.2" thickTop="1" thickBot="1">
      <c r="A7" s="852" t="s">
        <v>105</v>
      </c>
      <c r="B7" s="853"/>
      <c r="C7" s="853"/>
      <c r="D7" s="853"/>
      <c r="E7" s="853"/>
      <c r="F7" s="853"/>
      <c r="G7" s="853"/>
      <c r="H7" s="853"/>
      <c r="I7" s="853"/>
      <c r="J7" s="853"/>
      <c r="K7" s="853"/>
      <c r="L7" s="853"/>
      <c r="M7" s="853"/>
      <c r="N7" s="853"/>
      <c r="O7" s="853"/>
      <c r="P7" s="853"/>
      <c r="Q7" s="853"/>
      <c r="R7" s="853"/>
      <c r="S7" s="853"/>
      <c r="T7" s="853"/>
      <c r="U7" s="853"/>
      <c r="V7" s="853"/>
      <c r="W7" s="853"/>
      <c r="X7" s="853"/>
      <c r="Y7" s="853"/>
      <c r="Z7" s="853"/>
      <c r="AA7" s="853"/>
      <c r="AB7" s="853"/>
      <c r="AC7" s="853"/>
      <c r="AD7" s="854"/>
      <c r="AE7" s="840" t="s">
        <v>106</v>
      </c>
      <c r="AF7" s="840"/>
      <c r="AG7" s="840"/>
      <c r="AH7" s="840"/>
      <c r="AI7" s="840"/>
      <c r="AJ7" s="840"/>
      <c r="AK7" s="840"/>
      <c r="AL7" s="840"/>
      <c r="AM7" s="841"/>
    </row>
    <row r="8" spans="1:39" ht="18" thickTop="1">
      <c r="A8" s="850" t="s">
        <v>1</v>
      </c>
      <c r="B8" s="846" t="s">
        <v>2</v>
      </c>
      <c r="C8" s="846" t="s">
        <v>91</v>
      </c>
      <c r="D8" s="842" t="s">
        <v>107</v>
      </c>
      <c r="E8" s="842"/>
      <c r="F8" s="842"/>
      <c r="G8" s="843" t="s">
        <v>82</v>
      </c>
      <c r="H8" s="843"/>
      <c r="I8" s="843"/>
      <c r="J8" s="843" t="s">
        <v>83</v>
      </c>
      <c r="K8" s="843"/>
      <c r="L8" s="843"/>
      <c r="M8" s="843" t="s">
        <v>84</v>
      </c>
      <c r="N8" s="843"/>
      <c r="O8" s="843"/>
      <c r="P8" s="843" t="s">
        <v>85</v>
      </c>
      <c r="Q8" s="843"/>
      <c r="R8" s="843"/>
      <c r="S8" s="843" t="s">
        <v>86</v>
      </c>
      <c r="T8" s="843"/>
      <c r="U8" s="843"/>
      <c r="V8" s="843" t="s">
        <v>87</v>
      </c>
      <c r="W8" s="843"/>
      <c r="X8" s="843"/>
      <c r="Y8" s="843" t="s">
        <v>88</v>
      </c>
      <c r="Z8" s="843"/>
      <c r="AA8" s="843"/>
      <c r="AB8" s="843" t="s">
        <v>89</v>
      </c>
      <c r="AC8" s="843"/>
      <c r="AD8" s="843"/>
      <c r="AE8" s="842" t="s">
        <v>108</v>
      </c>
      <c r="AF8" s="842"/>
      <c r="AG8" s="842"/>
      <c r="AH8" s="844" t="s">
        <v>109</v>
      </c>
      <c r="AI8" s="844"/>
      <c r="AJ8" s="844"/>
      <c r="AK8" s="844" t="s">
        <v>110</v>
      </c>
      <c r="AL8" s="844"/>
      <c r="AM8" s="845"/>
    </row>
    <row r="9" spans="1:39" ht="18" thickBot="1">
      <c r="A9" s="851"/>
      <c r="B9" s="847"/>
      <c r="C9" s="847"/>
      <c r="D9" s="389" t="s">
        <v>92</v>
      </c>
      <c r="E9" s="389" t="s">
        <v>93</v>
      </c>
      <c r="F9" s="389" t="s">
        <v>94</v>
      </c>
      <c r="G9" s="390" t="s">
        <v>92</v>
      </c>
      <c r="H9" s="390" t="s">
        <v>93</v>
      </c>
      <c r="I9" s="390" t="s">
        <v>94</v>
      </c>
      <c r="J9" s="390" t="s">
        <v>92</v>
      </c>
      <c r="K9" s="390" t="s">
        <v>93</v>
      </c>
      <c r="L9" s="390" t="s">
        <v>94</v>
      </c>
      <c r="M9" s="390" t="s">
        <v>92</v>
      </c>
      <c r="N9" s="390" t="s">
        <v>93</v>
      </c>
      <c r="O9" s="390" t="s">
        <v>94</v>
      </c>
      <c r="P9" s="390" t="s">
        <v>92</v>
      </c>
      <c r="Q9" s="390" t="s">
        <v>93</v>
      </c>
      <c r="R9" s="390" t="s">
        <v>94</v>
      </c>
      <c r="S9" s="390" t="s">
        <v>92</v>
      </c>
      <c r="T9" s="390" t="s">
        <v>93</v>
      </c>
      <c r="U9" s="390" t="s">
        <v>94</v>
      </c>
      <c r="V9" s="390" t="s">
        <v>92</v>
      </c>
      <c r="W9" s="390" t="s">
        <v>93</v>
      </c>
      <c r="X9" s="390" t="s">
        <v>94</v>
      </c>
      <c r="Y9" s="390" t="s">
        <v>92</v>
      </c>
      <c r="Z9" s="390" t="s">
        <v>93</v>
      </c>
      <c r="AA9" s="390" t="s">
        <v>94</v>
      </c>
      <c r="AB9" s="390" t="s">
        <v>92</v>
      </c>
      <c r="AC9" s="390" t="s">
        <v>93</v>
      </c>
      <c r="AD9" s="390" t="s">
        <v>94</v>
      </c>
      <c r="AE9" s="389" t="s">
        <v>92</v>
      </c>
      <c r="AF9" s="389" t="s">
        <v>93</v>
      </c>
      <c r="AG9" s="389" t="s">
        <v>94</v>
      </c>
      <c r="AH9" s="407" t="s">
        <v>92</v>
      </c>
      <c r="AI9" s="407" t="s">
        <v>93</v>
      </c>
      <c r="AJ9" s="407" t="s">
        <v>94</v>
      </c>
      <c r="AK9" s="407" t="s">
        <v>92</v>
      </c>
      <c r="AL9" s="407" t="s">
        <v>93</v>
      </c>
      <c r="AM9" s="408" t="s">
        <v>94</v>
      </c>
    </row>
    <row r="10" spans="1:39" s="382" customFormat="1" ht="16.2" thickTop="1">
      <c r="A10" s="807">
        <f>WEEKNUM(B10)</f>
        <v>27</v>
      </c>
      <c r="B10" s="391">
        <f>A6</f>
        <v>46204</v>
      </c>
      <c r="C10" s="392" t="str">
        <f t="shared" ref="C10:C12" si="0">TEXT(B10,"ddd")</f>
        <v>Wed</v>
      </c>
      <c r="D10" s="402">
        <f t="shared" ref="D10:D14" si="1">SUMIF($G$9:$AD$9,$D$9,G10:AD10)</f>
        <v>148973.495</v>
      </c>
      <c r="E10" s="403">
        <f t="shared" ref="E10:E14" si="2">SUMIF($G$9:$AD$9,$E$9,G10:AD10)</f>
        <v>206166.16499999998</v>
      </c>
      <c r="F10" s="403">
        <f t="shared" ref="F10:F14" si="3">E10-D10</f>
        <v>57192.669999999984</v>
      </c>
      <c r="G10" s="403">
        <f>VLOOKUP($B$10:$B$56,'SO MS'!$B$6:$L$50,4,TRUE)</f>
        <v>60000</v>
      </c>
      <c r="H10" s="403">
        <f>VLOOKUP($B$10:$B$56,'Summary sales'!$A$8:$L$58,4,TRUE)+VLOOKUP($B$10:$B$56,'Summary FOB'!$B$8:$K$41,6,TRUE)</f>
        <v>134517.10999999999</v>
      </c>
      <c r="I10" s="403">
        <f t="shared" ref="I10:I14" si="4">H10-G10</f>
        <v>74517.109999999986</v>
      </c>
      <c r="J10" s="403">
        <f>VLOOKUP($B$10:$B$56,'SO MS'!$B$6:$L$50,5,TRUE)</f>
        <v>34560</v>
      </c>
      <c r="K10" s="403">
        <f>VLOOKUP($B$10:$B$56,'Summary sales'!$A$8:$L$58,5,TRUE)+VLOOKUP($B$10:$B$56,'Summary FOB'!$B$8:$K$41,8,TRUE)</f>
        <v>31180.870000000003</v>
      </c>
      <c r="L10" s="403">
        <f t="shared" ref="L10:L14" si="5">K10-J10</f>
        <v>-3379.1299999999974</v>
      </c>
      <c r="M10" s="403">
        <f>VLOOKUP($B$10:$B$56,'SO MS'!$B$6:$L$50,6,TRUE)</f>
        <v>10800</v>
      </c>
      <c r="N10" s="403">
        <f>VLOOKUP($B$10:$B$56,'Summary sales'!$A$8:$M$58,6,TRUE)</f>
        <v>23854.690000000002</v>
      </c>
      <c r="O10" s="403">
        <f t="shared" ref="O10:O14" si="6">N10-M10</f>
        <v>13054.690000000002</v>
      </c>
      <c r="P10" s="403">
        <f>VLOOKUP($B$10:$B$56,'SO MS'!$B$6:$AS$50,7,TRUE)</f>
        <v>10000</v>
      </c>
      <c r="Q10" s="403">
        <f>VLOOKUP($B$10:$B$56,'Summary sales'!$A$8:$M$58,7,TRUE)</f>
        <v>0</v>
      </c>
      <c r="R10" s="403">
        <f t="shared" ref="R10:R14" si="7">Q10-P10</f>
        <v>-10000</v>
      </c>
      <c r="S10" s="403">
        <f>VLOOKUP($B$10:$B$56,'SO MS'!$B$6:$AS$50,8,TRUE)</f>
        <v>13500</v>
      </c>
      <c r="T10" s="403">
        <f>VLOOKUP($B$10:$B$56,'Summary sales'!$A$8:$M$58,8,TRUE)</f>
        <v>0</v>
      </c>
      <c r="U10" s="403">
        <f t="shared" ref="U10:U14" si="8">T10-S10</f>
        <v>-13500</v>
      </c>
      <c r="V10" s="403">
        <f>VLOOKUP($B$10:$B$56,'SO MS'!$B$6:$AS$50,9,TRUE)</f>
        <v>3500</v>
      </c>
      <c r="W10" s="403">
        <f>VLOOKUP($B$10:$B$56,'Summary sales'!$A$8:$M$58,9,TRUE)</f>
        <v>0</v>
      </c>
      <c r="X10" s="403">
        <f t="shared" ref="X10:X14" si="9">W10-V10</f>
        <v>-3500</v>
      </c>
      <c r="Y10" s="403">
        <f>VLOOKUP($B$10:$B$56,'SO MS'!$B$6:$AS$50,10,TRUE)</f>
        <v>16613.494999999999</v>
      </c>
      <c r="Z10" s="403">
        <f>VLOOKUP($B$10:$B$56,'Summary sales'!$A$8:$M$58,10,TRUE)</f>
        <v>0</v>
      </c>
      <c r="AA10" s="403">
        <f t="shared" ref="AA10:AA14" si="10">Z10-Y10</f>
        <v>-16613.494999999999</v>
      </c>
      <c r="AB10" s="403">
        <f>VLOOKUP($B$10:$B$56,'SO MS'!$B$6:$AS$50,11,TRUE)</f>
        <v>0</v>
      </c>
      <c r="AC10" s="403">
        <f>VLOOKUP($B$10:$B$56,'Summary sales'!$A$8:$M$58,11,TRUE)</f>
        <v>16613.494999999999</v>
      </c>
      <c r="AD10" s="403">
        <f t="shared" ref="AD10:AD14" si="11">AC10-AB10</f>
        <v>16613.494999999999</v>
      </c>
      <c r="AE10" s="403">
        <f t="shared" ref="AE10:AE14" si="12">SUMIF($AH$9:$AM$9,$AE$9,AH10:AM10)</f>
        <v>216250.93393548383</v>
      </c>
      <c r="AF10" s="403">
        <f t="shared" ref="AF10:AF14" ca="1" si="13">SUMIF($AH$9:$AM$9,$AF$9,AH10:AM10)</f>
        <v>214991.52400000318</v>
      </c>
      <c r="AG10" s="403">
        <f t="shared" ref="AG10:AG14" ca="1" si="14">AF10-AE10</f>
        <v>-1259.4099354806531</v>
      </c>
      <c r="AH10" s="403">
        <f>VLOOKUP($B$10:$B$53,'Summary FOB'!$B$8:$K$37,2,TRUE)</f>
        <v>0</v>
      </c>
      <c r="AI10" s="403">
        <f>VLOOKUP($B$10:$B$53,'Summary FOB'!$B$8:$K$37,3,TRUE)</f>
        <v>0</v>
      </c>
      <c r="AJ10" s="403">
        <f t="shared" ref="AJ10:AJ14" si="15">AI10-AH10</f>
        <v>0</v>
      </c>
      <c r="AK10" s="403">
        <f>VLOOKUP($B$10:$B$53,'Daily Sales'!$B$5:$F$44,3,TRUE)</f>
        <v>216250.93393548383</v>
      </c>
      <c r="AL10" s="403">
        <f ca="1">VLOOKUP($B$10:$B$53,'Daily Sales'!$B$5:$F$44,4,TRUE)</f>
        <v>214991.52400000318</v>
      </c>
      <c r="AM10" s="411">
        <f t="shared" ref="AM10:AM14" ca="1" si="16">AL10-AK10</f>
        <v>-1259.4099354806531</v>
      </c>
    </row>
    <row r="11" spans="1:39" s="353" customFormat="1" ht="15.6">
      <c r="A11" s="808"/>
      <c r="B11" s="391">
        <f t="shared" ref="B11:B13" si="17">B10+1</f>
        <v>46205</v>
      </c>
      <c r="C11" s="392" t="str">
        <f t="shared" si="0"/>
        <v>Thu</v>
      </c>
      <c r="D11" s="402">
        <f t="shared" si="1"/>
        <v>140894.80600000001</v>
      </c>
      <c r="E11" s="403">
        <f t="shared" si="2"/>
        <v>206758.736</v>
      </c>
      <c r="F11" s="403">
        <f t="shared" si="3"/>
        <v>65863.929999999993</v>
      </c>
      <c r="G11" s="403">
        <f>VLOOKUP($B$10:$B$56,'SO MS'!$B$6:$L$50,4,TRUE)</f>
        <v>60000</v>
      </c>
      <c r="H11" s="403">
        <f>VLOOKUP($B$10:$B$56,'Summary sales'!$A$8:$L$58,4,TRUE)+VLOOKUP($B$10:$B$56,'Summary FOB'!$B$8:$K$41,6,TRUE)</f>
        <v>145652.82999999999</v>
      </c>
      <c r="I11" s="403">
        <f t="shared" si="4"/>
        <v>85652.829999999987</v>
      </c>
      <c r="J11" s="403">
        <f>VLOOKUP($B$10:$B$56,'SO MS'!$B$6:$L$50,5,TRUE)</f>
        <v>34560</v>
      </c>
      <c r="K11" s="403">
        <f>VLOOKUP($B$10:$B$56,'Summary sales'!$A$8:$L$58,5,TRUE)+VLOOKUP($B$10:$B$56,'Summary FOB'!$B$8:$K$41,8,TRUE)</f>
        <v>33045.310000000005</v>
      </c>
      <c r="L11" s="403">
        <f t="shared" si="5"/>
        <v>-1514.6899999999951</v>
      </c>
      <c r="M11" s="403">
        <f>VLOOKUP($B$10:$B$56,'SO MS'!$B$6:$L$50,6,TRUE)</f>
        <v>10800</v>
      </c>
      <c r="N11" s="403">
        <f>VLOOKUP($B$10:$B$56,'Summary sales'!$A$8:$M$58,6,TRUE)</f>
        <v>11012.62</v>
      </c>
      <c r="O11" s="403">
        <f t="shared" si="6"/>
        <v>212.6200000000008</v>
      </c>
      <c r="P11" s="403">
        <f>VLOOKUP($B$10:$B$56,'SO MS'!$B$6:$AS$50,7,TRUE)</f>
        <v>10000</v>
      </c>
      <c r="Q11" s="403">
        <f>VLOOKUP($B$10:$B$56,'Summary sales'!$A$8:$M$58,7,TRUE)</f>
        <v>4257.32</v>
      </c>
      <c r="R11" s="403">
        <f t="shared" si="7"/>
        <v>-5742.68</v>
      </c>
      <c r="S11" s="403">
        <f>VLOOKUP($B$10:$B$56,'SO MS'!$B$6:$AS$50,8,TRUE)</f>
        <v>13500</v>
      </c>
      <c r="T11" s="403">
        <f>VLOOKUP($B$10:$B$56,'Summary sales'!$A$8:$M$58,8,TRUE)</f>
        <v>0</v>
      </c>
      <c r="U11" s="403">
        <f t="shared" si="8"/>
        <v>-13500</v>
      </c>
      <c r="V11" s="403">
        <f>VLOOKUP($B$10:$B$56,'SO MS'!$B$6:$AS$50,9,TRUE)</f>
        <v>3500</v>
      </c>
      <c r="W11" s="403">
        <f>VLOOKUP($B$10:$B$56,'Summary sales'!$A$8:$M$58,9,TRUE)</f>
        <v>4255.8500000000004</v>
      </c>
      <c r="X11" s="403">
        <f t="shared" si="9"/>
        <v>755.85000000000036</v>
      </c>
      <c r="Y11" s="403">
        <f>VLOOKUP($B$10:$B$56,'SO MS'!$B$6:$AS$50,10,TRUE)</f>
        <v>8534.8060000000005</v>
      </c>
      <c r="Z11" s="403">
        <f>VLOOKUP($B$10:$B$56,'Summary sales'!$A$8:$M$58,10,TRUE)</f>
        <v>0</v>
      </c>
      <c r="AA11" s="403">
        <f t="shared" si="10"/>
        <v>-8534.8060000000005</v>
      </c>
      <c r="AB11" s="403">
        <f>VLOOKUP($B$10:$B$56,'SO MS'!$B$6:$AS$50,11,TRUE)</f>
        <v>0</v>
      </c>
      <c r="AC11" s="403">
        <f>VLOOKUP($B$10:$B$56,'Summary sales'!$A$8:$M$58,11,TRUE)</f>
        <v>8534.8060000000005</v>
      </c>
      <c r="AD11" s="403">
        <f t="shared" si="11"/>
        <v>8534.8060000000005</v>
      </c>
      <c r="AE11" s="403">
        <f t="shared" si="12"/>
        <v>216250.93393548383</v>
      </c>
      <c r="AF11" s="403">
        <f t="shared" ca="1" si="13"/>
        <v>220848.95731578546</v>
      </c>
      <c r="AG11" s="403">
        <f t="shared" ca="1" si="14"/>
        <v>4598.0233803016308</v>
      </c>
      <c r="AH11" s="403">
        <f>VLOOKUP($B$10:$B$53,'Summary FOB'!$B$8:$K$37,2,TRUE)</f>
        <v>0</v>
      </c>
      <c r="AI11" s="403">
        <f>VLOOKUP($B$10:$B$53,'Summary FOB'!$B$8:$K$37,3,TRUE)</f>
        <v>0</v>
      </c>
      <c r="AJ11" s="403">
        <f t="shared" si="15"/>
        <v>0</v>
      </c>
      <c r="AK11" s="403">
        <f>VLOOKUP($B$10:$B$53,'Daily Sales'!$B$5:$F$44,3,TRUE)</f>
        <v>216250.93393548383</v>
      </c>
      <c r="AL11" s="403">
        <f ca="1">VLOOKUP($B$10:$B$53,'Daily Sales'!$B$5:$F$44,4,TRUE)</f>
        <v>220848.95731578546</v>
      </c>
      <c r="AM11" s="411">
        <f t="shared" ca="1" si="16"/>
        <v>4598.0233803016308</v>
      </c>
    </row>
    <row r="12" spans="1:39" s="383" customFormat="1" ht="15.6">
      <c r="A12" s="808"/>
      <c r="B12" s="391">
        <f t="shared" si="17"/>
        <v>46206</v>
      </c>
      <c r="C12" s="392" t="str">
        <f t="shared" si="0"/>
        <v>Fri</v>
      </c>
      <c r="D12" s="402">
        <f t="shared" si="1"/>
        <v>149191.53100000002</v>
      </c>
      <c r="E12" s="403">
        <f t="shared" si="2"/>
        <v>188656.72100000002</v>
      </c>
      <c r="F12" s="403">
        <f t="shared" si="3"/>
        <v>39465.19</v>
      </c>
      <c r="G12" s="403">
        <f>VLOOKUP($B$10:$B$56,'SO MS'!$B$6:$L$50,4,TRUE)</f>
        <v>60000</v>
      </c>
      <c r="H12" s="403">
        <f>VLOOKUP($B$10:$B$56,'Summary sales'!$A$8:$L$58,4,TRUE)+VLOOKUP($B$10:$B$56,'Summary FOB'!$B$8:$K$41,6,TRUE)</f>
        <v>131360.55000000002</v>
      </c>
      <c r="I12" s="403">
        <f t="shared" si="4"/>
        <v>71360.550000000017</v>
      </c>
      <c r="J12" s="403">
        <f>VLOOKUP($B$10:$B$56,'SO MS'!$B$6:$L$50,5,TRUE)</f>
        <v>34560</v>
      </c>
      <c r="K12" s="403">
        <f>VLOOKUP($B$10:$B$56,'Summary sales'!$A$8:$L$58,5,TRUE)+VLOOKUP($B$10:$B$56,'Summary FOB'!$B$8:$K$41,8,TRUE)</f>
        <v>16772.14</v>
      </c>
      <c r="L12" s="403">
        <f t="shared" si="5"/>
        <v>-17787.86</v>
      </c>
      <c r="M12" s="403">
        <f>VLOOKUP($B$10:$B$56,'SO MS'!$B$6:$L$50,6,TRUE)</f>
        <v>10800</v>
      </c>
      <c r="N12" s="403">
        <f>VLOOKUP($B$10:$B$56,'Summary sales'!$A$8:$M$58,6,TRUE)</f>
        <v>19384.560000000001</v>
      </c>
      <c r="O12" s="403">
        <f t="shared" si="6"/>
        <v>8584.5600000000013</v>
      </c>
      <c r="P12" s="403">
        <f>VLOOKUP($B$10:$B$56,'SO MS'!$B$6:$AS$50,7,TRUE)</f>
        <v>10000</v>
      </c>
      <c r="Q12" s="403">
        <f>VLOOKUP($B$10:$B$56,'Summary sales'!$A$8:$M$58,7,TRUE)</f>
        <v>0</v>
      </c>
      <c r="R12" s="403">
        <f t="shared" si="7"/>
        <v>-10000</v>
      </c>
      <c r="S12" s="403">
        <f>VLOOKUP($B$10:$B$56,'SO MS'!$B$6:$AS$50,8,TRUE)</f>
        <v>13500</v>
      </c>
      <c r="T12" s="403">
        <f>VLOOKUP($B$10:$B$56,'Summary sales'!$A$8:$M$58,8,TRUE)</f>
        <v>0</v>
      </c>
      <c r="U12" s="403">
        <f t="shared" si="8"/>
        <v>-13500</v>
      </c>
      <c r="V12" s="403">
        <f>VLOOKUP($B$10:$B$56,'SO MS'!$B$6:$AS$50,9,TRUE)</f>
        <v>3500</v>
      </c>
      <c r="W12" s="403">
        <f>VLOOKUP($B$10:$B$56,'Summary sales'!$A$8:$M$58,9,TRUE)</f>
        <v>4307.9399999999996</v>
      </c>
      <c r="X12" s="403">
        <f t="shared" si="9"/>
        <v>807.9399999999996</v>
      </c>
      <c r="Y12" s="403">
        <f>VLOOKUP($B$10:$B$56,'SO MS'!$B$6:$AS$50,10,TRUE)</f>
        <v>16831.531000000003</v>
      </c>
      <c r="Z12" s="403">
        <f>VLOOKUP($B$10:$B$56,'Summary sales'!$A$8:$M$58,10,TRUE)</f>
        <v>0</v>
      </c>
      <c r="AA12" s="403">
        <f t="shared" si="10"/>
        <v>-16831.531000000003</v>
      </c>
      <c r="AB12" s="403">
        <f>VLOOKUP($B$10:$B$56,'SO MS'!$B$6:$AS$50,11,TRUE)</f>
        <v>0</v>
      </c>
      <c r="AC12" s="403">
        <f>VLOOKUP($B$10:$B$56,'Summary sales'!$A$8:$M$58,11,TRUE)</f>
        <v>16831.531000000003</v>
      </c>
      <c r="AD12" s="403">
        <f t="shared" si="11"/>
        <v>16831.531000000003</v>
      </c>
      <c r="AE12" s="403">
        <f t="shared" si="12"/>
        <v>216250.93393548383</v>
      </c>
      <c r="AF12" s="403">
        <f t="shared" ca="1" si="13"/>
        <v>216779.26100000064</v>
      </c>
      <c r="AG12" s="403">
        <f t="shared" ca="1" si="14"/>
        <v>528.3270645168086</v>
      </c>
      <c r="AH12" s="403">
        <f>VLOOKUP($B$10:$B$53,'Summary FOB'!$B$8:$K$37,2,TRUE)</f>
        <v>0</v>
      </c>
      <c r="AI12" s="403">
        <f>VLOOKUP($B$10:$B$53,'Summary FOB'!$B$8:$K$37,3,TRUE)</f>
        <v>0</v>
      </c>
      <c r="AJ12" s="403">
        <f t="shared" si="15"/>
        <v>0</v>
      </c>
      <c r="AK12" s="403">
        <f>VLOOKUP($B$10:$B$53,'Daily Sales'!$B$5:$F$44,3,TRUE)</f>
        <v>216250.93393548383</v>
      </c>
      <c r="AL12" s="403">
        <f ca="1">VLOOKUP($B$10:$B$53,'Daily Sales'!$B$5:$F$44,4,TRUE)</f>
        <v>216779.26100000064</v>
      </c>
      <c r="AM12" s="411">
        <f t="shared" ca="1" si="16"/>
        <v>528.3270645168086</v>
      </c>
    </row>
    <row r="13" spans="1:39" s="384" customFormat="1" ht="15.6">
      <c r="A13" s="808"/>
      <c r="B13" s="394">
        <f t="shared" si="17"/>
        <v>46207</v>
      </c>
      <c r="C13" s="395" t="str">
        <f t="shared" ref="C13:C22" si="18">TEXT(B13,"ddd")</f>
        <v>Sat</v>
      </c>
      <c r="D13" s="396">
        <f t="shared" si="1"/>
        <v>144929.49</v>
      </c>
      <c r="E13" s="397">
        <f t="shared" si="2"/>
        <v>196141.56</v>
      </c>
      <c r="F13" s="397">
        <f t="shared" si="3"/>
        <v>51212.070000000007</v>
      </c>
      <c r="G13" s="397">
        <f>VLOOKUP($B$10:$B$56,'SO MS'!$B$6:$L$50,4,TRUE)</f>
        <v>60000</v>
      </c>
      <c r="H13" s="397">
        <f>VLOOKUP($B$10:$B$56,'Summary sales'!$A$8:$L$58,4,TRUE)+VLOOKUP($B$10:$B$56,'Summary FOB'!$B$8:$K$41,6,TRUE)</f>
        <v>145035.74</v>
      </c>
      <c r="I13" s="397">
        <f t="shared" si="4"/>
        <v>85035.739999999991</v>
      </c>
      <c r="J13" s="397">
        <f>VLOOKUP($B$10:$B$56,'SO MS'!$B$6:$L$50,5,TRUE)</f>
        <v>34560</v>
      </c>
      <c r="K13" s="397">
        <f>VLOOKUP($B$10:$B$56,'Summary sales'!$A$8:$L$58,5,TRUE)+VLOOKUP($B$10:$B$56,'Summary FOB'!$B$8:$K$41,8,TRUE)</f>
        <v>22580.920000000002</v>
      </c>
      <c r="L13" s="397">
        <f t="shared" si="5"/>
        <v>-11979.079999999998</v>
      </c>
      <c r="M13" s="397">
        <f>VLOOKUP($B$10:$B$56,'SO MS'!$B$6:$L$50,6,TRUE)</f>
        <v>10800</v>
      </c>
      <c r="N13" s="397">
        <f>VLOOKUP($B$10:$B$56,'Summary sales'!$A$8:$M$58,6,TRUE)</f>
        <v>11737.650000000001</v>
      </c>
      <c r="O13" s="397">
        <f t="shared" si="6"/>
        <v>937.65000000000146</v>
      </c>
      <c r="P13" s="397">
        <f>VLOOKUP($B$10:$B$56,'SO MS'!$B$6:$AS$50,7,TRUE)</f>
        <v>10000</v>
      </c>
      <c r="Q13" s="397">
        <f>VLOOKUP($B$10:$B$56,'Summary sales'!$A$8:$M$58,7,TRUE)</f>
        <v>0</v>
      </c>
      <c r="R13" s="397">
        <f t="shared" si="7"/>
        <v>-10000</v>
      </c>
      <c r="S13" s="397">
        <f>VLOOKUP($B$10:$B$56,'SO MS'!$B$6:$AS$50,8,TRUE)</f>
        <v>13500</v>
      </c>
      <c r="T13" s="397">
        <f>VLOOKUP($B$10:$B$56,'Summary sales'!$A$8:$M$58,8,TRUE)</f>
        <v>0</v>
      </c>
      <c r="U13" s="397">
        <f t="shared" si="8"/>
        <v>-13500</v>
      </c>
      <c r="V13" s="397">
        <f>VLOOKUP($B$10:$B$56,'SO MS'!$B$6:$AS$50,9,TRUE)</f>
        <v>3500</v>
      </c>
      <c r="W13" s="397">
        <f>VLOOKUP($B$10:$B$56,'Summary sales'!$A$8:$M$58,9,TRUE)</f>
        <v>4217.76</v>
      </c>
      <c r="X13" s="397">
        <f t="shared" si="9"/>
        <v>717.76000000000022</v>
      </c>
      <c r="Y13" s="397">
        <f>VLOOKUP($B$10:$B$56,'SO MS'!$B$6:$AS$50,10,TRUE)</f>
        <v>12569.49</v>
      </c>
      <c r="Z13" s="397">
        <f>VLOOKUP($B$10:$B$56,'Summary sales'!$A$8:$M$58,10,TRUE)</f>
        <v>0</v>
      </c>
      <c r="AA13" s="397">
        <f t="shared" si="10"/>
        <v>-12569.49</v>
      </c>
      <c r="AB13" s="397">
        <f>VLOOKUP($B$10:$B$56,'SO MS'!$B$6:$AS$50,11,TRUE)</f>
        <v>0</v>
      </c>
      <c r="AC13" s="397">
        <f>VLOOKUP($B$10:$B$56,'Summary sales'!$A$8:$M$58,11,TRUE)</f>
        <v>12569.49</v>
      </c>
      <c r="AD13" s="397">
        <f t="shared" si="11"/>
        <v>12569.49</v>
      </c>
      <c r="AE13" s="397">
        <f t="shared" si="12"/>
        <v>210629.52683870969</v>
      </c>
      <c r="AF13" s="397">
        <f t="shared" ca="1" si="13"/>
        <v>174122.9450000042</v>
      </c>
      <c r="AG13" s="397">
        <f t="shared" ca="1" si="14"/>
        <v>-36506.58183870549</v>
      </c>
      <c r="AH13" s="397">
        <f>VLOOKUP($B$10:$B$53,'Summary FOB'!$B$8:$K$37,2,TRUE)</f>
        <v>0</v>
      </c>
      <c r="AI13" s="397">
        <f>VLOOKUP($B$10:$B$53,'Summary FOB'!$B$8:$K$37,3,TRUE)</f>
        <v>0</v>
      </c>
      <c r="AJ13" s="397">
        <f t="shared" si="15"/>
        <v>0</v>
      </c>
      <c r="AK13" s="397">
        <f>VLOOKUP($B$10:$B$53,'Daily Sales'!$B$5:$F$44,3,TRUE)</f>
        <v>210629.52683870969</v>
      </c>
      <c r="AL13" s="397">
        <f ca="1">VLOOKUP($B$10:$B$53,'Daily Sales'!$B$5:$F$44,4,TRUE)</f>
        <v>174122.9450000042</v>
      </c>
      <c r="AM13" s="409">
        <f t="shared" ca="1" si="16"/>
        <v>-36506.58183870549</v>
      </c>
    </row>
    <row r="14" spans="1:39" s="384" customFormat="1" ht="15.6">
      <c r="A14" s="808"/>
      <c r="B14" s="394">
        <f>B13+1</f>
        <v>46208</v>
      </c>
      <c r="C14" s="395" t="str">
        <f t="shared" si="18"/>
        <v>Sun</v>
      </c>
      <c r="D14" s="396">
        <f t="shared" si="1"/>
        <v>136437.28599999999</v>
      </c>
      <c r="E14" s="397">
        <f t="shared" si="2"/>
        <v>198432.71600000001</v>
      </c>
      <c r="F14" s="397">
        <f t="shared" si="3"/>
        <v>61995.430000000022</v>
      </c>
      <c r="G14" s="397">
        <f>VLOOKUP($B$10:$B$56,'SO MS'!$B$6:$L$50,4,TRUE)</f>
        <v>60000</v>
      </c>
      <c r="H14" s="397">
        <f>VLOOKUP($B$10:$B$56,'Summary sales'!$A$8:$L$58,4,TRUE)+VLOOKUP($B$10:$B$56,'Summary FOB'!$B$8:$K$41,6,TRUE)</f>
        <v>144569.97000000003</v>
      </c>
      <c r="I14" s="397">
        <f t="shared" si="4"/>
        <v>84569.97000000003</v>
      </c>
      <c r="J14" s="397">
        <f>VLOOKUP($B$10:$B$56,'SO MS'!$B$6:$L$50,5,TRUE)</f>
        <v>34560</v>
      </c>
      <c r="K14" s="397">
        <f>VLOOKUP($B$10:$B$56,'Summary sales'!$A$8:$L$58,5,TRUE)+VLOOKUP($B$10:$B$56,'Summary FOB'!$B$8:$K$41,8,TRUE)</f>
        <v>23699</v>
      </c>
      <c r="L14" s="397">
        <f t="shared" si="5"/>
        <v>-10861</v>
      </c>
      <c r="M14" s="397">
        <f>VLOOKUP($B$10:$B$56,'SO MS'!$B$6:$L$50,6,TRUE)</f>
        <v>10800</v>
      </c>
      <c r="N14" s="397">
        <f>VLOOKUP($B$10:$B$56,'Summary sales'!$A$8:$M$58,6,TRUE)</f>
        <v>14241.17</v>
      </c>
      <c r="O14" s="397">
        <f t="shared" si="6"/>
        <v>3441.17</v>
      </c>
      <c r="P14" s="397">
        <f>VLOOKUP($B$10:$B$56,'SO MS'!$B$6:$AS$50,7,TRUE)</f>
        <v>10000</v>
      </c>
      <c r="Q14" s="397">
        <f>VLOOKUP($B$10:$B$56,'Summary sales'!$A$8:$M$58,7,TRUE)</f>
        <v>3594.33</v>
      </c>
      <c r="R14" s="397">
        <f t="shared" si="7"/>
        <v>-6405.67</v>
      </c>
      <c r="S14" s="397">
        <f>VLOOKUP($B$10:$B$56,'SO MS'!$B$6:$AS$50,8,TRUE)</f>
        <v>13500</v>
      </c>
      <c r="T14" s="397">
        <f>VLOOKUP($B$10:$B$56,'Summary sales'!$A$8:$M$58,8,TRUE)</f>
        <v>0</v>
      </c>
      <c r="U14" s="397">
        <f t="shared" si="8"/>
        <v>-13500</v>
      </c>
      <c r="V14" s="397">
        <f>VLOOKUP($B$10:$B$56,'SO MS'!$B$6:$AS$50,9,TRUE)</f>
        <v>3500</v>
      </c>
      <c r="W14" s="397">
        <f>VLOOKUP($B$10:$B$56,'Summary sales'!$A$8:$M$58,9,TRUE)</f>
        <v>8250.9599999999991</v>
      </c>
      <c r="X14" s="397">
        <f t="shared" si="9"/>
        <v>4750.9599999999991</v>
      </c>
      <c r="Y14" s="397">
        <f>VLOOKUP($B$10:$B$56,'SO MS'!$B$6:$AS$50,10,TRUE)</f>
        <v>4077.2860000000001</v>
      </c>
      <c r="Z14" s="397">
        <f>VLOOKUP($B$10:$B$56,'Summary sales'!$A$8:$M$58,10,TRUE)</f>
        <v>0</v>
      </c>
      <c r="AA14" s="397">
        <f t="shared" si="10"/>
        <v>-4077.2860000000001</v>
      </c>
      <c r="AB14" s="397">
        <f>VLOOKUP($B$10:$B$56,'SO MS'!$B$6:$AS$50,11,TRUE)</f>
        <v>0</v>
      </c>
      <c r="AC14" s="397">
        <f>VLOOKUP($B$10:$B$56,'Summary sales'!$A$8:$M$58,11,TRUE)</f>
        <v>4077.2860000000001</v>
      </c>
      <c r="AD14" s="397">
        <f t="shared" si="11"/>
        <v>4077.2860000000001</v>
      </c>
      <c r="AE14" s="397">
        <f t="shared" si="12"/>
        <v>186138.44945161289</v>
      </c>
      <c r="AF14" s="397">
        <f t="shared" ca="1" si="13"/>
        <v>138455.72999999544</v>
      </c>
      <c r="AG14" s="397">
        <f t="shared" ca="1" si="14"/>
        <v>-47682.71945161745</v>
      </c>
      <c r="AH14" s="397">
        <f>VLOOKUP($B$10:$B$53,'Summary FOB'!$B$8:$K$37,2,TRUE)</f>
        <v>0</v>
      </c>
      <c r="AI14" s="397">
        <f>VLOOKUP($B$10:$B$53,'Summary FOB'!$B$8:$K$37,3,TRUE)</f>
        <v>0</v>
      </c>
      <c r="AJ14" s="397">
        <f t="shared" si="15"/>
        <v>0</v>
      </c>
      <c r="AK14" s="397">
        <f>VLOOKUP($B$10:$B$53,'Daily Sales'!$B$5:$F$44,3,TRUE)</f>
        <v>186138.44945161289</v>
      </c>
      <c r="AL14" s="397">
        <f ca="1">VLOOKUP($B$10:$B$53,'Daily Sales'!$B$5:$F$44,4,TRUE)</f>
        <v>138455.72999999544</v>
      </c>
      <c r="AM14" s="409">
        <f t="shared" ca="1" si="16"/>
        <v>-47682.71945161745</v>
      </c>
    </row>
    <row r="15" spans="1:39" s="384" customFormat="1" ht="15.6">
      <c r="A15" s="809"/>
      <c r="B15" s="398" t="s">
        <v>18</v>
      </c>
      <c r="C15" s="392"/>
      <c r="D15" s="399">
        <f>SUM(D10:D14)</f>
        <v>720426.60799999989</v>
      </c>
      <c r="E15" s="399">
        <f t="shared" ref="E15:AM15" si="19">SUM(E10:E14)</f>
        <v>996155.89800000004</v>
      </c>
      <c r="F15" s="399">
        <f t="shared" si="19"/>
        <v>275729.29000000004</v>
      </c>
      <c r="G15" s="399">
        <f t="shared" si="19"/>
        <v>300000</v>
      </c>
      <c r="H15" s="399">
        <f t="shared" si="19"/>
        <v>701136.2</v>
      </c>
      <c r="I15" s="399">
        <f t="shared" si="19"/>
        <v>401136.2</v>
      </c>
      <c r="J15" s="399">
        <f t="shared" si="19"/>
        <v>172800</v>
      </c>
      <c r="K15" s="399">
        <f t="shared" si="19"/>
        <v>127278.24</v>
      </c>
      <c r="L15" s="399">
        <f t="shared" si="19"/>
        <v>-45521.759999999995</v>
      </c>
      <c r="M15" s="399">
        <f t="shared" si="19"/>
        <v>54000</v>
      </c>
      <c r="N15" s="399">
        <f t="shared" si="19"/>
        <v>80230.690000000017</v>
      </c>
      <c r="O15" s="399">
        <f t="shared" si="19"/>
        <v>26230.690000000002</v>
      </c>
      <c r="P15" s="399">
        <f t="shared" si="19"/>
        <v>50000</v>
      </c>
      <c r="Q15" s="399">
        <f t="shared" si="19"/>
        <v>7851.65</v>
      </c>
      <c r="R15" s="399">
        <f t="shared" si="19"/>
        <v>-42148.35</v>
      </c>
      <c r="S15" s="399">
        <f t="shared" si="19"/>
        <v>67500</v>
      </c>
      <c r="T15" s="399">
        <f t="shared" si="19"/>
        <v>0</v>
      </c>
      <c r="U15" s="399">
        <f t="shared" si="19"/>
        <v>-67500</v>
      </c>
      <c r="V15" s="399">
        <f t="shared" si="19"/>
        <v>17500</v>
      </c>
      <c r="W15" s="399">
        <f t="shared" si="19"/>
        <v>21032.510000000002</v>
      </c>
      <c r="X15" s="399">
        <f t="shared" si="19"/>
        <v>3532.5099999999993</v>
      </c>
      <c r="Y15" s="399">
        <f t="shared" si="19"/>
        <v>58626.608</v>
      </c>
      <c r="Z15" s="399">
        <f t="shared" si="19"/>
        <v>0</v>
      </c>
      <c r="AA15" s="399">
        <f t="shared" si="19"/>
        <v>-58626.608</v>
      </c>
      <c r="AB15" s="399">
        <f t="shared" si="19"/>
        <v>0</v>
      </c>
      <c r="AC15" s="399">
        <f t="shared" si="19"/>
        <v>58626.608</v>
      </c>
      <c r="AD15" s="399">
        <f t="shared" si="19"/>
        <v>58626.608</v>
      </c>
      <c r="AE15" s="399">
        <f t="shared" si="19"/>
        <v>1045520.7780967741</v>
      </c>
      <c r="AF15" s="399">
        <f t="shared" ca="1" si="19"/>
        <v>965198.41731578892</v>
      </c>
      <c r="AG15" s="399">
        <f t="shared" ca="1" si="19"/>
        <v>-80322.360780985153</v>
      </c>
      <c r="AH15" s="399">
        <f t="shared" si="19"/>
        <v>0</v>
      </c>
      <c r="AI15" s="399">
        <f t="shared" si="19"/>
        <v>0</v>
      </c>
      <c r="AJ15" s="399">
        <f t="shared" si="19"/>
        <v>0</v>
      </c>
      <c r="AK15" s="399">
        <f t="shared" si="19"/>
        <v>1045520.7780967741</v>
      </c>
      <c r="AL15" s="399">
        <f t="shared" ca="1" si="19"/>
        <v>965198.41731578892</v>
      </c>
      <c r="AM15" s="399">
        <f t="shared" ca="1" si="19"/>
        <v>-80322.360780985153</v>
      </c>
    </row>
    <row r="16" spans="1:39" s="384" customFormat="1" ht="15.6">
      <c r="A16" s="603"/>
      <c r="B16" s="391"/>
      <c r="C16" s="392"/>
      <c r="D16" s="400"/>
      <c r="E16" s="401"/>
      <c r="F16" s="401"/>
      <c r="G16" s="401"/>
      <c r="H16" s="401"/>
      <c r="I16" s="401"/>
      <c r="J16" s="401"/>
      <c r="K16" s="401"/>
      <c r="L16" s="401"/>
      <c r="M16" s="401"/>
      <c r="N16" s="401"/>
      <c r="O16" s="401"/>
      <c r="P16" s="401"/>
      <c r="Q16" s="401"/>
      <c r="R16" s="401"/>
      <c r="S16" s="401"/>
      <c r="T16" s="401"/>
      <c r="U16" s="401"/>
      <c r="V16" s="401"/>
      <c r="W16" s="401"/>
      <c r="X16" s="401"/>
      <c r="Y16" s="401"/>
      <c r="Z16" s="401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10"/>
    </row>
    <row r="17" spans="1:39" s="384" customFormat="1" ht="15.6">
      <c r="A17" s="810">
        <f>WEEKNUM(B17)</f>
        <v>28</v>
      </c>
      <c r="B17" s="391">
        <f>B14+1</f>
        <v>46209</v>
      </c>
      <c r="C17" s="392" t="str">
        <f t="shared" si="18"/>
        <v>Mon</v>
      </c>
      <c r="D17" s="402">
        <f t="shared" ref="D17:D23" si="20">SUMIF($G$9:$AD$9,$D$9,G17:AD17)</f>
        <v>144856.52499999999</v>
      </c>
      <c r="E17" s="403">
        <f t="shared" ref="E17:E23" si="21">SUMIF($G$9:$AD$9,$E$9,G17:AD17)</f>
        <v>171250.864</v>
      </c>
      <c r="F17" s="403">
        <f t="shared" ref="F17:F23" si="22">E17-D17</f>
        <v>26394.339000000007</v>
      </c>
      <c r="G17" s="403">
        <f>VLOOKUP($B$10:$B$56,'SO MS'!$B$6:$L$50,4,TRUE)</f>
        <v>60000</v>
      </c>
      <c r="H17" s="403">
        <f>VLOOKUP($B$10:$B$56,'Summary sales'!$A$8:$L$58,4,TRUE)+VLOOKUP($B$10:$B$56,'Summary FOB'!$B$8:$K$41,6,TRUE)</f>
        <v>104228.11</v>
      </c>
      <c r="I17" s="403">
        <f t="shared" ref="I17:I23" si="23">H17-G17</f>
        <v>44228.11</v>
      </c>
      <c r="J17" s="403">
        <f>VLOOKUP($B$10:$B$56,'SO MS'!$B$6:$L$50,5,TRUE)</f>
        <v>34560</v>
      </c>
      <c r="K17" s="403">
        <f>VLOOKUP($B$10:$B$56,'Summary sales'!$A$8:$L$58,5,TRUE)+VLOOKUP($B$10:$B$56,'Summary FOB'!$B$8:$K$41,8,TRUE)</f>
        <v>32699.95</v>
      </c>
      <c r="L17" s="403">
        <f t="shared" ref="L17:L23" si="24">K17-J17</f>
        <v>-1860.0499999999993</v>
      </c>
      <c r="M17" s="403">
        <f>VLOOKUP($B$10:$B$56,'SO MS'!$B$6:$L$50,6,TRUE)</f>
        <v>10800</v>
      </c>
      <c r="N17" s="403">
        <f>VLOOKUP($B$10:$B$56,'Summary sales'!$A$8:$M$58,6,TRUE)</f>
        <v>16479.77</v>
      </c>
      <c r="O17" s="403">
        <f t="shared" ref="O17:O23" si="25">N17-M17</f>
        <v>5679.77</v>
      </c>
      <c r="P17" s="403">
        <f>VLOOKUP($B$10:$B$56,'SO MS'!$B$6:$AS$50,7,TRUE)</f>
        <v>10000</v>
      </c>
      <c r="Q17" s="403">
        <f>VLOOKUP($B$10:$B$56,'Summary sales'!$A$8:$M$58,7,TRUE)</f>
        <v>5216.4399999999996</v>
      </c>
      <c r="R17" s="403">
        <f t="shared" ref="R17:R23" si="26">Q17-P17</f>
        <v>-4783.5600000000004</v>
      </c>
      <c r="S17" s="403">
        <f>VLOOKUP($B$10:$B$56,'SO MS'!$B$6:$AS$50,8,TRUE)</f>
        <v>13500</v>
      </c>
      <c r="T17" s="403">
        <f>VLOOKUP($B$10:$B$56,'Summary sales'!$A$8:$M$58,8,TRUE)</f>
        <v>0</v>
      </c>
      <c r="U17" s="403">
        <f t="shared" ref="U17:U23" si="27">T17-S17</f>
        <v>-13500</v>
      </c>
      <c r="V17" s="403">
        <f>VLOOKUP($B$10:$B$56,'SO MS'!$B$6:$AS$50,9,TRUE)</f>
        <v>3500</v>
      </c>
      <c r="W17" s="403">
        <f>VLOOKUP($B$10:$B$56,'Summary sales'!$A$8:$M$58,9,TRUE)</f>
        <v>0</v>
      </c>
      <c r="X17" s="403">
        <f t="shared" ref="X17:X23" si="28">W17-V17</f>
        <v>-3500</v>
      </c>
      <c r="Y17" s="403">
        <f>VLOOKUP($B$10:$B$56,'SO MS'!$B$6:$AS$50,10,TRUE)</f>
        <v>12496.525</v>
      </c>
      <c r="Z17" s="403">
        <f>VLOOKUP($B$10:$B$56,'Summary sales'!$A$8:$M$58,10,TRUE)</f>
        <v>0</v>
      </c>
      <c r="AA17" s="403">
        <f t="shared" ref="AA17:AA23" si="29">Z17-Y17</f>
        <v>-12496.525</v>
      </c>
      <c r="AB17" s="403">
        <f>VLOOKUP($B$10:$B$56,'SO MS'!$B$6:$AS$50,11,TRUE)</f>
        <v>0</v>
      </c>
      <c r="AC17" s="403">
        <f>VLOOKUP($B$10:$B$56,'Summary sales'!$A$8:$M$58,11,TRUE)</f>
        <v>12626.594000000001</v>
      </c>
      <c r="AD17" s="403">
        <f t="shared" ref="AD17:AD23" si="30">AC17-AB17</f>
        <v>12626.594000000001</v>
      </c>
      <c r="AE17" s="403">
        <f t="shared" ref="AE17:AE23" si="31">SUMIF($AH$9:$AM$9,$AE$9,AH17:AM17)</f>
        <v>216250.93393548383</v>
      </c>
      <c r="AF17" s="403">
        <f t="shared" ref="AF17:AF23" ca="1" si="32">SUMIF($AH$9:$AM$9,$AF$9,AH17:AM17)</f>
        <v>221298.3360000024</v>
      </c>
      <c r="AG17" s="403">
        <f t="shared" ref="AG17:AG23" ca="1" si="33">AF17-AE17</f>
        <v>5047.4020645185665</v>
      </c>
      <c r="AH17" s="403">
        <f>VLOOKUP($B$10:$B$53,'Summary FOB'!$B$8:$K$37,2,TRUE)</f>
        <v>0</v>
      </c>
      <c r="AI17" s="403">
        <f>VLOOKUP($B$10:$B$53,'Summary FOB'!$B$8:$K$37,3,TRUE)</f>
        <v>0</v>
      </c>
      <c r="AJ17" s="403">
        <f t="shared" ref="AJ17:AJ23" si="34">AI17-AH17</f>
        <v>0</v>
      </c>
      <c r="AK17" s="403">
        <f>VLOOKUP($B$10:$B$53,'Daily Sales'!$B$5:$F$44,3,TRUE)</f>
        <v>216250.93393548383</v>
      </c>
      <c r="AL17" s="403">
        <f ca="1">VLOOKUP($B$10:$B$53,'Daily Sales'!$B$5:$F$44,4,TRUE)</f>
        <v>221298.3360000024</v>
      </c>
      <c r="AM17" s="411">
        <f t="shared" ref="AM17:AM23" ca="1" si="35">AL17-AK17</f>
        <v>5047.4020645185665</v>
      </c>
    </row>
    <row r="18" spans="1:39" s="382" customFormat="1" ht="15.6">
      <c r="A18" s="808"/>
      <c r="B18" s="391">
        <f t="shared" ref="B18:B23" si="36">B17+1</f>
        <v>46210</v>
      </c>
      <c r="C18" s="392" t="str">
        <f t="shared" si="18"/>
        <v>Tue</v>
      </c>
      <c r="D18" s="402">
        <f t="shared" si="20"/>
        <v>148595.27100000001</v>
      </c>
      <c r="E18" s="403">
        <f t="shared" si="21"/>
        <v>208833.50599999999</v>
      </c>
      <c r="F18" s="403">
        <f t="shared" si="22"/>
        <v>60238.234999999986</v>
      </c>
      <c r="G18" s="403">
        <f>VLOOKUP($B$10:$B$56,'SO MS'!$B$6:$L$50,4,TRUE)</f>
        <v>60000</v>
      </c>
      <c r="H18" s="403">
        <f>VLOOKUP($B$10:$B$56,'Summary sales'!$A$8:$L$58,4,TRUE)+VLOOKUP($B$10:$B$56,'Summary FOB'!$B$8:$K$41,6,TRUE)</f>
        <v>130730.04000000001</v>
      </c>
      <c r="I18" s="403">
        <f t="shared" si="23"/>
        <v>70730.040000000008</v>
      </c>
      <c r="J18" s="403">
        <f>VLOOKUP($B$10:$B$56,'SO MS'!$B$6:$L$50,5,TRUE)</f>
        <v>34560</v>
      </c>
      <c r="K18" s="403">
        <f>VLOOKUP($B$10:$B$56,'Summary sales'!$A$8:$L$58,5,TRUE)+VLOOKUP($B$10:$B$56,'Summary FOB'!$B$8:$K$41,8,TRUE)</f>
        <v>48512.909999999996</v>
      </c>
      <c r="L18" s="403">
        <f t="shared" si="24"/>
        <v>13952.909999999996</v>
      </c>
      <c r="M18" s="403">
        <f>VLOOKUP($B$10:$B$56,'SO MS'!$B$6:$L$50,6,TRUE)</f>
        <v>10800</v>
      </c>
      <c r="N18" s="403">
        <f>VLOOKUP($B$10:$B$56,'Summary sales'!$A$8:$M$58,6,TRUE)</f>
        <v>17535.900000000001</v>
      </c>
      <c r="O18" s="403">
        <f t="shared" si="25"/>
        <v>6735.9000000000015</v>
      </c>
      <c r="P18" s="403">
        <f>VLOOKUP($B$10:$B$56,'SO MS'!$B$6:$AS$50,7,TRUE)</f>
        <v>10000</v>
      </c>
      <c r="Q18" s="403">
        <f>VLOOKUP($B$10:$B$56,'Summary sales'!$A$8:$M$58,7,TRUE)</f>
        <v>0</v>
      </c>
      <c r="R18" s="403">
        <f t="shared" si="26"/>
        <v>-10000</v>
      </c>
      <c r="S18" s="403">
        <f>VLOOKUP($B$10:$B$56,'SO MS'!$B$6:$AS$50,8,TRUE)</f>
        <v>13500</v>
      </c>
      <c r="T18" s="403">
        <f>VLOOKUP($B$10:$B$56,'Summary sales'!$A$8:$M$58,8,TRUE)</f>
        <v>0</v>
      </c>
      <c r="U18" s="403">
        <f t="shared" si="27"/>
        <v>-13500</v>
      </c>
      <c r="V18" s="403">
        <f>VLOOKUP($B$10:$B$56,'SO MS'!$B$6:$AS$50,9,TRUE)</f>
        <v>3500</v>
      </c>
      <c r="W18" s="403">
        <f>VLOOKUP($B$10:$B$56,'Summary sales'!$A$8:$M$58,9,TRUE)</f>
        <v>0</v>
      </c>
      <c r="X18" s="403">
        <f t="shared" si="28"/>
        <v>-3500</v>
      </c>
      <c r="Y18" s="403">
        <f>VLOOKUP($B$10:$B$56,'SO MS'!$B$6:$AS$50,10,TRUE)</f>
        <v>16235.271000000001</v>
      </c>
      <c r="Z18" s="403">
        <f>VLOOKUP($B$10:$B$56,'Summary sales'!$A$8:$M$58,10,TRUE)</f>
        <v>0</v>
      </c>
      <c r="AA18" s="403">
        <f t="shared" si="29"/>
        <v>-16235.271000000001</v>
      </c>
      <c r="AB18" s="403">
        <f>VLOOKUP($B$10:$B$56,'SO MS'!$B$6:$AS$50,11,TRUE)</f>
        <v>0</v>
      </c>
      <c r="AC18" s="403">
        <f>VLOOKUP($B$10:$B$56,'Summary sales'!$A$8:$M$58,11,TRUE)</f>
        <v>12054.655999999999</v>
      </c>
      <c r="AD18" s="403">
        <f t="shared" si="30"/>
        <v>12054.655999999999</v>
      </c>
      <c r="AE18" s="403">
        <f t="shared" si="31"/>
        <v>216250.93393548383</v>
      </c>
      <c r="AF18" s="403">
        <f t="shared" ca="1" si="32"/>
        <v>222180.81699999742</v>
      </c>
      <c r="AG18" s="403">
        <f t="shared" ca="1" si="33"/>
        <v>5929.8830645135895</v>
      </c>
      <c r="AH18" s="403">
        <f>VLOOKUP($B$10:$B$53,'Summary FOB'!$B$8:$K$37,2,TRUE)</f>
        <v>0</v>
      </c>
      <c r="AI18" s="403">
        <f>VLOOKUP($B$10:$B$53,'Summary FOB'!$B$8:$K$37,3,TRUE)</f>
        <v>0</v>
      </c>
      <c r="AJ18" s="403">
        <f t="shared" si="34"/>
        <v>0</v>
      </c>
      <c r="AK18" s="403">
        <f>VLOOKUP($B$10:$B$53,'Daily Sales'!$B$5:$F$44,3,TRUE)</f>
        <v>216250.93393548383</v>
      </c>
      <c r="AL18" s="403">
        <f ca="1">VLOOKUP($B$10:$B$53,'Daily Sales'!$B$5:$F$44,4,TRUE)</f>
        <v>222180.81699999742</v>
      </c>
      <c r="AM18" s="411">
        <f t="shared" ca="1" si="35"/>
        <v>5929.8830645135895</v>
      </c>
    </row>
    <row r="19" spans="1:39" s="382" customFormat="1" ht="15.6">
      <c r="A19" s="808"/>
      <c r="B19" s="391">
        <f t="shared" si="36"/>
        <v>46211</v>
      </c>
      <c r="C19" s="392" t="str">
        <f t="shared" si="18"/>
        <v>Wed</v>
      </c>
      <c r="D19" s="402">
        <f t="shared" si="20"/>
        <v>145070.73800000001</v>
      </c>
      <c r="E19" s="403">
        <f t="shared" si="21"/>
        <v>187874.755</v>
      </c>
      <c r="F19" s="403">
        <f t="shared" si="22"/>
        <v>42804.016999999993</v>
      </c>
      <c r="G19" s="403">
        <f>VLOOKUP($B$10:$B$56,'SO MS'!$B$6:$L$50,4,TRUE)</f>
        <v>60000</v>
      </c>
      <c r="H19" s="403">
        <f>VLOOKUP($B$10:$B$56,'Summary sales'!$A$8:$L$58,4,TRUE)+VLOOKUP($B$10:$B$56,'Summary FOB'!$B$8:$K$41,6,TRUE)</f>
        <v>116926.38000000002</v>
      </c>
      <c r="I19" s="403">
        <f t="shared" si="23"/>
        <v>56926.380000000019</v>
      </c>
      <c r="J19" s="403">
        <f>VLOOKUP($B$10:$B$56,'SO MS'!$B$6:$L$50,5,TRUE)</f>
        <v>34560</v>
      </c>
      <c r="K19" s="403">
        <f>VLOOKUP($B$10:$B$56,'Summary sales'!$A$8:$L$58,5,TRUE)+VLOOKUP($B$10:$B$56,'Summary FOB'!$B$8:$K$41,8,TRUE)</f>
        <v>45232.479999999996</v>
      </c>
      <c r="L19" s="403">
        <f t="shared" si="24"/>
        <v>10672.479999999996</v>
      </c>
      <c r="M19" s="403">
        <f>VLOOKUP($B$10:$B$56,'SO MS'!$B$6:$L$50,6,TRUE)</f>
        <v>10800</v>
      </c>
      <c r="N19" s="403">
        <f>VLOOKUP($B$10:$B$56,'Summary sales'!$A$8:$M$58,6,TRUE)</f>
        <v>13219.37</v>
      </c>
      <c r="O19" s="403">
        <f t="shared" si="25"/>
        <v>2419.3700000000008</v>
      </c>
      <c r="P19" s="403">
        <f>VLOOKUP($B$10:$B$56,'SO MS'!$B$6:$AS$50,7,TRUE)</f>
        <v>10000</v>
      </c>
      <c r="Q19" s="403">
        <f>VLOOKUP($B$10:$B$56,'Summary sales'!$A$8:$M$58,7,TRUE)</f>
        <v>0</v>
      </c>
      <c r="R19" s="403">
        <f t="shared" si="26"/>
        <v>-10000</v>
      </c>
      <c r="S19" s="403">
        <f>VLOOKUP($B$10:$B$56,'SO MS'!$B$6:$AS$50,8,TRUE)</f>
        <v>13500</v>
      </c>
      <c r="T19" s="403">
        <f>VLOOKUP($B$10:$B$56,'Summary sales'!$A$8:$M$58,8,TRUE)</f>
        <v>0</v>
      </c>
      <c r="U19" s="403">
        <f t="shared" si="27"/>
        <v>-13500</v>
      </c>
      <c r="V19" s="403">
        <f>VLOOKUP($B$10:$B$56,'SO MS'!$B$6:$AS$50,9,TRUE)</f>
        <v>3500</v>
      </c>
      <c r="W19" s="403">
        <f>VLOOKUP($B$10:$B$56,'Summary sales'!$A$8:$M$58,9,TRUE)</f>
        <v>0</v>
      </c>
      <c r="X19" s="403">
        <f t="shared" si="28"/>
        <v>-3500</v>
      </c>
      <c r="Y19" s="403">
        <f>VLOOKUP($B$10:$B$56,'SO MS'!$B$6:$AS$50,10,TRUE)</f>
        <v>12710.737999999999</v>
      </c>
      <c r="Z19" s="403">
        <f>VLOOKUP($B$10:$B$56,'Summary sales'!$A$8:$M$58,10,TRUE)</f>
        <v>0</v>
      </c>
      <c r="AA19" s="403">
        <f t="shared" si="29"/>
        <v>-12710.737999999999</v>
      </c>
      <c r="AB19" s="403">
        <f>VLOOKUP($B$10:$B$56,'SO MS'!$B$6:$AS$50,11,TRUE)</f>
        <v>0</v>
      </c>
      <c r="AC19" s="403">
        <f>VLOOKUP($B$10:$B$56,'Summary sales'!$A$8:$M$58,11,TRUE)</f>
        <v>12496.525</v>
      </c>
      <c r="AD19" s="403">
        <f t="shared" si="30"/>
        <v>12496.525</v>
      </c>
      <c r="AE19" s="403">
        <f t="shared" si="31"/>
        <v>216250.93393548383</v>
      </c>
      <c r="AF19" s="403">
        <f t="shared" ca="1" si="32"/>
        <v>208144.1050000012</v>
      </c>
      <c r="AG19" s="403">
        <f t="shared" ca="1" si="33"/>
        <v>-8106.8289354826265</v>
      </c>
      <c r="AH19" s="403">
        <f>VLOOKUP($B$10:$B$53,'Summary FOB'!$B$8:$K$37,2,TRUE)</f>
        <v>0</v>
      </c>
      <c r="AI19" s="403">
        <f>VLOOKUP($B$10:$B$53,'Summary FOB'!$B$8:$K$37,3,TRUE)</f>
        <v>0</v>
      </c>
      <c r="AJ19" s="403">
        <f t="shared" si="34"/>
        <v>0</v>
      </c>
      <c r="AK19" s="403">
        <f>VLOOKUP($B$10:$B$53,'Daily Sales'!$B$5:$F$44,3,TRUE)</f>
        <v>216250.93393548383</v>
      </c>
      <c r="AL19" s="403">
        <f ca="1">VLOOKUP($B$10:$B$53,'Daily Sales'!$B$5:$F$44,4,TRUE)</f>
        <v>208144.1050000012</v>
      </c>
      <c r="AM19" s="411">
        <f t="shared" ca="1" si="35"/>
        <v>-8106.8289354826265</v>
      </c>
    </row>
    <row r="20" spans="1:39" s="353" customFormat="1" ht="15.6">
      <c r="A20" s="808"/>
      <c r="B20" s="391">
        <f t="shared" si="36"/>
        <v>46212</v>
      </c>
      <c r="C20" s="392" t="str">
        <f t="shared" si="18"/>
        <v>Thu</v>
      </c>
      <c r="D20" s="402">
        <f t="shared" si="20"/>
        <v>153070.61600000001</v>
      </c>
      <c r="E20" s="403">
        <f t="shared" si="21"/>
        <v>187636.29100000006</v>
      </c>
      <c r="F20" s="403">
        <f t="shared" si="22"/>
        <v>34565.675000000047</v>
      </c>
      <c r="G20" s="403">
        <f>VLOOKUP($B$10:$B$56,'SO MS'!$B$6:$L$50,4,TRUE)</f>
        <v>60000</v>
      </c>
      <c r="H20" s="403">
        <f>VLOOKUP($B$10:$B$56,'Summary sales'!$A$8:$L$58,4,TRUE)+VLOOKUP($B$10:$B$56,'Summary FOB'!$B$8:$K$41,6,TRUE)</f>
        <v>113986.21000000004</v>
      </c>
      <c r="I20" s="403">
        <f t="shared" si="23"/>
        <v>53986.210000000036</v>
      </c>
      <c r="J20" s="403">
        <f>VLOOKUP($B$10:$B$56,'SO MS'!$B$6:$L$50,5,TRUE)</f>
        <v>34560</v>
      </c>
      <c r="K20" s="403">
        <f>VLOOKUP($B$10:$B$56,'Summary sales'!$A$8:$L$58,5,TRUE)+VLOOKUP($B$10:$B$56,'Summary FOB'!$B$8:$K$41,8,TRUE)</f>
        <v>47638.470000000008</v>
      </c>
      <c r="L20" s="403">
        <f t="shared" si="24"/>
        <v>13078.470000000008</v>
      </c>
      <c r="M20" s="403">
        <f>VLOOKUP($B$10:$B$56,'SO MS'!$B$6:$L$50,6,TRUE)</f>
        <v>10800</v>
      </c>
      <c r="N20" s="403">
        <f>VLOOKUP($B$10:$B$56,'Summary sales'!$A$8:$M$58,6,TRUE)</f>
        <v>9776.34</v>
      </c>
      <c r="O20" s="403">
        <f t="shared" si="25"/>
        <v>-1023.6599999999999</v>
      </c>
      <c r="P20" s="403">
        <f>VLOOKUP($B$10:$B$56,'SO MS'!$B$6:$AS$50,7,TRUE)</f>
        <v>10000</v>
      </c>
      <c r="Q20" s="403">
        <f>VLOOKUP($B$10:$B$56,'Summary sales'!$A$8:$M$58,7,TRUE)</f>
        <v>0</v>
      </c>
      <c r="R20" s="403">
        <f t="shared" si="26"/>
        <v>-10000</v>
      </c>
      <c r="S20" s="403">
        <f>VLOOKUP($B$10:$B$56,'SO MS'!$B$6:$AS$50,8,TRUE)</f>
        <v>13500</v>
      </c>
      <c r="T20" s="403">
        <f>VLOOKUP($B$10:$B$56,'Summary sales'!$A$8:$M$58,8,TRUE)</f>
        <v>0</v>
      </c>
      <c r="U20" s="403">
        <f t="shared" si="27"/>
        <v>-13500</v>
      </c>
      <c r="V20" s="403">
        <f>VLOOKUP($B$10:$B$56,'SO MS'!$B$6:$AS$50,9,TRUE)</f>
        <v>3500</v>
      </c>
      <c r="W20" s="403">
        <f>VLOOKUP($B$10:$B$56,'Summary sales'!$A$8:$M$58,9,TRUE)</f>
        <v>0</v>
      </c>
      <c r="X20" s="403">
        <f t="shared" si="28"/>
        <v>-3500</v>
      </c>
      <c r="Y20" s="403">
        <f>VLOOKUP($B$10:$B$56,'SO MS'!$B$6:$AS$50,10,TRUE)</f>
        <v>20710.615999999998</v>
      </c>
      <c r="Z20" s="403">
        <f>VLOOKUP($B$10:$B$56,'Summary sales'!$A$8:$M$58,10,TRUE)</f>
        <v>0</v>
      </c>
      <c r="AA20" s="403">
        <f t="shared" si="29"/>
        <v>-20710.615999999998</v>
      </c>
      <c r="AB20" s="403">
        <f>VLOOKUP($B$10:$B$56,'SO MS'!$B$6:$AS$50,11,TRUE)</f>
        <v>0</v>
      </c>
      <c r="AC20" s="403">
        <f>VLOOKUP($B$10:$B$56,'Summary sales'!$A$8:$M$58,11,TRUE)</f>
        <v>16235.271000000001</v>
      </c>
      <c r="AD20" s="403">
        <f t="shared" si="30"/>
        <v>16235.271000000001</v>
      </c>
      <c r="AE20" s="403">
        <f t="shared" si="31"/>
        <v>216250.93393548383</v>
      </c>
      <c r="AF20" s="403">
        <f t="shared" ca="1" si="32"/>
        <v>214509.27399999625</v>
      </c>
      <c r="AG20" s="403">
        <f t="shared" ca="1" si="33"/>
        <v>-1741.6599354875798</v>
      </c>
      <c r="AH20" s="403">
        <f>VLOOKUP($B$10:$B$53,'Summary FOB'!$B$8:$K$37,2,TRUE)</f>
        <v>0</v>
      </c>
      <c r="AI20" s="403">
        <f>VLOOKUP($B$10:$B$53,'Summary FOB'!$B$8:$K$37,3,TRUE)</f>
        <v>0</v>
      </c>
      <c r="AJ20" s="403">
        <f t="shared" si="34"/>
        <v>0</v>
      </c>
      <c r="AK20" s="403">
        <f>VLOOKUP($B$10:$B$53,'Daily Sales'!$B$5:$F$44,3,TRUE)</f>
        <v>216250.93393548383</v>
      </c>
      <c r="AL20" s="403">
        <f ca="1">VLOOKUP($B$10:$B$53,'Daily Sales'!$B$5:$F$44,4,TRUE)</f>
        <v>214509.27399999625</v>
      </c>
      <c r="AM20" s="411">
        <f t="shared" ca="1" si="35"/>
        <v>-1741.6599354875798</v>
      </c>
    </row>
    <row r="21" spans="1:39" s="383" customFormat="1" ht="15.6">
      <c r="A21" s="808"/>
      <c r="B21" s="391">
        <f t="shared" si="36"/>
        <v>46213</v>
      </c>
      <c r="C21" s="392" t="str">
        <f t="shared" si="18"/>
        <v>Fri</v>
      </c>
      <c r="D21" s="402">
        <f t="shared" si="20"/>
        <v>145134.337</v>
      </c>
      <c r="E21" s="403">
        <f t="shared" si="21"/>
        <v>190002.55800000005</v>
      </c>
      <c r="F21" s="403">
        <f t="shared" si="22"/>
        <v>44868.221000000049</v>
      </c>
      <c r="G21" s="403">
        <f>VLOOKUP($B$10:$B$56,'SO MS'!$B$6:$L$50,4,TRUE)</f>
        <v>60000</v>
      </c>
      <c r="H21" s="403">
        <f>VLOOKUP($B$10:$B$56,'Summary sales'!$A$8:$L$58,4,TRUE)+VLOOKUP($B$10:$B$56,'Summary FOB'!$B$8:$K$41,6,TRUE)</f>
        <v>116392.39000000003</v>
      </c>
      <c r="I21" s="403">
        <f t="shared" si="23"/>
        <v>56392.390000000029</v>
      </c>
      <c r="J21" s="403">
        <f>VLOOKUP($B$10:$B$56,'SO MS'!$B$6:$L$50,5,TRUE)</f>
        <v>34560</v>
      </c>
      <c r="K21" s="403">
        <f>VLOOKUP($B$10:$B$56,'Summary sales'!$A$8:$L$58,5,TRUE)+VLOOKUP($B$10:$B$56,'Summary FOB'!$B$8:$K$41,8,TRUE)</f>
        <v>47404.72</v>
      </c>
      <c r="L21" s="403">
        <f t="shared" si="24"/>
        <v>12844.720000000001</v>
      </c>
      <c r="M21" s="403">
        <f>VLOOKUP($B$10:$B$56,'SO MS'!$B$6:$L$50,6,TRUE)</f>
        <v>10800</v>
      </c>
      <c r="N21" s="403">
        <f>VLOOKUP($B$10:$B$56,'Summary sales'!$A$8:$M$58,6,TRUE)</f>
        <v>13494.710000000001</v>
      </c>
      <c r="O21" s="403">
        <f t="shared" si="25"/>
        <v>2694.7100000000009</v>
      </c>
      <c r="P21" s="403">
        <f>VLOOKUP($B$10:$B$56,'SO MS'!$B$6:$AS$50,7,TRUE)</f>
        <v>10000</v>
      </c>
      <c r="Q21" s="403">
        <f>VLOOKUP($B$10:$B$56,'Summary sales'!$A$8:$M$58,7,TRUE)</f>
        <v>0</v>
      </c>
      <c r="R21" s="403">
        <f t="shared" si="26"/>
        <v>-10000</v>
      </c>
      <c r="S21" s="403">
        <f>VLOOKUP($B$10:$B$56,'SO MS'!$B$6:$AS$50,8,TRUE)</f>
        <v>13500</v>
      </c>
      <c r="T21" s="403">
        <f>VLOOKUP($B$10:$B$56,'Summary sales'!$A$8:$M$58,8,TRUE)</f>
        <v>0</v>
      </c>
      <c r="U21" s="403">
        <f t="shared" si="27"/>
        <v>-13500</v>
      </c>
      <c r="V21" s="403">
        <f>VLOOKUP($B$10:$B$56,'SO MS'!$B$6:$AS$50,9,TRUE)</f>
        <v>3500</v>
      </c>
      <c r="W21" s="403">
        <f>VLOOKUP($B$10:$B$56,'Summary sales'!$A$8:$M$58,9,TRUE)</f>
        <v>0</v>
      </c>
      <c r="X21" s="403">
        <f t="shared" si="28"/>
        <v>-3500</v>
      </c>
      <c r="Y21" s="403">
        <f>VLOOKUP($B$10:$B$56,'SO MS'!$B$6:$AS$50,10,TRUE)</f>
        <v>12774.337</v>
      </c>
      <c r="Z21" s="403">
        <f>VLOOKUP($B$10:$B$56,'Summary sales'!$A$8:$M$58,10,TRUE)</f>
        <v>0</v>
      </c>
      <c r="AA21" s="403">
        <f t="shared" si="29"/>
        <v>-12774.337</v>
      </c>
      <c r="AB21" s="403">
        <f>VLOOKUP($B$10:$B$56,'SO MS'!$B$6:$AS$50,11,TRUE)</f>
        <v>0</v>
      </c>
      <c r="AC21" s="403">
        <f>VLOOKUP($B$10:$B$56,'Summary sales'!$A$8:$M$58,11,TRUE)</f>
        <v>12710.737999999999</v>
      </c>
      <c r="AD21" s="403">
        <f t="shared" si="30"/>
        <v>12710.737999999999</v>
      </c>
      <c r="AE21" s="403">
        <f t="shared" si="31"/>
        <v>216250.93393548383</v>
      </c>
      <c r="AF21" s="403">
        <f t="shared" ca="1" si="32"/>
        <v>199372.5805112838</v>
      </c>
      <c r="AG21" s="403">
        <f t="shared" ca="1" si="33"/>
        <v>-16878.353424200031</v>
      </c>
      <c r="AH21" s="403">
        <f>VLOOKUP($B$10:$B$53,'Summary FOB'!$B$8:$K$37,2,TRUE)</f>
        <v>0</v>
      </c>
      <c r="AI21" s="403">
        <f>VLOOKUP($B$10:$B$53,'Summary FOB'!$B$8:$K$37,3,TRUE)</f>
        <v>0</v>
      </c>
      <c r="AJ21" s="403">
        <f t="shared" si="34"/>
        <v>0</v>
      </c>
      <c r="AK21" s="403">
        <f>VLOOKUP($B$10:$B$53,'Daily Sales'!$B$5:$F$44,3,TRUE)</f>
        <v>216250.93393548383</v>
      </c>
      <c r="AL21" s="403">
        <f ca="1">VLOOKUP($B$10:$B$53,'Daily Sales'!$B$5:$F$44,4,TRUE)</f>
        <v>199372.5805112838</v>
      </c>
      <c r="AM21" s="411">
        <f t="shared" ca="1" si="35"/>
        <v>-16878.353424200031</v>
      </c>
    </row>
    <row r="22" spans="1:39" s="384" customFormat="1" ht="15.6">
      <c r="A22" s="808"/>
      <c r="B22" s="394">
        <f t="shared" si="36"/>
        <v>46214</v>
      </c>
      <c r="C22" s="395" t="str">
        <f t="shared" si="18"/>
        <v>Sat</v>
      </c>
      <c r="D22" s="396">
        <f t="shared" si="20"/>
        <v>149747.45500000002</v>
      </c>
      <c r="E22" s="397">
        <f t="shared" si="21"/>
        <v>202227.65600000002</v>
      </c>
      <c r="F22" s="397">
        <f t="shared" si="22"/>
        <v>52480.201000000001</v>
      </c>
      <c r="G22" s="397">
        <f>VLOOKUP($B$10:$B$56,'SO MS'!$B$6:$L$50,4,TRUE)</f>
        <v>60000</v>
      </c>
      <c r="H22" s="397">
        <f>VLOOKUP($B$10:$B$56,'Summary sales'!$A$8:$L$58,4,TRUE)+VLOOKUP($B$10:$B$56,'Summary FOB'!$B$8:$K$41,6,TRUE)</f>
        <v>124050.83</v>
      </c>
      <c r="I22" s="397">
        <f t="shared" si="23"/>
        <v>64050.83</v>
      </c>
      <c r="J22" s="397">
        <f>VLOOKUP($B$10:$B$56,'SO MS'!$B$6:$L$50,5,TRUE)</f>
        <v>34560</v>
      </c>
      <c r="K22" s="397">
        <f>VLOOKUP($B$10:$B$56,'Summary sales'!$A$8:$L$58,5,TRUE)+VLOOKUP($B$10:$B$56,'Summary FOB'!$B$8:$K$41,8,TRUE)</f>
        <v>47610.94</v>
      </c>
      <c r="L22" s="397">
        <f t="shared" si="24"/>
        <v>13050.940000000002</v>
      </c>
      <c r="M22" s="397">
        <f>VLOOKUP($B$10:$B$56,'SO MS'!$B$6:$L$50,6,TRUE)</f>
        <v>10800</v>
      </c>
      <c r="N22" s="397">
        <f>VLOOKUP($B$10:$B$56,'Summary sales'!$A$8:$M$58,6,TRUE)</f>
        <v>9855.27</v>
      </c>
      <c r="O22" s="397">
        <f t="shared" si="25"/>
        <v>-944.72999999999956</v>
      </c>
      <c r="P22" s="397">
        <f>VLOOKUP($B$10:$B$56,'SO MS'!$B$6:$AS$50,7,TRUE)</f>
        <v>10000</v>
      </c>
      <c r="Q22" s="397">
        <f>VLOOKUP($B$10:$B$56,'Summary sales'!$A$8:$M$58,7,TRUE)</f>
        <v>0</v>
      </c>
      <c r="R22" s="397">
        <f t="shared" si="26"/>
        <v>-10000</v>
      </c>
      <c r="S22" s="397">
        <f>VLOOKUP($B$10:$B$56,'SO MS'!$B$6:$AS$50,8,TRUE)</f>
        <v>13500</v>
      </c>
      <c r="T22" s="397">
        <f>VLOOKUP($B$10:$B$56,'Summary sales'!$A$8:$M$58,8,TRUE)</f>
        <v>0</v>
      </c>
      <c r="U22" s="397">
        <f t="shared" si="27"/>
        <v>-13500</v>
      </c>
      <c r="V22" s="397">
        <f>VLOOKUP($B$10:$B$56,'SO MS'!$B$6:$AS$50,9,TRUE)</f>
        <v>3500</v>
      </c>
      <c r="W22" s="397">
        <f>VLOOKUP($B$10:$B$56,'Summary sales'!$A$8:$M$58,9,TRUE)</f>
        <v>0</v>
      </c>
      <c r="X22" s="397">
        <f t="shared" si="28"/>
        <v>-3500</v>
      </c>
      <c r="Y22" s="397">
        <f>VLOOKUP($B$10:$B$56,'SO MS'!$B$6:$AS$50,10,TRUE)</f>
        <v>17387.455000000002</v>
      </c>
      <c r="Z22" s="397">
        <f>VLOOKUP($B$10:$B$56,'Summary sales'!$A$8:$M$58,10,TRUE)</f>
        <v>0</v>
      </c>
      <c r="AA22" s="397">
        <f t="shared" si="29"/>
        <v>-17387.455000000002</v>
      </c>
      <c r="AB22" s="397">
        <f>VLOOKUP($B$10:$B$56,'SO MS'!$B$6:$AS$50,11,TRUE)</f>
        <v>0</v>
      </c>
      <c r="AC22" s="397">
        <f>VLOOKUP($B$10:$B$56,'Summary sales'!$A$8:$M$58,11,TRUE)</f>
        <v>20710.615999999998</v>
      </c>
      <c r="AD22" s="397">
        <f t="shared" si="30"/>
        <v>20710.615999999998</v>
      </c>
      <c r="AE22" s="397">
        <f t="shared" si="31"/>
        <v>210629.52683870969</v>
      </c>
      <c r="AF22" s="397">
        <f t="shared" ca="1" si="32"/>
        <v>168335.00000000128</v>
      </c>
      <c r="AG22" s="397">
        <f t="shared" ca="1" si="33"/>
        <v>-42294.526838708407</v>
      </c>
      <c r="AH22" s="397">
        <f>VLOOKUP($B$10:$B$53,'Summary FOB'!$B$8:$K$37,2,TRUE)</f>
        <v>0</v>
      </c>
      <c r="AI22" s="397">
        <f>VLOOKUP($B$10:$B$53,'Summary FOB'!$B$8:$K$37,3,TRUE)</f>
        <v>0</v>
      </c>
      <c r="AJ22" s="397">
        <f t="shared" si="34"/>
        <v>0</v>
      </c>
      <c r="AK22" s="397">
        <f>VLOOKUP($B$10:$B$53,'Daily Sales'!$B$5:$F$44,3,TRUE)</f>
        <v>210629.52683870969</v>
      </c>
      <c r="AL22" s="397">
        <f ca="1">VLOOKUP($B$10:$B$53,'Daily Sales'!$B$5:$F$44,4,TRUE)</f>
        <v>168335.00000000128</v>
      </c>
      <c r="AM22" s="409">
        <f t="shared" ca="1" si="35"/>
        <v>-42294.526838708407</v>
      </c>
    </row>
    <row r="23" spans="1:39" s="384" customFormat="1" ht="15.6">
      <c r="A23" s="808"/>
      <c r="B23" s="394">
        <f t="shared" si="36"/>
        <v>46215</v>
      </c>
      <c r="C23" s="395" t="str">
        <f t="shared" ref="C23:C31" si="37">TEXT(B23,"ddd")</f>
        <v>Sun</v>
      </c>
      <c r="D23" s="396">
        <f t="shared" si="20"/>
        <v>149084.85800000001</v>
      </c>
      <c r="E23" s="397">
        <f t="shared" si="21"/>
        <v>183831.81700000001</v>
      </c>
      <c r="F23" s="397">
        <f t="shared" si="22"/>
        <v>34746.959000000003</v>
      </c>
      <c r="G23" s="397">
        <f>VLOOKUP($B$10:$B$56,'SO MS'!$B$6:$L$50,4,TRUE)</f>
        <v>60000</v>
      </c>
      <c r="H23" s="397">
        <f>VLOOKUP($B$10:$B$56,'Summary sales'!$A$8:$L$58,4,TRUE)+VLOOKUP($B$10:$B$56,'Summary FOB'!$B$8:$K$41,6,TRUE)</f>
        <v>115913.49</v>
      </c>
      <c r="I23" s="397">
        <f t="shared" si="23"/>
        <v>55913.490000000005</v>
      </c>
      <c r="J23" s="397">
        <f>VLOOKUP($B$10:$B$56,'SO MS'!$B$6:$L$50,5,TRUE)</f>
        <v>34560</v>
      </c>
      <c r="K23" s="397">
        <f>VLOOKUP($B$10:$B$56,'Summary sales'!$A$8:$L$58,5,TRUE)+VLOOKUP($B$10:$B$56,'Summary FOB'!$B$8:$K$41,8,TRUE)</f>
        <v>43359.820000000007</v>
      </c>
      <c r="L23" s="397">
        <f t="shared" si="24"/>
        <v>8799.820000000007</v>
      </c>
      <c r="M23" s="397">
        <f>VLOOKUP($B$10:$B$56,'SO MS'!$B$6:$L$50,6,TRUE)</f>
        <v>10800</v>
      </c>
      <c r="N23" s="397">
        <f>VLOOKUP($B$10:$B$56,'Summary sales'!$A$8:$M$58,6,TRUE)</f>
        <v>11784.17</v>
      </c>
      <c r="O23" s="397">
        <f t="shared" si="25"/>
        <v>984.17000000000007</v>
      </c>
      <c r="P23" s="397">
        <f>VLOOKUP($B$10:$B$56,'SO MS'!$B$6:$AS$50,7,TRUE)</f>
        <v>10000</v>
      </c>
      <c r="Q23" s="397">
        <f>VLOOKUP($B$10:$B$56,'Summary sales'!$A$8:$M$58,7,TRUE)</f>
        <v>0</v>
      </c>
      <c r="R23" s="397">
        <f t="shared" si="26"/>
        <v>-10000</v>
      </c>
      <c r="S23" s="397">
        <f>VLOOKUP($B$10:$B$56,'SO MS'!$B$6:$AS$50,8,TRUE)</f>
        <v>13500</v>
      </c>
      <c r="T23" s="397">
        <f>VLOOKUP($B$10:$B$56,'Summary sales'!$A$8:$M$58,8,TRUE)</f>
        <v>0</v>
      </c>
      <c r="U23" s="397">
        <f t="shared" si="27"/>
        <v>-13500</v>
      </c>
      <c r="V23" s="397">
        <f>VLOOKUP($B$10:$B$56,'SO MS'!$B$6:$AS$50,9,TRUE)</f>
        <v>3500</v>
      </c>
      <c r="W23" s="397">
        <f>VLOOKUP($B$10:$B$56,'Summary sales'!$A$8:$M$58,9,TRUE)</f>
        <v>0</v>
      </c>
      <c r="X23" s="397">
        <f t="shared" si="28"/>
        <v>-3500</v>
      </c>
      <c r="Y23" s="397">
        <f>VLOOKUP($B$10:$B$56,'SO MS'!$B$6:$AS$50,10,TRUE)</f>
        <v>16724.858</v>
      </c>
      <c r="Z23" s="397">
        <f>VLOOKUP($B$10:$B$56,'Summary sales'!$A$8:$M$58,10,TRUE)</f>
        <v>0</v>
      </c>
      <c r="AA23" s="397">
        <f t="shared" si="29"/>
        <v>-16724.858</v>
      </c>
      <c r="AB23" s="397">
        <f>VLOOKUP($B$10:$B$56,'SO MS'!$B$6:$AS$50,11,TRUE)</f>
        <v>0</v>
      </c>
      <c r="AC23" s="397">
        <f>VLOOKUP($B$10:$B$56,'Summary sales'!$A$8:$M$58,11,TRUE)</f>
        <v>12774.337</v>
      </c>
      <c r="AD23" s="397">
        <f t="shared" si="30"/>
        <v>12774.337</v>
      </c>
      <c r="AE23" s="397">
        <f t="shared" si="31"/>
        <v>186138.44945161289</v>
      </c>
      <c r="AF23" s="397">
        <f t="shared" ca="1" si="32"/>
        <v>171749.08999999886</v>
      </c>
      <c r="AG23" s="397">
        <f t="shared" ca="1" si="33"/>
        <v>-14389.359451614029</v>
      </c>
      <c r="AH23" s="397">
        <f>VLOOKUP($B$10:$B$53,'Summary FOB'!$B$8:$K$37,2,TRUE)</f>
        <v>0</v>
      </c>
      <c r="AI23" s="397">
        <f>VLOOKUP($B$10:$B$53,'Summary FOB'!$B$8:$K$37,3,TRUE)</f>
        <v>0</v>
      </c>
      <c r="AJ23" s="397">
        <f t="shared" si="34"/>
        <v>0</v>
      </c>
      <c r="AK23" s="397">
        <f>VLOOKUP($B$10:$B$53,'Daily Sales'!$B$5:$F$44,3,TRUE)</f>
        <v>186138.44945161289</v>
      </c>
      <c r="AL23" s="397">
        <f ca="1">VLOOKUP($B$10:$B$53,'Daily Sales'!$B$5:$F$44,4,TRUE)</f>
        <v>171749.08999999886</v>
      </c>
      <c r="AM23" s="409">
        <f t="shared" ca="1" si="35"/>
        <v>-14389.359451614029</v>
      </c>
    </row>
    <row r="24" spans="1:39" s="384" customFormat="1" ht="15.6">
      <c r="A24" s="809"/>
      <c r="B24" s="398" t="s">
        <v>18</v>
      </c>
      <c r="C24" s="392"/>
      <c r="D24" s="399">
        <f>SUM(D17:D23)</f>
        <v>1035559.8</v>
      </c>
      <c r="E24" s="399">
        <f t="shared" ref="E24:AM24" si="38">SUM(E17:E23)</f>
        <v>1331657.4470000002</v>
      </c>
      <c r="F24" s="399">
        <f t="shared" si="38"/>
        <v>296097.64700000011</v>
      </c>
      <c r="G24" s="399">
        <f t="shared" si="38"/>
        <v>420000</v>
      </c>
      <c r="H24" s="399">
        <f t="shared" si="38"/>
        <v>822227.45000000007</v>
      </c>
      <c r="I24" s="399">
        <f t="shared" si="38"/>
        <v>402227.45000000007</v>
      </c>
      <c r="J24" s="399">
        <f t="shared" si="38"/>
        <v>241920</v>
      </c>
      <c r="K24" s="399">
        <f t="shared" si="38"/>
        <v>312459.28999999998</v>
      </c>
      <c r="L24" s="399">
        <f t="shared" si="38"/>
        <v>70539.290000000008</v>
      </c>
      <c r="M24" s="399">
        <f t="shared" si="38"/>
        <v>75600</v>
      </c>
      <c r="N24" s="399">
        <f t="shared" si="38"/>
        <v>92145.530000000013</v>
      </c>
      <c r="O24" s="399">
        <f t="shared" si="38"/>
        <v>16545.530000000006</v>
      </c>
      <c r="P24" s="399">
        <f t="shared" si="38"/>
        <v>70000</v>
      </c>
      <c r="Q24" s="399">
        <f t="shared" si="38"/>
        <v>5216.4399999999996</v>
      </c>
      <c r="R24" s="399">
        <f t="shared" si="38"/>
        <v>-64783.56</v>
      </c>
      <c r="S24" s="399">
        <f t="shared" si="38"/>
        <v>94500</v>
      </c>
      <c r="T24" s="399">
        <f t="shared" si="38"/>
        <v>0</v>
      </c>
      <c r="U24" s="399">
        <f t="shared" si="38"/>
        <v>-94500</v>
      </c>
      <c r="V24" s="399">
        <f t="shared" si="38"/>
        <v>24500</v>
      </c>
      <c r="W24" s="399">
        <f t="shared" si="38"/>
        <v>0</v>
      </c>
      <c r="X24" s="399">
        <f t="shared" si="38"/>
        <v>-24500</v>
      </c>
      <c r="Y24" s="399">
        <f t="shared" si="38"/>
        <v>109039.79999999999</v>
      </c>
      <c r="Z24" s="399">
        <f t="shared" si="38"/>
        <v>0</v>
      </c>
      <c r="AA24" s="399">
        <f t="shared" si="38"/>
        <v>-109039.79999999999</v>
      </c>
      <c r="AB24" s="399">
        <f t="shared" si="38"/>
        <v>0</v>
      </c>
      <c r="AC24" s="399">
        <f t="shared" si="38"/>
        <v>99608.736999999994</v>
      </c>
      <c r="AD24" s="399">
        <f t="shared" si="38"/>
        <v>99608.736999999994</v>
      </c>
      <c r="AE24" s="399">
        <f t="shared" si="38"/>
        <v>1478022.6459677415</v>
      </c>
      <c r="AF24" s="399">
        <f t="shared" ca="1" si="38"/>
        <v>1405589.2025112812</v>
      </c>
      <c r="AG24" s="399">
        <f t="shared" ca="1" si="38"/>
        <v>-72433.443456460518</v>
      </c>
      <c r="AH24" s="399">
        <f t="shared" si="38"/>
        <v>0</v>
      </c>
      <c r="AI24" s="399">
        <f t="shared" si="38"/>
        <v>0</v>
      </c>
      <c r="AJ24" s="399">
        <f t="shared" si="38"/>
        <v>0</v>
      </c>
      <c r="AK24" s="399">
        <f t="shared" si="38"/>
        <v>1478022.6459677415</v>
      </c>
      <c r="AL24" s="399">
        <f t="shared" ca="1" si="38"/>
        <v>1405589.2025112812</v>
      </c>
      <c r="AM24" s="645">
        <f t="shared" ca="1" si="38"/>
        <v>-72433.443456460518</v>
      </c>
    </row>
    <row r="25" spans="1:39" s="384" customFormat="1" ht="15.6">
      <c r="A25" s="603"/>
      <c r="B25" s="391"/>
      <c r="C25" s="392"/>
      <c r="D25" s="400"/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1"/>
      <c r="P25" s="401"/>
      <c r="Q25" s="401"/>
      <c r="R25" s="401"/>
      <c r="S25" s="401"/>
      <c r="T25" s="401"/>
      <c r="U25" s="401"/>
      <c r="V25" s="401"/>
      <c r="W25" s="401"/>
      <c r="X25" s="401"/>
      <c r="Y25" s="401"/>
      <c r="Z25" s="401"/>
      <c r="AA25" s="401"/>
      <c r="AB25" s="401"/>
      <c r="AC25" s="401"/>
      <c r="AD25" s="401"/>
      <c r="AE25" s="401"/>
      <c r="AF25" s="401"/>
      <c r="AG25" s="401"/>
      <c r="AH25" s="401"/>
      <c r="AI25" s="401"/>
      <c r="AJ25" s="401"/>
      <c r="AK25" s="401"/>
      <c r="AL25" s="401"/>
      <c r="AM25" s="410"/>
    </row>
    <row r="26" spans="1:39" s="384" customFormat="1" ht="15.6">
      <c r="A26" s="810">
        <f>WEEKNUM(B26)</f>
        <v>29</v>
      </c>
      <c r="B26" s="391">
        <f>B23+1</f>
        <v>46216</v>
      </c>
      <c r="C26" s="392" t="str">
        <f t="shared" si="37"/>
        <v>Mon</v>
      </c>
      <c r="D26" s="402">
        <f t="shared" ref="D26:D32" si="39">SUMIF($G$9:$AD$9,$D$9,G26:AD26)</f>
        <v>145056.538</v>
      </c>
      <c r="E26" s="403">
        <f t="shared" ref="E26:E32" si="40">SUMIF($G$9:$AD$9,$E$9,G26:AD26)</f>
        <v>200230.995</v>
      </c>
      <c r="F26" s="403">
        <f t="shared" ref="F26:F32" si="41">E26-D26</f>
        <v>55174.456999999995</v>
      </c>
      <c r="G26" s="403">
        <f>VLOOKUP($B$10:$B$56,'SO MS'!$B$6:$L$50,4,TRUE)</f>
        <v>60000</v>
      </c>
      <c r="H26" s="403">
        <f>VLOOKUP($B$10:$B$56,'Summary sales'!$A$8:$L$58,4,TRUE)+VLOOKUP($B$10:$B$56,'Summary FOB'!$B$8:$K$41,6,TRUE)</f>
        <v>132460.03</v>
      </c>
      <c r="I26" s="403">
        <f t="shared" ref="I26:I32" si="42">H26-G26</f>
        <v>72460.03</v>
      </c>
      <c r="J26" s="403">
        <f>VLOOKUP($B$10:$B$56,'SO MS'!$B$6:$L$50,5,TRUE)</f>
        <v>34560</v>
      </c>
      <c r="K26" s="403">
        <f>VLOOKUP($B$10:$B$56,'Summary sales'!$A$8:$L$58,5,TRUE)+VLOOKUP($B$10:$B$56,'Summary FOB'!$B$8:$K$41,8,TRUE)</f>
        <v>45189.479999999996</v>
      </c>
      <c r="L26" s="403">
        <f t="shared" ref="L26:L32" si="43">K26-J26</f>
        <v>10629.479999999996</v>
      </c>
      <c r="M26" s="403">
        <f>VLOOKUP($B$10:$B$56,'SO MS'!$B$6:$L$50,6,TRUE)</f>
        <v>10800</v>
      </c>
      <c r="N26" s="403">
        <f>VLOOKUP($B$10:$B$56,'Summary sales'!$A$8:$M$58,6,TRUE)</f>
        <v>5194.0300000000007</v>
      </c>
      <c r="O26" s="403">
        <f t="shared" ref="O26:O32" si="44">N26-M26</f>
        <v>-5605.9699999999993</v>
      </c>
      <c r="P26" s="403">
        <f>VLOOKUP($B$10:$B$56,'SO MS'!$B$6:$AS$50,7,TRUE)</f>
        <v>10000</v>
      </c>
      <c r="Q26" s="403">
        <f>VLOOKUP($B$10:$B$56,'Summary sales'!$A$8:$M$58,7,TRUE)</f>
        <v>0</v>
      </c>
      <c r="R26" s="403">
        <f t="shared" ref="R26:R32" si="45">Q26-P26</f>
        <v>-10000</v>
      </c>
      <c r="S26" s="403">
        <f>VLOOKUP($B$10:$B$56,'SO MS'!$B$6:$AS$50,8,TRUE)</f>
        <v>13500</v>
      </c>
      <c r="T26" s="403">
        <f>VLOOKUP($B$10:$B$56,'Summary sales'!$A$8:$M$58,8,TRUE)</f>
        <v>0</v>
      </c>
      <c r="U26" s="403">
        <f t="shared" ref="U26:U32" si="46">T26-S26</f>
        <v>-13500</v>
      </c>
      <c r="V26" s="403">
        <f>VLOOKUP($B$10:$B$56,'SO MS'!$B$6:$AS$50,9,TRUE)</f>
        <v>3500</v>
      </c>
      <c r="W26" s="403">
        <f>VLOOKUP($B$10:$B$56,'Summary sales'!$A$8:$M$58,9,TRUE)</f>
        <v>0</v>
      </c>
      <c r="X26" s="403">
        <f t="shared" ref="X26:X32" si="47">W26-V26</f>
        <v>-3500</v>
      </c>
      <c r="Y26" s="403">
        <f>VLOOKUP($B$10:$B$56,'SO MS'!$B$6:$AS$50,10,TRUE)</f>
        <v>12696.538</v>
      </c>
      <c r="Z26" s="403">
        <f>VLOOKUP($B$10:$B$56,'Summary sales'!$A$8:$M$58,10,TRUE)</f>
        <v>0</v>
      </c>
      <c r="AA26" s="403">
        <f t="shared" ref="AA26:AA32" si="48">Z26-Y26</f>
        <v>-12696.538</v>
      </c>
      <c r="AB26" s="403">
        <f>VLOOKUP($B$10:$B$56,'SO MS'!$B$6:$AS$50,11,TRUE)</f>
        <v>0</v>
      </c>
      <c r="AC26" s="403">
        <f>VLOOKUP($B$10:$B$56,'Summary sales'!$A$8:$M$58,11,TRUE)</f>
        <v>17387.455000000002</v>
      </c>
      <c r="AD26" s="403">
        <f t="shared" ref="AD26:AD32" si="49">AC26-AB26</f>
        <v>17387.455000000002</v>
      </c>
      <c r="AE26" s="403">
        <f t="shared" ref="AE26:AE32" si="50">SUMIF($AH$9:$AM$9,$AE$9,AH26:AM26)</f>
        <v>213250.93393548383</v>
      </c>
      <c r="AF26" s="403">
        <f t="shared" ref="AF26:AF32" ca="1" si="51">SUMIF($AH$9:$AM$9,$AF$9,AH26:AM26)</f>
        <v>226157.20699999382</v>
      </c>
      <c r="AG26" s="403">
        <f t="shared" ref="AG26:AG32" ca="1" si="52">AF26-AE26</f>
        <v>12906.273064509995</v>
      </c>
      <c r="AH26" s="403">
        <f>VLOOKUP($B$10:$B$53,'Summary FOB'!$B$8:$K$37,2,TRUE)</f>
        <v>0</v>
      </c>
      <c r="AI26" s="403">
        <f>VLOOKUP($B$10:$B$53,'Summary FOB'!$B$8:$K$37,3,TRUE)</f>
        <v>0</v>
      </c>
      <c r="AJ26" s="403">
        <f t="shared" ref="AJ26:AJ32" si="53">AI26-AH26</f>
        <v>0</v>
      </c>
      <c r="AK26" s="403">
        <f>VLOOKUP($B$10:$B$53,'Daily Sales'!$B$5:$F$44,3,TRUE)</f>
        <v>213250.93393548383</v>
      </c>
      <c r="AL26" s="403">
        <f ca="1">VLOOKUP($B$10:$B$53,'Daily Sales'!$B$5:$F$44,4,TRUE)</f>
        <v>226157.20699999382</v>
      </c>
      <c r="AM26" s="411">
        <f t="shared" ref="AM26:AM32" ca="1" si="54">AL26-AK26</f>
        <v>12906.273064509995</v>
      </c>
    </row>
    <row r="27" spans="1:39" s="382" customFormat="1" ht="15.6">
      <c r="A27" s="808"/>
      <c r="B27" s="391">
        <f t="shared" ref="B27:B32" si="55">B26+1</f>
        <v>46217</v>
      </c>
      <c r="C27" s="392" t="str">
        <f t="shared" si="37"/>
        <v>Tue</v>
      </c>
      <c r="D27" s="402">
        <f t="shared" si="39"/>
        <v>144785.071</v>
      </c>
      <c r="E27" s="403">
        <f t="shared" si="40"/>
        <v>214044.45799999998</v>
      </c>
      <c r="F27" s="403">
        <f t="shared" si="41"/>
        <v>69259.386999999988</v>
      </c>
      <c r="G27" s="403">
        <f>VLOOKUP($B$10:$B$56,'SO MS'!$B$6:$L$50,4,TRUE)</f>
        <v>60000</v>
      </c>
      <c r="H27" s="403">
        <f>VLOOKUP($B$10:$B$56,'Summary sales'!$A$8:$L$58,4,TRUE)+VLOOKUP($B$10:$B$56,'Summary FOB'!$B$8:$K$41,6,TRUE)</f>
        <v>139474.76999999996</v>
      </c>
      <c r="I27" s="403">
        <f t="shared" si="42"/>
        <v>79474.76999999996</v>
      </c>
      <c r="J27" s="403">
        <f>VLOOKUP($B$10:$B$56,'SO MS'!$B$6:$L$50,5,TRUE)</f>
        <v>34560</v>
      </c>
      <c r="K27" s="403">
        <f>VLOOKUP($B$10:$B$56,'Summary sales'!$A$8:$L$58,5,TRUE)+VLOOKUP($B$10:$B$56,'Summary FOB'!$B$8:$K$41,8,TRUE)</f>
        <v>48935.070000000007</v>
      </c>
      <c r="L27" s="403">
        <f t="shared" si="43"/>
        <v>14375.070000000007</v>
      </c>
      <c r="M27" s="403">
        <f>VLOOKUP($B$10:$B$56,'SO MS'!$B$6:$L$50,6,TRUE)</f>
        <v>10800</v>
      </c>
      <c r="N27" s="403">
        <f>VLOOKUP($B$10:$B$56,'Summary sales'!$A$8:$M$58,6,TRUE)</f>
        <v>8909.76</v>
      </c>
      <c r="O27" s="403">
        <f t="shared" si="44"/>
        <v>-1890.2399999999998</v>
      </c>
      <c r="P27" s="403">
        <f>VLOOKUP($B$10:$B$56,'SO MS'!$B$6:$AS$50,7,TRUE)</f>
        <v>10000</v>
      </c>
      <c r="Q27" s="403">
        <f>VLOOKUP($B$10:$B$56,'Summary sales'!$A$8:$M$58,7,TRUE)</f>
        <v>0</v>
      </c>
      <c r="R27" s="403">
        <f t="shared" si="45"/>
        <v>-10000</v>
      </c>
      <c r="S27" s="403">
        <f>VLOOKUP($B$10:$B$56,'SO MS'!$B$6:$AS$50,8,TRUE)</f>
        <v>13500</v>
      </c>
      <c r="T27" s="403">
        <f>VLOOKUP($B$10:$B$56,'Summary sales'!$A$8:$M$58,8,TRUE)</f>
        <v>0</v>
      </c>
      <c r="U27" s="403">
        <f t="shared" si="46"/>
        <v>-13500</v>
      </c>
      <c r="V27" s="403">
        <f>VLOOKUP($B$10:$B$56,'SO MS'!$B$6:$AS$50,9,TRUE)</f>
        <v>3500</v>
      </c>
      <c r="W27" s="403">
        <f>VLOOKUP($B$10:$B$56,'Summary sales'!$A$8:$M$58,9,TRUE)</f>
        <v>0</v>
      </c>
      <c r="X27" s="403">
        <f t="shared" si="47"/>
        <v>-3500</v>
      </c>
      <c r="Y27" s="403">
        <f>VLOOKUP($B$10:$B$56,'SO MS'!$B$6:$AS$50,10,TRUE)</f>
        <v>12425.071</v>
      </c>
      <c r="Z27" s="403">
        <f>VLOOKUP($B$10:$B$56,'Summary sales'!$A$8:$M$58,10,TRUE)</f>
        <v>0</v>
      </c>
      <c r="AA27" s="403">
        <f t="shared" si="48"/>
        <v>-12425.071</v>
      </c>
      <c r="AB27" s="403">
        <f>VLOOKUP($B$10:$B$56,'SO MS'!$B$6:$AS$50,11,TRUE)</f>
        <v>0</v>
      </c>
      <c r="AC27" s="403">
        <f>VLOOKUP($B$10:$B$56,'Summary sales'!$A$8:$M$58,11,TRUE)</f>
        <v>16724.858</v>
      </c>
      <c r="AD27" s="403">
        <f t="shared" si="49"/>
        <v>16724.858</v>
      </c>
      <c r="AE27" s="403">
        <f t="shared" si="50"/>
        <v>213250.93393548383</v>
      </c>
      <c r="AF27" s="403">
        <f t="shared" ca="1" si="51"/>
        <v>248590.52100000187</v>
      </c>
      <c r="AG27" s="403">
        <f t="shared" ca="1" si="52"/>
        <v>35339.58706451804</v>
      </c>
      <c r="AH27" s="403">
        <f>VLOOKUP($B$10:$B$53,'Summary FOB'!$B$8:$K$37,2,TRUE)</f>
        <v>0</v>
      </c>
      <c r="AI27" s="403">
        <f>VLOOKUP($B$10:$B$53,'Summary FOB'!$B$8:$K$37,3,TRUE)</f>
        <v>0</v>
      </c>
      <c r="AJ27" s="403">
        <f t="shared" si="53"/>
        <v>0</v>
      </c>
      <c r="AK27" s="403">
        <f>VLOOKUP($B$10:$B$53,'Daily Sales'!$B$5:$F$44,3,TRUE)</f>
        <v>213250.93393548383</v>
      </c>
      <c r="AL27" s="403">
        <f ca="1">VLOOKUP($B$10:$B$53,'Daily Sales'!$B$5:$F$44,4,TRUE)</f>
        <v>248590.52100000187</v>
      </c>
      <c r="AM27" s="411">
        <f t="shared" ca="1" si="54"/>
        <v>35339.58706451804</v>
      </c>
    </row>
    <row r="28" spans="1:39" s="382" customFormat="1" ht="15.6">
      <c r="A28" s="808"/>
      <c r="B28" s="391">
        <f t="shared" si="55"/>
        <v>46218</v>
      </c>
      <c r="C28" s="392" t="str">
        <f t="shared" si="37"/>
        <v>Wed</v>
      </c>
      <c r="D28" s="402">
        <f t="shared" si="39"/>
        <v>144948.69399999999</v>
      </c>
      <c r="E28" s="403">
        <f t="shared" si="40"/>
        <v>208955.603</v>
      </c>
      <c r="F28" s="403">
        <f t="shared" si="41"/>
        <v>64006.909000000014</v>
      </c>
      <c r="G28" s="403">
        <f>VLOOKUP($B$10:$B$56,'SO MS'!$B$6:$L$50,4,TRUE)</f>
        <v>60000</v>
      </c>
      <c r="H28" s="403">
        <f>VLOOKUP($B$10:$B$56,'Summary sales'!$A$8:$L$58,4,TRUE)+VLOOKUP($B$10:$B$56,'Summary FOB'!$B$8:$K$41,6,TRUE)</f>
        <v>143202.80000000002</v>
      </c>
      <c r="I28" s="403">
        <f t="shared" si="42"/>
        <v>83202.800000000017</v>
      </c>
      <c r="J28" s="403">
        <f>VLOOKUP($B$10:$B$56,'SO MS'!$B$6:$L$50,5,TRUE)</f>
        <v>34560</v>
      </c>
      <c r="K28" s="403">
        <f>VLOOKUP($B$10:$B$56,'Summary sales'!$A$8:$L$58,5,TRUE)+VLOOKUP($B$10:$B$56,'Summary FOB'!$B$8:$K$41,8,TRUE)</f>
        <v>44366.619999999995</v>
      </c>
      <c r="L28" s="403">
        <f t="shared" si="43"/>
        <v>9806.6199999999953</v>
      </c>
      <c r="M28" s="403">
        <f>VLOOKUP($B$10:$B$56,'SO MS'!$B$6:$L$50,6,TRUE)</f>
        <v>10800</v>
      </c>
      <c r="N28" s="403">
        <f>VLOOKUP($B$10:$B$56,'Summary sales'!$A$8:$M$58,6,TRUE)</f>
        <v>9161.8799999999992</v>
      </c>
      <c r="O28" s="403">
        <f t="shared" si="44"/>
        <v>-1638.1200000000008</v>
      </c>
      <c r="P28" s="403">
        <f>VLOOKUP($B$10:$B$56,'SO MS'!$B$6:$AS$50,7,TRUE)</f>
        <v>10000</v>
      </c>
      <c r="Q28" s="403">
        <f>VLOOKUP($B$10:$B$56,'Summary sales'!$A$8:$M$58,7,TRUE)</f>
        <v>0</v>
      </c>
      <c r="R28" s="403">
        <f t="shared" si="45"/>
        <v>-10000</v>
      </c>
      <c r="S28" s="403">
        <f>VLOOKUP($B$10:$B$56,'SO MS'!$B$6:$AS$50,8,TRUE)</f>
        <v>13500</v>
      </c>
      <c r="T28" s="403">
        <f>VLOOKUP($B$10:$B$56,'Summary sales'!$A$8:$M$58,8,TRUE)</f>
        <v>0</v>
      </c>
      <c r="U28" s="403">
        <f t="shared" si="46"/>
        <v>-13500</v>
      </c>
      <c r="V28" s="403">
        <f>VLOOKUP($B$10:$B$56,'SO MS'!$B$6:$AS$50,9,TRUE)</f>
        <v>3500</v>
      </c>
      <c r="W28" s="403">
        <f>VLOOKUP($B$10:$B$56,'Summary sales'!$A$8:$M$58,9,TRUE)</f>
        <v>0</v>
      </c>
      <c r="X28" s="403">
        <f t="shared" si="47"/>
        <v>-3500</v>
      </c>
      <c r="Y28" s="403">
        <f>VLOOKUP($B$10:$B$56,'SO MS'!$B$6:$AS$50,10,TRUE)</f>
        <v>12588.694</v>
      </c>
      <c r="Z28" s="403">
        <f>VLOOKUP($B$10:$B$56,'Summary sales'!$A$8:$M$58,10,TRUE)</f>
        <v>0</v>
      </c>
      <c r="AA28" s="403">
        <f t="shared" si="48"/>
        <v>-12588.694</v>
      </c>
      <c r="AB28" s="403">
        <f>VLOOKUP($B$10:$B$56,'SO MS'!$B$6:$AS$50,11,TRUE)</f>
        <v>0</v>
      </c>
      <c r="AC28" s="403">
        <f>VLOOKUP($B$10:$B$56,'Summary sales'!$A$8:$M$58,11,TRUE)</f>
        <v>12224.303</v>
      </c>
      <c r="AD28" s="403">
        <f t="shared" si="49"/>
        <v>12224.303</v>
      </c>
      <c r="AE28" s="403">
        <f t="shared" si="50"/>
        <v>213250.93393548383</v>
      </c>
      <c r="AF28" s="403">
        <f t="shared" ca="1" si="51"/>
        <v>219826.92600000068</v>
      </c>
      <c r="AG28" s="403">
        <f t="shared" ca="1" si="52"/>
        <v>6575.9920645168459</v>
      </c>
      <c r="AH28" s="403">
        <f>VLOOKUP($B$10:$B$53,'Summary FOB'!$B$8:$K$37,2,TRUE)</f>
        <v>0</v>
      </c>
      <c r="AI28" s="403">
        <f>VLOOKUP($B$10:$B$53,'Summary FOB'!$B$8:$K$37,3,TRUE)</f>
        <v>0</v>
      </c>
      <c r="AJ28" s="403">
        <f t="shared" si="53"/>
        <v>0</v>
      </c>
      <c r="AK28" s="403">
        <f>VLOOKUP($B$10:$B$53,'Daily Sales'!$B$5:$F$44,3,TRUE)</f>
        <v>213250.93393548383</v>
      </c>
      <c r="AL28" s="403">
        <f ca="1">VLOOKUP($B$10:$B$53,'Daily Sales'!$B$5:$F$44,4,TRUE)</f>
        <v>219826.92600000068</v>
      </c>
      <c r="AM28" s="411">
        <f t="shared" ca="1" si="54"/>
        <v>6575.9920645168459</v>
      </c>
    </row>
    <row r="29" spans="1:39" s="353" customFormat="1" ht="15.6">
      <c r="A29" s="808"/>
      <c r="B29" s="391">
        <f t="shared" si="55"/>
        <v>46219</v>
      </c>
      <c r="C29" s="392" t="str">
        <f t="shared" si="37"/>
        <v>Thu</v>
      </c>
      <c r="D29" s="402">
        <f t="shared" si="39"/>
        <v>144967.40899999999</v>
      </c>
      <c r="E29" s="403">
        <f t="shared" si="40"/>
        <v>219691.18700000003</v>
      </c>
      <c r="F29" s="403">
        <f t="shared" si="41"/>
        <v>74723.778000000049</v>
      </c>
      <c r="G29" s="403">
        <f>VLOOKUP($B$10:$B$56,'SO MS'!$B$6:$L$50,4,TRUE)</f>
        <v>60000</v>
      </c>
      <c r="H29" s="403">
        <f>VLOOKUP($B$10:$B$56,'Summary sales'!$A$8:$L$58,4,TRUE)+VLOOKUP($B$10:$B$56,'Summary FOB'!$B$8:$K$41,6,TRUE)</f>
        <v>137829.61000000002</v>
      </c>
      <c r="I29" s="403">
        <f t="shared" si="42"/>
        <v>77829.610000000015</v>
      </c>
      <c r="J29" s="403">
        <f>VLOOKUP($B$10:$B$56,'SO MS'!$B$6:$L$50,5,TRUE)</f>
        <v>34560</v>
      </c>
      <c r="K29" s="403">
        <f>VLOOKUP($B$10:$B$56,'Summary sales'!$A$8:$L$58,5,TRUE)+VLOOKUP($B$10:$B$56,'Summary FOB'!$B$8:$K$41,8,TRUE)</f>
        <v>48256.339999999989</v>
      </c>
      <c r="L29" s="403">
        <f t="shared" si="43"/>
        <v>13696.339999999989</v>
      </c>
      <c r="M29" s="403">
        <f>VLOOKUP($B$10:$B$56,'SO MS'!$B$6:$L$50,6,TRUE)</f>
        <v>10800</v>
      </c>
      <c r="N29" s="403">
        <f>VLOOKUP($B$10:$B$56,'Summary sales'!$A$8:$M$58,6,TRUE)</f>
        <v>16259.26</v>
      </c>
      <c r="O29" s="403">
        <f t="shared" si="44"/>
        <v>5459.26</v>
      </c>
      <c r="P29" s="403">
        <f>VLOOKUP($B$10:$B$56,'SO MS'!$B$6:$AS$50,7,TRUE)</f>
        <v>10000</v>
      </c>
      <c r="Q29" s="403">
        <f>VLOOKUP($B$10:$B$56,'Summary sales'!$A$8:$M$58,7,TRUE)</f>
        <v>0</v>
      </c>
      <c r="R29" s="403">
        <f t="shared" si="45"/>
        <v>-10000</v>
      </c>
      <c r="S29" s="403">
        <f>VLOOKUP($B$10:$B$56,'SO MS'!$B$6:$AS$50,8,TRUE)</f>
        <v>13500</v>
      </c>
      <c r="T29" s="403">
        <f>VLOOKUP($B$10:$B$56,'Summary sales'!$A$8:$M$58,8,TRUE)</f>
        <v>0</v>
      </c>
      <c r="U29" s="403">
        <f t="shared" si="46"/>
        <v>-13500</v>
      </c>
      <c r="V29" s="403">
        <f>VLOOKUP($B$10:$B$56,'SO MS'!$B$6:$AS$50,9,TRUE)</f>
        <v>3500</v>
      </c>
      <c r="W29" s="403">
        <f>VLOOKUP($B$10:$B$56,'Summary sales'!$A$8:$M$58,9,TRUE)</f>
        <v>4587.2</v>
      </c>
      <c r="X29" s="403">
        <f t="shared" si="47"/>
        <v>1087.1999999999998</v>
      </c>
      <c r="Y29" s="403">
        <f>VLOOKUP($B$10:$B$56,'SO MS'!$B$6:$AS$50,10,TRUE)</f>
        <v>12607.409</v>
      </c>
      <c r="Z29" s="403">
        <f>VLOOKUP($B$10:$B$56,'Summary sales'!$A$8:$M$58,10,TRUE)</f>
        <v>0</v>
      </c>
      <c r="AA29" s="403">
        <f t="shared" si="48"/>
        <v>-12607.409</v>
      </c>
      <c r="AB29" s="403">
        <f>VLOOKUP($B$10:$B$56,'SO MS'!$B$6:$AS$50,11,TRUE)</f>
        <v>0</v>
      </c>
      <c r="AC29" s="403">
        <f>VLOOKUP($B$10:$B$56,'Summary sales'!$A$8:$M$58,11,TRUE)</f>
        <v>12758.777</v>
      </c>
      <c r="AD29" s="403">
        <f t="shared" si="49"/>
        <v>12758.777</v>
      </c>
      <c r="AE29" s="403">
        <f t="shared" si="50"/>
        <v>213250.93393548383</v>
      </c>
      <c r="AF29" s="403">
        <f t="shared" ca="1" si="51"/>
        <v>227156.36700000212</v>
      </c>
      <c r="AG29" s="403">
        <f t="shared" ca="1" si="52"/>
        <v>13905.433064518293</v>
      </c>
      <c r="AH29" s="403">
        <f>VLOOKUP($B$10:$B$53,'Summary FOB'!$B$8:$K$37,2,TRUE)</f>
        <v>0</v>
      </c>
      <c r="AI29" s="403">
        <f>VLOOKUP($B$10:$B$53,'Summary FOB'!$B$8:$K$37,3,TRUE)</f>
        <v>0</v>
      </c>
      <c r="AJ29" s="403">
        <f t="shared" si="53"/>
        <v>0</v>
      </c>
      <c r="AK29" s="403">
        <f>VLOOKUP($B$10:$B$53,'Daily Sales'!$B$5:$F$44,3,TRUE)</f>
        <v>213250.93393548383</v>
      </c>
      <c r="AL29" s="403">
        <f ca="1">VLOOKUP($B$10:$B$53,'Daily Sales'!$B$5:$F$44,4,TRUE)</f>
        <v>227156.36700000212</v>
      </c>
      <c r="AM29" s="411">
        <f t="shared" ca="1" si="54"/>
        <v>13905.433064518293</v>
      </c>
    </row>
    <row r="30" spans="1:39" s="383" customFormat="1" ht="15.6">
      <c r="A30" s="808"/>
      <c r="B30" s="391">
        <f t="shared" si="55"/>
        <v>46220</v>
      </c>
      <c r="C30" s="392" t="str">
        <f t="shared" si="37"/>
        <v>Fri</v>
      </c>
      <c r="D30" s="402">
        <f t="shared" si="39"/>
        <v>144994.44899999999</v>
      </c>
      <c r="E30" s="403">
        <f t="shared" si="40"/>
        <v>204801.198</v>
      </c>
      <c r="F30" s="403">
        <f t="shared" si="41"/>
        <v>59806.749000000011</v>
      </c>
      <c r="G30" s="403">
        <f>VLOOKUP($B$10:$B$56,'SO MS'!$B$6:$L$50,4,TRUE)</f>
        <v>60000</v>
      </c>
      <c r="H30" s="403">
        <f>VLOOKUP($B$10:$B$56,'Summary sales'!$A$8:$L$58,4,TRUE)+VLOOKUP($B$10:$B$56,'Summary FOB'!$B$8:$K$41,6,TRUE)</f>
        <v>132134.35</v>
      </c>
      <c r="I30" s="403">
        <f t="shared" si="42"/>
        <v>72134.350000000006</v>
      </c>
      <c r="J30" s="403">
        <f>VLOOKUP($B$10:$B$56,'SO MS'!$B$6:$L$50,5,TRUE)</f>
        <v>34560</v>
      </c>
      <c r="K30" s="403">
        <f>VLOOKUP($B$10:$B$56,'Summary sales'!$A$8:$L$58,5,TRUE)+VLOOKUP($B$10:$B$56,'Summary FOB'!$B$8:$K$41,8,TRUE)</f>
        <v>45322.220000000008</v>
      </c>
      <c r="L30" s="403">
        <f t="shared" si="43"/>
        <v>10762.220000000008</v>
      </c>
      <c r="M30" s="403">
        <f>VLOOKUP($B$10:$B$56,'SO MS'!$B$6:$L$50,6,TRUE)</f>
        <v>10800</v>
      </c>
      <c r="N30" s="403">
        <f>VLOOKUP($B$10:$B$56,'Summary sales'!$A$8:$M$58,6,TRUE)</f>
        <v>14648.09</v>
      </c>
      <c r="O30" s="403">
        <f t="shared" si="44"/>
        <v>3848.09</v>
      </c>
      <c r="P30" s="403">
        <f>VLOOKUP($B$10:$B$56,'SO MS'!$B$6:$AS$50,7,TRUE)</f>
        <v>10000</v>
      </c>
      <c r="Q30" s="403">
        <f>VLOOKUP($B$10:$B$56,'Summary sales'!$A$8:$M$58,7,TRUE)</f>
        <v>0</v>
      </c>
      <c r="R30" s="403">
        <f t="shared" si="45"/>
        <v>-10000</v>
      </c>
      <c r="S30" s="403">
        <f>VLOOKUP($B$10:$B$56,'SO MS'!$B$6:$AS$50,8,TRUE)</f>
        <v>13500</v>
      </c>
      <c r="T30" s="403">
        <f>VLOOKUP($B$10:$B$56,'Summary sales'!$A$8:$M$58,8,TRUE)</f>
        <v>0</v>
      </c>
      <c r="U30" s="403">
        <f t="shared" si="46"/>
        <v>-13500</v>
      </c>
      <c r="V30" s="403">
        <f>VLOOKUP($B$10:$B$56,'SO MS'!$B$6:$AS$50,9,TRUE)</f>
        <v>3500</v>
      </c>
      <c r="W30" s="403">
        <f>VLOOKUP($B$10:$B$56,'Summary sales'!$A$8:$M$58,9,TRUE)</f>
        <v>0</v>
      </c>
      <c r="X30" s="403">
        <f t="shared" si="47"/>
        <v>-3500</v>
      </c>
      <c r="Y30" s="403">
        <f>VLOOKUP($B$10:$B$56,'SO MS'!$B$6:$AS$50,10,TRUE)</f>
        <v>12634.449000000001</v>
      </c>
      <c r="Z30" s="403">
        <f>VLOOKUP($B$10:$B$56,'Summary sales'!$A$8:$M$58,10,TRUE)</f>
        <v>0</v>
      </c>
      <c r="AA30" s="403">
        <f t="shared" si="48"/>
        <v>-12634.449000000001</v>
      </c>
      <c r="AB30" s="403">
        <f>VLOOKUP($B$10:$B$56,'SO MS'!$B$6:$AS$50,11,TRUE)</f>
        <v>0</v>
      </c>
      <c r="AC30" s="403">
        <f>VLOOKUP($B$10:$B$56,'Summary sales'!$A$8:$M$58,11,TRUE)</f>
        <v>12696.538</v>
      </c>
      <c r="AD30" s="403">
        <f t="shared" si="49"/>
        <v>12696.538</v>
      </c>
      <c r="AE30" s="403">
        <f t="shared" si="50"/>
        <v>213250.93393548383</v>
      </c>
      <c r="AF30" s="403">
        <f t="shared" ca="1" si="51"/>
        <v>212293.77499999851</v>
      </c>
      <c r="AG30" s="403">
        <f t="shared" ca="1" si="52"/>
        <v>-957.1589354853204</v>
      </c>
      <c r="AH30" s="403">
        <f>VLOOKUP($B$10:$B$53,'Summary FOB'!$B$8:$K$37,2,TRUE)</f>
        <v>0</v>
      </c>
      <c r="AI30" s="403">
        <f>VLOOKUP($B$10:$B$53,'Summary FOB'!$B$8:$K$37,3,TRUE)</f>
        <v>0</v>
      </c>
      <c r="AJ30" s="403">
        <f t="shared" si="53"/>
        <v>0</v>
      </c>
      <c r="AK30" s="403">
        <f>VLOOKUP($B$10:$B$53,'Daily Sales'!$B$5:$F$44,3,TRUE)</f>
        <v>213250.93393548383</v>
      </c>
      <c r="AL30" s="403">
        <f ca="1">VLOOKUP($B$10:$B$53,'Daily Sales'!$B$5:$F$44,4,TRUE)</f>
        <v>212293.77499999851</v>
      </c>
      <c r="AM30" s="411">
        <f t="shared" ca="1" si="54"/>
        <v>-957.1589354853204</v>
      </c>
    </row>
    <row r="31" spans="1:39" s="384" customFormat="1" ht="15.6">
      <c r="A31" s="808"/>
      <c r="B31" s="394">
        <f t="shared" si="55"/>
        <v>46221</v>
      </c>
      <c r="C31" s="395" t="str">
        <f t="shared" si="37"/>
        <v>Sat</v>
      </c>
      <c r="D31" s="396">
        <f t="shared" si="39"/>
        <v>140497.802</v>
      </c>
      <c r="E31" s="397">
        <f t="shared" si="40"/>
        <v>201397.91099999999</v>
      </c>
      <c r="F31" s="397">
        <f t="shared" si="41"/>
        <v>60900.108999999997</v>
      </c>
      <c r="G31" s="397">
        <f>VLOOKUP($B$10:$B$56,'SO MS'!$B$6:$L$50,4,TRUE)</f>
        <v>60000</v>
      </c>
      <c r="H31" s="397">
        <f>VLOOKUP($B$10:$B$56,'Summary sales'!$A$8:$L$58,4,TRUE)+VLOOKUP($B$10:$B$56,'Summary FOB'!$B$8:$K$41,6,TRUE)</f>
        <v>134866.91999999998</v>
      </c>
      <c r="I31" s="397">
        <f t="shared" si="42"/>
        <v>74866.919999999984</v>
      </c>
      <c r="J31" s="397">
        <f>VLOOKUP($B$10:$B$56,'SO MS'!$B$6:$L$50,5,TRUE)</f>
        <v>34560</v>
      </c>
      <c r="K31" s="397">
        <f>VLOOKUP($B$10:$B$56,'Summary sales'!$A$8:$L$58,5,TRUE)+VLOOKUP($B$10:$B$56,'Summary FOB'!$B$8:$K$41,8,TRUE)</f>
        <v>44802.76</v>
      </c>
      <c r="L31" s="397">
        <f t="shared" si="43"/>
        <v>10242.760000000002</v>
      </c>
      <c r="M31" s="397">
        <f>VLOOKUP($B$10:$B$56,'SO MS'!$B$6:$L$50,6,TRUE)</f>
        <v>10800</v>
      </c>
      <c r="N31" s="397">
        <f>VLOOKUP($B$10:$B$56,'Summary sales'!$A$8:$M$58,6,TRUE)</f>
        <v>5444.07</v>
      </c>
      <c r="O31" s="397">
        <f t="shared" si="44"/>
        <v>-5355.93</v>
      </c>
      <c r="P31" s="397">
        <f>VLOOKUP($B$10:$B$56,'SO MS'!$B$6:$AS$50,7,TRUE)</f>
        <v>10000</v>
      </c>
      <c r="Q31" s="397">
        <f>VLOOKUP($B$10:$B$56,'Summary sales'!$A$8:$M$58,7,TRUE)</f>
        <v>0</v>
      </c>
      <c r="R31" s="397">
        <f t="shared" si="45"/>
        <v>-10000</v>
      </c>
      <c r="S31" s="397">
        <f>VLOOKUP($B$10:$B$56,'SO MS'!$B$6:$AS$50,8,TRUE)</f>
        <v>13500</v>
      </c>
      <c r="T31" s="397">
        <f>VLOOKUP($B$10:$B$56,'Summary sales'!$A$8:$M$58,8,TRUE)</f>
        <v>0</v>
      </c>
      <c r="U31" s="397">
        <f t="shared" si="46"/>
        <v>-13500</v>
      </c>
      <c r="V31" s="397">
        <f>VLOOKUP($B$10:$B$56,'SO MS'!$B$6:$AS$50,9,TRUE)</f>
        <v>3500</v>
      </c>
      <c r="W31" s="397">
        <f>VLOOKUP($B$10:$B$56,'Summary sales'!$A$8:$M$58,9,TRUE)</f>
        <v>3859.09</v>
      </c>
      <c r="X31" s="397">
        <f t="shared" si="47"/>
        <v>359.09000000000015</v>
      </c>
      <c r="Y31" s="397">
        <f>VLOOKUP($B$10:$B$56,'SO MS'!$B$6:$AS$50,10,TRUE)</f>
        <v>8137.8019999999997</v>
      </c>
      <c r="Z31" s="397">
        <f>VLOOKUP($B$10:$B$56,'Summary sales'!$A$8:$M$58,10,TRUE)</f>
        <v>0</v>
      </c>
      <c r="AA31" s="397">
        <f t="shared" si="48"/>
        <v>-8137.8019999999997</v>
      </c>
      <c r="AB31" s="397">
        <f>VLOOKUP($B$10:$B$56,'SO MS'!$B$6:$AS$50,11,TRUE)</f>
        <v>0</v>
      </c>
      <c r="AC31" s="397">
        <f>VLOOKUP($B$10:$B$56,'Summary sales'!$A$8:$M$58,11,TRUE)</f>
        <v>12425.071</v>
      </c>
      <c r="AD31" s="397">
        <f t="shared" si="49"/>
        <v>12425.071</v>
      </c>
      <c r="AE31" s="397">
        <f t="shared" si="50"/>
        <v>204629.52683870969</v>
      </c>
      <c r="AF31" s="397">
        <f t="shared" ca="1" si="51"/>
        <v>194691.86700000343</v>
      </c>
      <c r="AG31" s="397">
        <f t="shared" ca="1" si="52"/>
        <v>-9937.659838706255</v>
      </c>
      <c r="AH31" s="397">
        <f>VLOOKUP($B$10:$B$53,'Summary FOB'!$B$8:$K$37,2,TRUE)</f>
        <v>0</v>
      </c>
      <c r="AI31" s="397">
        <f>VLOOKUP($B$10:$B$53,'Summary FOB'!$B$8:$K$37,3,TRUE)</f>
        <v>0</v>
      </c>
      <c r="AJ31" s="397">
        <f t="shared" si="53"/>
        <v>0</v>
      </c>
      <c r="AK31" s="397">
        <f>VLOOKUP($B$10:$B$53,'Daily Sales'!$B$5:$F$44,3,TRUE)</f>
        <v>204629.52683870969</v>
      </c>
      <c r="AL31" s="397">
        <f ca="1">VLOOKUP($B$10:$B$53,'Daily Sales'!$B$5:$F$44,4,TRUE)</f>
        <v>194691.86700000343</v>
      </c>
      <c r="AM31" s="409">
        <f t="shared" ca="1" si="54"/>
        <v>-9937.659838706255</v>
      </c>
    </row>
    <row r="32" spans="1:39" s="384" customFormat="1" ht="15.6">
      <c r="A32" s="808"/>
      <c r="B32" s="394">
        <f t="shared" si="55"/>
        <v>46222</v>
      </c>
      <c r="C32" s="395" t="str">
        <f t="shared" ref="C32:C41" si="56">TEXT(B32,"ddd")</f>
        <v>Sun</v>
      </c>
      <c r="D32" s="396">
        <f t="shared" si="39"/>
        <v>153647.23699999999</v>
      </c>
      <c r="E32" s="397">
        <f t="shared" si="40"/>
        <v>203362.47399999999</v>
      </c>
      <c r="F32" s="397">
        <f t="shared" si="41"/>
        <v>49715.236999999994</v>
      </c>
      <c r="G32" s="397">
        <f>VLOOKUP($B$10:$B$56,'SO MS'!$B$6:$L$50,4,TRUE)</f>
        <v>60000</v>
      </c>
      <c r="H32" s="397">
        <f>VLOOKUP($B$10:$B$56,'Summary sales'!$A$8:$L$58,4,TRUE)+VLOOKUP($B$10:$B$56,'Summary FOB'!$B$8:$K$41,6,TRUE)</f>
        <v>124588.73000000001</v>
      </c>
      <c r="I32" s="397">
        <f t="shared" si="42"/>
        <v>64588.73000000001</v>
      </c>
      <c r="J32" s="397">
        <f>VLOOKUP($B$10:$B$56,'SO MS'!$B$6:$L$50,5,TRUE)</f>
        <v>34560</v>
      </c>
      <c r="K32" s="397">
        <f>VLOOKUP($B$10:$B$56,'Summary sales'!$A$8:$L$58,5,TRUE)+VLOOKUP($B$10:$B$56,'Summary FOB'!$B$8:$K$41,8,TRUE)</f>
        <v>47837.81</v>
      </c>
      <c r="L32" s="397">
        <f t="shared" si="43"/>
        <v>13277.809999999998</v>
      </c>
      <c r="M32" s="397">
        <f>VLOOKUP($B$10:$B$56,'SO MS'!$B$6:$L$50,6,TRUE)</f>
        <v>10800</v>
      </c>
      <c r="N32" s="397">
        <f>VLOOKUP($B$10:$B$56,'Summary sales'!$A$8:$M$58,6,TRUE)</f>
        <v>14419.37</v>
      </c>
      <c r="O32" s="397">
        <f t="shared" si="44"/>
        <v>3619.3700000000008</v>
      </c>
      <c r="P32" s="397">
        <f>VLOOKUP($B$10:$B$56,'SO MS'!$B$6:$AS$50,7,TRUE)</f>
        <v>10000</v>
      </c>
      <c r="Q32" s="397">
        <f>VLOOKUP($B$10:$B$56,'Summary sales'!$A$8:$M$58,7,TRUE)</f>
        <v>0</v>
      </c>
      <c r="R32" s="397">
        <f t="shared" si="45"/>
        <v>-10000</v>
      </c>
      <c r="S32" s="397">
        <f>VLOOKUP($B$10:$B$56,'SO MS'!$B$6:$AS$50,8,TRUE)</f>
        <v>13500</v>
      </c>
      <c r="T32" s="397">
        <f>VLOOKUP($B$10:$B$56,'Summary sales'!$A$8:$M$58,8,TRUE)</f>
        <v>0</v>
      </c>
      <c r="U32" s="397">
        <f t="shared" si="46"/>
        <v>-13500</v>
      </c>
      <c r="V32" s="397">
        <f>VLOOKUP($B$10:$B$56,'SO MS'!$B$6:$AS$50,9,TRUE)</f>
        <v>3500</v>
      </c>
      <c r="W32" s="397">
        <f>VLOOKUP($B$10:$B$56,'Summary sales'!$A$8:$M$58,9,TRUE)</f>
        <v>3927.87</v>
      </c>
      <c r="X32" s="397">
        <f t="shared" si="47"/>
        <v>427.86999999999989</v>
      </c>
      <c r="Y32" s="397">
        <f>VLOOKUP($B$10:$B$56,'SO MS'!$B$6:$AS$50,10,TRUE)</f>
        <v>21287.237000000001</v>
      </c>
      <c r="Z32" s="397">
        <f>VLOOKUP($B$10:$B$56,'Summary sales'!$A$8:$M$58,10,TRUE)</f>
        <v>0</v>
      </c>
      <c r="AA32" s="397">
        <f t="shared" si="48"/>
        <v>-21287.237000000001</v>
      </c>
      <c r="AB32" s="397">
        <f>VLOOKUP($B$10:$B$56,'SO MS'!$B$6:$AS$50,11,TRUE)</f>
        <v>0</v>
      </c>
      <c r="AC32" s="397">
        <f>VLOOKUP($B$10:$B$56,'Summary sales'!$A$8:$M$58,11,TRUE)</f>
        <v>12588.694</v>
      </c>
      <c r="AD32" s="397">
        <f t="shared" si="49"/>
        <v>12588.694</v>
      </c>
      <c r="AE32" s="397">
        <f t="shared" si="50"/>
        <v>180138.44945161289</v>
      </c>
      <c r="AF32" s="397">
        <f t="shared" ca="1" si="51"/>
        <v>165788.94199999759</v>
      </c>
      <c r="AG32" s="397">
        <f t="shared" ca="1" si="52"/>
        <v>-14349.507451615296</v>
      </c>
      <c r="AH32" s="397">
        <f>VLOOKUP($B$10:$B$53,'Summary FOB'!$B$8:$K$37,2,TRUE)</f>
        <v>0</v>
      </c>
      <c r="AI32" s="397">
        <f>VLOOKUP($B$10:$B$53,'Summary FOB'!$B$8:$K$37,3,TRUE)</f>
        <v>0</v>
      </c>
      <c r="AJ32" s="397">
        <f t="shared" si="53"/>
        <v>0</v>
      </c>
      <c r="AK32" s="397">
        <f>VLOOKUP($B$10:$B$53,'Daily Sales'!$B$5:$F$44,3,TRUE)</f>
        <v>180138.44945161289</v>
      </c>
      <c r="AL32" s="397">
        <f ca="1">VLOOKUP($B$10:$B$53,'Daily Sales'!$B$5:$F$44,4,TRUE)</f>
        <v>165788.94199999759</v>
      </c>
      <c r="AM32" s="409">
        <f t="shared" ca="1" si="54"/>
        <v>-14349.507451615296</v>
      </c>
    </row>
    <row r="33" spans="1:39" s="384" customFormat="1" ht="15.6">
      <c r="A33" s="809"/>
      <c r="B33" s="398" t="s">
        <v>18</v>
      </c>
      <c r="C33" s="392"/>
      <c r="D33" s="399">
        <f t="shared" ref="D33:AM33" si="57">SUM(D26:D32)</f>
        <v>1018897.2</v>
      </c>
      <c r="E33" s="399">
        <f t="shared" si="57"/>
        <v>1452483.8259999999</v>
      </c>
      <c r="F33" s="399">
        <f t="shared" si="57"/>
        <v>433586.62600000005</v>
      </c>
      <c r="G33" s="399">
        <f t="shared" si="57"/>
        <v>420000</v>
      </c>
      <c r="H33" s="399">
        <f t="shared" si="57"/>
        <v>944557.21</v>
      </c>
      <c r="I33" s="399">
        <f t="shared" si="57"/>
        <v>524557.21</v>
      </c>
      <c r="J33" s="399">
        <f t="shared" si="57"/>
        <v>241920</v>
      </c>
      <c r="K33" s="399">
        <f t="shared" si="57"/>
        <v>324710.3</v>
      </c>
      <c r="L33" s="399">
        <f t="shared" si="57"/>
        <v>82790.299999999988</v>
      </c>
      <c r="M33" s="399">
        <f t="shared" si="57"/>
        <v>75600</v>
      </c>
      <c r="N33" s="399">
        <f t="shared" si="57"/>
        <v>74036.460000000006</v>
      </c>
      <c r="O33" s="399">
        <f t="shared" si="57"/>
        <v>-1563.5399999999991</v>
      </c>
      <c r="P33" s="399">
        <f t="shared" si="57"/>
        <v>70000</v>
      </c>
      <c r="Q33" s="399">
        <f t="shared" si="57"/>
        <v>0</v>
      </c>
      <c r="R33" s="399">
        <f t="shared" si="57"/>
        <v>-70000</v>
      </c>
      <c r="S33" s="399">
        <f t="shared" si="57"/>
        <v>94500</v>
      </c>
      <c r="T33" s="399">
        <f t="shared" si="57"/>
        <v>0</v>
      </c>
      <c r="U33" s="399">
        <f t="shared" si="57"/>
        <v>-94500</v>
      </c>
      <c r="V33" s="399">
        <f t="shared" si="57"/>
        <v>24500</v>
      </c>
      <c r="W33" s="399">
        <f t="shared" si="57"/>
        <v>12374.16</v>
      </c>
      <c r="X33" s="399">
        <f t="shared" si="57"/>
        <v>-12125.84</v>
      </c>
      <c r="Y33" s="399">
        <f t="shared" si="57"/>
        <v>92377.200000000012</v>
      </c>
      <c r="Z33" s="399">
        <f t="shared" si="57"/>
        <v>0</v>
      </c>
      <c r="AA33" s="399">
        <f t="shared" si="57"/>
        <v>-92377.200000000012</v>
      </c>
      <c r="AB33" s="399">
        <f t="shared" si="57"/>
        <v>0</v>
      </c>
      <c r="AC33" s="399">
        <f t="shared" si="57"/>
        <v>96805.696000000011</v>
      </c>
      <c r="AD33" s="399">
        <f t="shared" si="57"/>
        <v>96805.696000000011</v>
      </c>
      <c r="AE33" s="399">
        <f t="shared" si="57"/>
        <v>1451022.6459677415</v>
      </c>
      <c r="AF33" s="399">
        <f t="shared" ca="1" si="57"/>
        <v>1494505.6049999981</v>
      </c>
      <c r="AG33" s="399">
        <f t="shared" ca="1" si="57"/>
        <v>43482.959032256302</v>
      </c>
      <c r="AH33" s="399">
        <f t="shared" si="57"/>
        <v>0</v>
      </c>
      <c r="AI33" s="399">
        <f t="shared" si="57"/>
        <v>0</v>
      </c>
      <c r="AJ33" s="399">
        <f t="shared" si="57"/>
        <v>0</v>
      </c>
      <c r="AK33" s="399">
        <f t="shared" si="57"/>
        <v>1451022.6459677415</v>
      </c>
      <c r="AL33" s="399">
        <f t="shared" ca="1" si="57"/>
        <v>1494505.6049999981</v>
      </c>
      <c r="AM33" s="645">
        <f t="shared" ca="1" si="57"/>
        <v>43482.959032256302</v>
      </c>
    </row>
    <row r="34" spans="1:39" s="384" customFormat="1" ht="15.6">
      <c r="A34" s="603"/>
      <c r="B34" s="391"/>
      <c r="C34" s="392"/>
      <c r="D34" s="400"/>
      <c r="E34" s="401"/>
      <c r="F34" s="401"/>
      <c r="G34" s="401"/>
      <c r="H34" s="401"/>
      <c r="I34" s="401"/>
      <c r="J34" s="401"/>
      <c r="K34" s="401"/>
      <c r="L34" s="401"/>
      <c r="M34" s="401"/>
      <c r="N34" s="401"/>
      <c r="O34" s="401"/>
      <c r="P34" s="401"/>
      <c r="Q34" s="401"/>
      <c r="R34" s="401"/>
      <c r="S34" s="401"/>
      <c r="T34" s="401"/>
      <c r="U34" s="401"/>
      <c r="V34" s="401"/>
      <c r="W34" s="401"/>
      <c r="X34" s="401"/>
      <c r="Y34" s="401"/>
      <c r="Z34" s="401"/>
      <c r="AA34" s="401"/>
      <c r="AB34" s="401"/>
      <c r="AC34" s="401"/>
      <c r="AD34" s="401"/>
      <c r="AE34" s="401"/>
      <c r="AF34" s="401"/>
      <c r="AG34" s="401"/>
      <c r="AH34" s="401"/>
      <c r="AI34" s="401"/>
      <c r="AJ34" s="401"/>
      <c r="AK34" s="401"/>
      <c r="AL34" s="401"/>
      <c r="AM34" s="410"/>
    </row>
    <row r="35" spans="1:39" s="384" customFormat="1" ht="15.6">
      <c r="A35" s="810">
        <f>WEEKNUM(B35)</f>
        <v>30</v>
      </c>
      <c r="B35" s="391">
        <f>B32+1</f>
        <v>46223</v>
      </c>
      <c r="C35" s="392" t="str">
        <f t="shared" si="56"/>
        <v>Mon</v>
      </c>
      <c r="D35" s="402">
        <f t="shared" ref="D35:D41" si="58">SUMIF($G$9:$AD$9,$D$9,G35:AD35)</f>
        <v>136656.33199999999</v>
      </c>
      <c r="E35" s="403">
        <f t="shared" ref="E35:E41" si="59">SUMIF($G$9:$AD$9,$E$9,G35:AD35)</f>
        <v>190742.84899999999</v>
      </c>
      <c r="F35" s="403">
        <f t="shared" ref="F35:F41" si="60">E35-D35</f>
        <v>54086.516999999993</v>
      </c>
      <c r="G35" s="403">
        <f>VLOOKUP($B$10:$B$56,'SO MS'!$B$6:$L$50,4,TRUE)</f>
        <v>60000</v>
      </c>
      <c r="H35" s="403">
        <f>VLOOKUP($B$10:$B$56,'Summary sales'!$A$8:$L$58,4,TRUE)+VLOOKUP($B$10:$B$56,'Summary FOB'!$B$8:$K$41,6,TRUE)</f>
        <v>129353.80000000002</v>
      </c>
      <c r="I35" s="403">
        <f t="shared" ref="I35:I41" si="61">H35-G35</f>
        <v>69353.800000000017</v>
      </c>
      <c r="J35" s="403">
        <f>VLOOKUP($B$10:$B$56,'SO MS'!$B$6:$L$50,5,TRUE)</f>
        <v>34560</v>
      </c>
      <c r="K35" s="403">
        <f>VLOOKUP($B$10:$B$56,'Summary sales'!$A$8:$L$58,5,TRUE)+VLOOKUP($B$10:$B$56,'Summary FOB'!$B$8:$K$41,8,TRUE)</f>
        <v>33722.400000000001</v>
      </c>
      <c r="L35" s="403">
        <f t="shared" ref="L35:L41" si="62">K35-J35</f>
        <v>-837.59999999999854</v>
      </c>
      <c r="M35" s="403">
        <f>VLOOKUP($B$10:$B$56,'SO MS'!$B$6:$L$50,6,TRUE)</f>
        <v>10800</v>
      </c>
      <c r="N35" s="403">
        <f>VLOOKUP($B$10:$B$56,'Summary sales'!$A$8:$M$58,6,TRUE)</f>
        <v>11153.75</v>
      </c>
      <c r="O35" s="403">
        <f t="shared" ref="O35:O41" si="63">N35-M35</f>
        <v>353.75</v>
      </c>
      <c r="P35" s="403">
        <f>VLOOKUP($B$10:$B$56,'SO MS'!$B$6:$AS$50,7,TRUE)</f>
        <v>10000</v>
      </c>
      <c r="Q35" s="403">
        <f>VLOOKUP($B$10:$B$56,'Summary sales'!$A$8:$M$58,7,TRUE)</f>
        <v>0</v>
      </c>
      <c r="R35" s="403">
        <f t="shared" ref="R35:R41" si="64">Q35-P35</f>
        <v>-10000</v>
      </c>
      <c r="S35" s="403">
        <f>VLOOKUP($B$10:$B$56,'SO MS'!$B$6:$AS$50,8,TRUE)</f>
        <v>13500</v>
      </c>
      <c r="T35" s="403">
        <f>VLOOKUP($B$10:$B$56,'Summary sales'!$A$8:$M$58,8,TRUE)</f>
        <v>0</v>
      </c>
      <c r="U35" s="403">
        <f t="shared" ref="U35:U41" si="65">T35-S35</f>
        <v>-13500</v>
      </c>
      <c r="V35" s="403">
        <f>VLOOKUP($B$10:$B$56,'SO MS'!$B$6:$AS$50,9,TRUE)</f>
        <v>3500</v>
      </c>
      <c r="W35" s="403">
        <f>VLOOKUP($B$10:$B$56,'Summary sales'!$A$8:$M$58,9,TRUE)</f>
        <v>3905.49</v>
      </c>
      <c r="X35" s="403">
        <f t="shared" ref="X35:X41" si="66">W35-V35</f>
        <v>405.48999999999978</v>
      </c>
      <c r="Y35" s="403">
        <f>VLOOKUP($B$10:$B$56,'SO MS'!$B$6:$AS$50,10,TRUE)</f>
        <v>4296.3320000000003</v>
      </c>
      <c r="Z35" s="403">
        <f>VLOOKUP($B$10:$B$56,'Summary sales'!$A$8:$M$58,10,TRUE)</f>
        <v>0</v>
      </c>
      <c r="AA35" s="403">
        <f t="shared" ref="AA35:AA41" si="67">Z35-Y35</f>
        <v>-4296.3320000000003</v>
      </c>
      <c r="AB35" s="403">
        <f>VLOOKUP($B$10:$B$56,'SO MS'!$B$6:$AS$50,11,TRUE)</f>
        <v>0</v>
      </c>
      <c r="AC35" s="403">
        <f>VLOOKUP($B$10:$B$56,'Summary sales'!$A$8:$M$58,11,TRUE)</f>
        <v>12607.409</v>
      </c>
      <c r="AD35" s="403">
        <f t="shared" ref="AD35:AD41" si="68">AC35-AB35</f>
        <v>12607.409</v>
      </c>
      <c r="AE35" s="403">
        <f t="shared" ref="AE35:AE41" si="69">SUMIF($AH$9:$AM$9,$AE$9,AH35:AM35)</f>
        <v>215751.05716129029</v>
      </c>
      <c r="AF35" s="403">
        <f t="shared" ref="AF35:AF41" ca="1" si="70">SUMIF($AH$9:$AM$9,$AF$9,AH35:AM35)</f>
        <v>239365.37600000392</v>
      </c>
      <c r="AG35" s="403">
        <f t="shared" ref="AG35:AG41" ca="1" si="71">AF35-AE35</f>
        <v>23614.318838713632</v>
      </c>
      <c r="AH35" s="403">
        <f>VLOOKUP($B$10:$B$53,'Summary FOB'!$B$8:$K$37,2,TRUE)</f>
        <v>0</v>
      </c>
      <c r="AI35" s="403">
        <f>VLOOKUP($B$10:$B$53,'Summary FOB'!$B$8:$K$37,3,TRUE)</f>
        <v>0</v>
      </c>
      <c r="AJ35" s="403">
        <f t="shared" ref="AJ35:AJ41" si="72">AI35-AH35</f>
        <v>0</v>
      </c>
      <c r="AK35" s="403">
        <f>VLOOKUP($B$10:$B$53,'Daily Sales'!$B$5:$F$44,3,TRUE)</f>
        <v>215751.05716129029</v>
      </c>
      <c r="AL35" s="403">
        <f ca="1">VLOOKUP($B$10:$B$53,'Daily Sales'!$B$5:$F$44,4,TRUE)</f>
        <v>239365.37600000392</v>
      </c>
      <c r="AM35" s="411">
        <f t="shared" ref="AM35:AM41" ca="1" si="73">AL35-AK35</f>
        <v>23614.318838713632</v>
      </c>
    </row>
    <row r="36" spans="1:39" s="382" customFormat="1" ht="15.6">
      <c r="A36" s="808"/>
      <c r="B36" s="391">
        <f t="shared" ref="B36:B41" si="74">B35+1</f>
        <v>46224</v>
      </c>
      <c r="C36" s="392" t="str">
        <f t="shared" si="56"/>
        <v>Tue</v>
      </c>
      <c r="D36" s="402">
        <f t="shared" si="58"/>
        <v>141070.89199999999</v>
      </c>
      <c r="E36" s="403">
        <f t="shared" si="59"/>
        <v>214042.08900000001</v>
      </c>
      <c r="F36" s="403">
        <f t="shared" si="60"/>
        <v>72971.197000000015</v>
      </c>
      <c r="G36" s="403">
        <f>VLOOKUP($B$10:$B$56,'SO MS'!$B$6:$L$50,4,TRUE)</f>
        <v>60000</v>
      </c>
      <c r="H36" s="403">
        <f>VLOOKUP($B$10:$B$56,'Summary sales'!$A$8:$L$58,4,TRUE)+VLOOKUP($B$10:$B$56,'Summary FOB'!$B$8:$K$41,6,TRUE)</f>
        <v>140976.31000000003</v>
      </c>
      <c r="I36" s="403">
        <f t="shared" si="61"/>
        <v>80976.310000000027</v>
      </c>
      <c r="J36" s="403">
        <f>VLOOKUP($B$10:$B$56,'SO MS'!$B$6:$L$50,5,TRUE)</f>
        <v>34560</v>
      </c>
      <c r="K36" s="403">
        <f>VLOOKUP($B$10:$B$56,'Summary sales'!$A$8:$L$58,5,TRUE)+VLOOKUP($B$10:$B$56,'Summary FOB'!$B$8:$K$41,8,TRUE)</f>
        <v>48378.02</v>
      </c>
      <c r="L36" s="403">
        <f t="shared" si="62"/>
        <v>13818.019999999997</v>
      </c>
      <c r="M36" s="403">
        <f>VLOOKUP($B$10:$B$56,'SO MS'!$B$6:$L$50,6,TRUE)</f>
        <v>10800</v>
      </c>
      <c r="N36" s="403">
        <f>VLOOKUP($B$10:$B$56,'Summary sales'!$A$8:$M$58,6,TRUE)</f>
        <v>12053.31</v>
      </c>
      <c r="O36" s="403">
        <f t="shared" si="63"/>
        <v>1253.3099999999995</v>
      </c>
      <c r="P36" s="403">
        <f>VLOOKUP($B$10:$B$56,'SO MS'!$B$6:$AS$50,7,TRUE)</f>
        <v>10000</v>
      </c>
      <c r="Q36" s="403">
        <f>VLOOKUP($B$10:$B$56,'Summary sales'!$A$8:$M$58,7,TRUE)</f>
        <v>0</v>
      </c>
      <c r="R36" s="403">
        <f t="shared" si="64"/>
        <v>-10000</v>
      </c>
      <c r="S36" s="403">
        <f>VLOOKUP($B$10:$B$56,'SO MS'!$B$6:$AS$50,8,TRUE)</f>
        <v>13500</v>
      </c>
      <c r="T36" s="403">
        <f>VLOOKUP($B$10:$B$56,'Summary sales'!$A$8:$M$58,8,TRUE)</f>
        <v>0</v>
      </c>
      <c r="U36" s="403">
        <f t="shared" si="65"/>
        <v>-13500</v>
      </c>
      <c r="V36" s="403">
        <f>VLOOKUP($B$10:$B$56,'SO MS'!$B$6:$AS$50,9,TRUE)</f>
        <v>3500</v>
      </c>
      <c r="W36" s="403">
        <f>VLOOKUP($B$10:$B$56,'Summary sales'!$A$8:$M$58,9,TRUE)</f>
        <v>0</v>
      </c>
      <c r="X36" s="403">
        <f t="shared" si="66"/>
        <v>-3500</v>
      </c>
      <c r="Y36" s="403">
        <f>VLOOKUP($B$10:$B$56,'SO MS'!$B$6:$AS$50,10,TRUE)</f>
        <v>8710.8919999999998</v>
      </c>
      <c r="Z36" s="403">
        <f>VLOOKUP($B$10:$B$56,'Summary sales'!$A$8:$M$58,10,TRUE)</f>
        <v>0</v>
      </c>
      <c r="AA36" s="403">
        <f t="shared" si="67"/>
        <v>-8710.8919999999998</v>
      </c>
      <c r="AB36" s="403">
        <f>VLOOKUP($B$10:$B$56,'SO MS'!$B$6:$AS$50,11,TRUE)</f>
        <v>0</v>
      </c>
      <c r="AC36" s="403">
        <f>VLOOKUP($B$10:$B$56,'Summary sales'!$A$8:$M$58,11,TRUE)</f>
        <v>12634.449000000001</v>
      </c>
      <c r="AD36" s="403">
        <f t="shared" si="68"/>
        <v>12634.449000000001</v>
      </c>
      <c r="AE36" s="403">
        <f t="shared" si="69"/>
        <v>215751.05716129029</v>
      </c>
      <c r="AF36" s="403">
        <f t="shared" ca="1" si="70"/>
        <v>237882.55899999503</v>
      </c>
      <c r="AG36" s="403">
        <f t="shared" ca="1" si="71"/>
        <v>22131.501838704746</v>
      </c>
      <c r="AH36" s="403">
        <f>VLOOKUP($B$10:$B$53,'Summary FOB'!$B$8:$K$37,2,TRUE)</f>
        <v>0</v>
      </c>
      <c r="AI36" s="403">
        <f>VLOOKUP($B$10:$B$53,'Summary FOB'!$B$8:$K$37,3,TRUE)</f>
        <v>0</v>
      </c>
      <c r="AJ36" s="403">
        <f t="shared" si="72"/>
        <v>0</v>
      </c>
      <c r="AK36" s="403">
        <f>VLOOKUP($B$10:$B$53,'Daily Sales'!$B$5:$F$44,3,TRUE)</f>
        <v>215751.05716129029</v>
      </c>
      <c r="AL36" s="403">
        <f ca="1">VLOOKUP($B$10:$B$53,'Daily Sales'!$B$5:$F$44,4,TRUE)</f>
        <v>237882.55899999503</v>
      </c>
      <c r="AM36" s="411">
        <f t="shared" ca="1" si="73"/>
        <v>22131.501838704746</v>
      </c>
    </row>
    <row r="37" spans="1:39" s="382" customFormat="1" ht="15.6">
      <c r="A37" s="808"/>
      <c r="B37" s="391">
        <f t="shared" si="74"/>
        <v>46225</v>
      </c>
      <c r="C37" s="392" t="str">
        <f t="shared" si="56"/>
        <v>Wed</v>
      </c>
      <c r="D37" s="402">
        <f t="shared" si="58"/>
        <v>136752.25899999999</v>
      </c>
      <c r="E37" s="403">
        <f t="shared" si="59"/>
        <v>199175.15200000003</v>
      </c>
      <c r="F37" s="403">
        <f t="shared" si="60"/>
        <v>62422.89300000004</v>
      </c>
      <c r="G37" s="403">
        <f>VLOOKUP($B$10:$B$56,'SO MS'!$B$6:$L$50,4,TRUE)</f>
        <v>60000</v>
      </c>
      <c r="H37" s="403">
        <f>VLOOKUP($B$10:$B$56,'Summary sales'!$A$8:$L$58,4,TRUE)+VLOOKUP($B$10:$B$56,'Summary FOB'!$B$8:$K$41,6,TRUE)</f>
        <v>139846.03000000003</v>
      </c>
      <c r="I37" s="403">
        <f t="shared" si="61"/>
        <v>79846.030000000028</v>
      </c>
      <c r="J37" s="403">
        <f>VLOOKUP($B$10:$B$56,'SO MS'!$B$6:$L$50,5,TRUE)</f>
        <v>34560</v>
      </c>
      <c r="K37" s="403">
        <f>VLOOKUP($B$10:$B$56,'Summary sales'!$A$8:$L$58,5,TRUE)+VLOOKUP($B$10:$B$56,'Summary FOB'!$B$8:$K$41,8,TRUE)</f>
        <v>43620.68</v>
      </c>
      <c r="L37" s="403">
        <f t="shared" si="62"/>
        <v>9060.68</v>
      </c>
      <c r="M37" s="403">
        <f>VLOOKUP($B$10:$B$56,'SO MS'!$B$6:$L$50,6,TRUE)</f>
        <v>10800</v>
      </c>
      <c r="N37" s="403">
        <f>VLOOKUP($B$10:$B$56,'Summary sales'!$A$8:$M$58,6,TRUE)</f>
        <v>7570.6399999999994</v>
      </c>
      <c r="O37" s="403">
        <f t="shared" si="63"/>
        <v>-3229.3600000000006</v>
      </c>
      <c r="P37" s="403">
        <f>VLOOKUP($B$10:$B$56,'SO MS'!$B$6:$AS$50,7,TRUE)</f>
        <v>10000</v>
      </c>
      <c r="Q37" s="403">
        <f>VLOOKUP($B$10:$B$56,'Summary sales'!$A$8:$M$58,7,TRUE)</f>
        <v>0</v>
      </c>
      <c r="R37" s="403">
        <f t="shared" si="64"/>
        <v>-10000</v>
      </c>
      <c r="S37" s="403">
        <f>VLOOKUP($B$10:$B$56,'SO MS'!$B$6:$AS$50,8,TRUE)</f>
        <v>13500</v>
      </c>
      <c r="T37" s="403">
        <f>VLOOKUP($B$10:$B$56,'Summary sales'!$A$8:$M$58,8,TRUE)</f>
        <v>0</v>
      </c>
      <c r="U37" s="403">
        <f t="shared" si="65"/>
        <v>-13500</v>
      </c>
      <c r="V37" s="403">
        <f>VLOOKUP($B$10:$B$56,'SO MS'!$B$6:$AS$50,9,TRUE)</f>
        <v>3500</v>
      </c>
      <c r="W37" s="403">
        <f>VLOOKUP($B$10:$B$56,'Summary sales'!$A$8:$M$58,9,TRUE)</f>
        <v>0</v>
      </c>
      <c r="X37" s="403">
        <f t="shared" si="66"/>
        <v>-3500</v>
      </c>
      <c r="Y37" s="403">
        <f>VLOOKUP($B$10:$B$56,'SO MS'!$B$6:$AS$50,10,TRUE)</f>
        <v>4392.259</v>
      </c>
      <c r="Z37" s="403">
        <f>VLOOKUP($B$10:$B$56,'Summary sales'!$A$8:$M$58,10,TRUE)</f>
        <v>0</v>
      </c>
      <c r="AA37" s="403">
        <f t="shared" si="67"/>
        <v>-4392.259</v>
      </c>
      <c r="AB37" s="403">
        <f>VLOOKUP($B$10:$B$56,'SO MS'!$B$6:$AS$50,11,TRUE)</f>
        <v>0</v>
      </c>
      <c r="AC37" s="403">
        <f>VLOOKUP($B$10:$B$56,'Summary sales'!$A$8:$M$58,11,TRUE)</f>
        <v>8137.8019999999997</v>
      </c>
      <c r="AD37" s="403">
        <f t="shared" si="68"/>
        <v>8137.8019999999997</v>
      </c>
      <c r="AE37" s="403">
        <f t="shared" si="69"/>
        <v>215751.05716129029</v>
      </c>
      <c r="AF37" s="403">
        <f t="shared" ca="1" si="70"/>
        <v>223018.6129999999</v>
      </c>
      <c r="AG37" s="403">
        <f t="shared" ca="1" si="71"/>
        <v>7267.5558387096098</v>
      </c>
      <c r="AH37" s="403">
        <f>VLOOKUP($B$10:$B$53,'Summary FOB'!$B$8:$K$37,2,TRUE)</f>
        <v>0</v>
      </c>
      <c r="AI37" s="403">
        <f>VLOOKUP($B$10:$B$53,'Summary FOB'!$B$8:$K$37,3,TRUE)</f>
        <v>0</v>
      </c>
      <c r="AJ37" s="403">
        <f t="shared" si="72"/>
        <v>0</v>
      </c>
      <c r="AK37" s="403">
        <f>VLOOKUP($B$10:$B$53,'Daily Sales'!$B$5:$F$44,3,TRUE)</f>
        <v>215751.05716129029</v>
      </c>
      <c r="AL37" s="403">
        <f ca="1">VLOOKUP($B$10:$B$53,'Daily Sales'!$B$5:$F$44,4,TRUE)</f>
        <v>223018.6129999999</v>
      </c>
      <c r="AM37" s="411">
        <f t="shared" ca="1" si="73"/>
        <v>7267.5558387096098</v>
      </c>
    </row>
    <row r="38" spans="1:39" s="353" customFormat="1" ht="15.6">
      <c r="A38" s="808"/>
      <c r="B38" s="391">
        <f t="shared" si="74"/>
        <v>46226</v>
      </c>
      <c r="C38" s="392" t="str">
        <f t="shared" si="56"/>
        <v>Thu</v>
      </c>
      <c r="D38" s="402">
        <f t="shared" si="58"/>
        <v>140869.07800000001</v>
      </c>
      <c r="E38" s="403">
        <f t="shared" si="59"/>
        <v>212184.29700000002</v>
      </c>
      <c r="F38" s="403">
        <f t="shared" si="60"/>
        <v>71315.219000000012</v>
      </c>
      <c r="G38" s="403">
        <f>VLOOKUP($B$10:$B$56,'SO MS'!$B$6:$L$50,4,TRUE)</f>
        <v>60000</v>
      </c>
      <c r="H38" s="403">
        <f>VLOOKUP($B$10:$B$56,'Summary sales'!$A$8:$L$58,4,TRUE)+VLOOKUP($B$10:$B$56,'Summary FOB'!$B$8:$K$41,6,TRUE)</f>
        <v>138609.96000000002</v>
      </c>
      <c r="I38" s="403">
        <f t="shared" si="61"/>
        <v>78609.960000000021</v>
      </c>
      <c r="J38" s="403">
        <f>VLOOKUP($B$10:$B$56,'SO MS'!$B$6:$L$50,5,TRUE)</f>
        <v>34560</v>
      </c>
      <c r="K38" s="403">
        <f>VLOOKUP($B$10:$B$56,'Summary sales'!$A$8:$L$58,5,TRUE)+VLOOKUP($B$10:$B$56,'Summary FOB'!$B$8:$K$41,8,TRUE)</f>
        <v>44736.89</v>
      </c>
      <c r="L38" s="403">
        <f t="shared" si="62"/>
        <v>10176.89</v>
      </c>
      <c r="M38" s="403">
        <f>VLOOKUP($B$10:$B$56,'SO MS'!$B$6:$L$50,6,TRUE)</f>
        <v>10800</v>
      </c>
      <c r="N38" s="403">
        <f>VLOOKUP($B$10:$B$56,'Summary sales'!$A$8:$M$58,6,TRUE)</f>
        <v>7550.2099999999991</v>
      </c>
      <c r="O38" s="403">
        <f t="shared" si="63"/>
        <v>-3249.7900000000009</v>
      </c>
      <c r="P38" s="403">
        <f>VLOOKUP($B$10:$B$56,'SO MS'!$B$6:$AS$50,7,TRUE)</f>
        <v>10000</v>
      </c>
      <c r="Q38" s="403">
        <f>VLOOKUP($B$10:$B$56,'Summary sales'!$A$8:$M$58,7,TRUE)</f>
        <v>0</v>
      </c>
      <c r="R38" s="403">
        <f t="shared" si="64"/>
        <v>-10000</v>
      </c>
      <c r="S38" s="403">
        <f>VLOOKUP($B$10:$B$56,'SO MS'!$B$6:$AS$50,8,TRUE)</f>
        <v>13500</v>
      </c>
      <c r="T38" s="403">
        <f>VLOOKUP($B$10:$B$56,'Summary sales'!$A$8:$M$58,8,TRUE)</f>
        <v>0</v>
      </c>
      <c r="U38" s="403">
        <f t="shared" si="65"/>
        <v>-13500</v>
      </c>
      <c r="V38" s="403">
        <f>VLOOKUP($B$10:$B$56,'SO MS'!$B$6:$AS$50,9,TRUE)</f>
        <v>3500</v>
      </c>
      <c r="W38" s="403">
        <f>VLOOKUP($B$10:$B$56,'Summary sales'!$A$8:$M$58,9,TRUE)</f>
        <v>0</v>
      </c>
      <c r="X38" s="403">
        <f t="shared" si="66"/>
        <v>-3500</v>
      </c>
      <c r="Y38" s="403">
        <f>VLOOKUP($B$10:$B$56,'SO MS'!$B$6:$AS$50,10,TRUE)</f>
        <v>8509.0780000000013</v>
      </c>
      <c r="Z38" s="403">
        <f>VLOOKUP($B$10:$B$56,'Summary sales'!$A$8:$M$58,10,TRUE)</f>
        <v>0</v>
      </c>
      <c r="AA38" s="403">
        <f t="shared" si="67"/>
        <v>-8509.0780000000013</v>
      </c>
      <c r="AB38" s="403">
        <f>VLOOKUP($B$10:$B$56,'SO MS'!$B$6:$AS$50,11,TRUE)</f>
        <v>0</v>
      </c>
      <c r="AC38" s="403">
        <f>VLOOKUP($B$10:$B$56,'Summary sales'!$A$8:$M$58,11,TRUE)</f>
        <v>21287.237000000001</v>
      </c>
      <c r="AD38" s="403">
        <f t="shared" si="68"/>
        <v>21287.237000000001</v>
      </c>
      <c r="AE38" s="403">
        <f t="shared" si="69"/>
        <v>215751.05716129029</v>
      </c>
      <c r="AF38" s="403">
        <f t="shared" ca="1" si="70"/>
        <v>239519.66760098943</v>
      </c>
      <c r="AG38" s="403">
        <f t="shared" ca="1" si="71"/>
        <v>23768.610439699143</v>
      </c>
      <c r="AH38" s="403">
        <f>VLOOKUP($B$10:$B$53,'Summary FOB'!$B$8:$K$37,2,TRUE)</f>
        <v>0</v>
      </c>
      <c r="AI38" s="403">
        <f>VLOOKUP($B$10:$B$53,'Summary FOB'!$B$8:$K$37,3,TRUE)</f>
        <v>0</v>
      </c>
      <c r="AJ38" s="403">
        <f t="shared" si="72"/>
        <v>0</v>
      </c>
      <c r="AK38" s="403">
        <f>VLOOKUP($B$10:$B$53,'Daily Sales'!$B$5:$F$44,3,TRUE)</f>
        <v>215751.05716129029</v>
      </c>
      <c r="AL38" s="403">
        <f ca="1">VLOOKUP($B$10:$B$53,'Daily Sales'!$B$5:$F$44,4,TRUE)</f>
        <v>239519.66760098943</v>
      </c>
      <c r="AM38" s="411">
        <f t="shared" ca="1" si="73"/>
        <v>23768.610439699143</v>
      </c>
    </row>
    <row r="39" spans="1:39" s="383" customFormat="1" ht="15.6">
      <c r="A39" s="808"/>
      <c r="B39" s="391">
        <f t="shared" si="74"/>
        <v>46227</v>
      </c>
      <c r="C39" s="392" t="str">
        <f t="shared" si="56"/>
        <v>Fri</v>
      </c>
      <c r="D39" s="402">
        <f t="shared" si="58"/>
        <v>132360</v>
      </c>
      <c r="E39" s="403">
        <f t="shared" si="59"/>
        <v>194054.67199999999</v>
      </c>
      <c r="F39" s="403">
        <f t="shared" si="60"/>
        <v>61694.671999999991</v>
      </c>
      <c r="G39" s="403">
        <f>VLOOKUP($B$10:$B$56,'SO MS'!$B$6:$L$50,4,TRUE)</f>
        <v>60000</v>
      </c>
      <c r="H39" s="403">
        <f>VLOOKUP($B$10:$B$56,'Summary sales'!$A$8:$L$58,4,TRUE)+VLOOKUP($B$10:$B$56,'Summary FOB'!$B$8:$K$41,6,TRUE)</f>
        <v>131187.09000000003</v>
      </c>
      <c r="I39" s="403">
        <f t="shared" si="61"/>
        <v>71187.090000000026</v>
      </c>
      <c r="J39" s="403">
        <f>VLOOKUP($B$10:$B$56,'SO MS'!$B$6:$L$50,5,TRUE)</f>
        <v>34560</v>
      </c>
      <c r="K39" s="403">
        <f>VLOOKUP($B$10:$B$56,'Summary sales'!$A$8:$L$58,5,TRUE)+VLOOKUP($B$10:$B$56,'Summary FOB'!$B$8:$K$41,8,TRUE)</f>
        <v>40861.289999999994</v>
      </c>
      <c r="L39" s="403">
        <f t="shared" si="62"/>
        <v>6301.2899999999936</v>
      </c>
      <c r="M39" s="403">
        <f>VLOOKUP($B$10:$B$56,'SO MS'!$B$6:$L$50,6,TRUE)</f>
        <v>10800</v>
      </c>
      <c r="N39" s="403">
        <f>VLOOKUP($B$10:$B$56,'Summary sales'!$A$8:$M$58,6,TRUE)</f>
        <v>9076.9599999999991</v>
      </c>
      <c r="O39" s="403">
        <f t="shared" si="63"/>
        <v>-1723.0400000000009</v>
      </c>
      <c r="P39" s="403">
        <f>VLOOKUP($B$10:$B$56,'SO MS'!$B$6:$AS$50,7,TRUE)</f>
        <v>10000</v>
      </c>
      <c r="Q39" s="403">
        <f>VLOOKUP($B$10:$B$56,'Summary sales'!$A$8:$M$58,7,TRUE)</f>
        <v>0</v>
      </c>
      <c r="R39" s="403">
        <f t="shared" si="64"/>
        <v>-10000</v>
      </c>
      <c r="S39" s="403">
        <f>VLOOKUP($B$10:$B$56,'SO MS'!$B$6:$AS$50,8,TRUE)</f>
        <v>13500</v>
      </c>
      <c r="T39" s="403">
        <f>VLOOKUP($B$10:$B$56,'Summary sales'!$A$8:$M$58,8,TRUE)</f>
        <v>0</v>
      </c>
      <c r="U39" s="403">
        <f t="shared" si="65"/>
        <v>-13500</v>
      </c>
      <c r="V39" s="403">
        <f>VLOOKUP($B$10:$B$56,'SO MS'!$B$6:$AS$50,9,TRUE)</f>
        <v>3500</v>
      </c>
      <c r="W39" s="403">
        <f>VLOOKUP($B$10:$B$56,'Summary sales'!$A$8:$M$58,9,TRUE)</f>
        <v>0</v>
      </c>
      <c r="X39" s="403">
        <f t="shared" si="66"/>
        <v>-3500</v>
      </c>
      <c r="Y39" s="403">
        <f>VLOOKUP($B$10:$B$56,'SO MS'!$B$6:$AS$50,10,TRUE)</f>
        <v>0</v>
      </c>
      <c r="Z39" s="403">
        <f>VLOOKUP($B$10:$B$56,'Summary sales'!$A$8:$M$58,10,TRUE)</f>
        <v>0</v>
      </c>
      <c r="AA39" s="403">
        <f t="shared" si="67"/>
        <v>0</v>
      </c>
      <c r="AB39" s="403">
        <f>VLOOKUP($B$10:$B$56,'SO MS'!$B$6:$AS$50,11,TRUE)</f>
        <v>0</v>
      </c>
      <c r="AC39" s="403">
        <f>VLOOKUP($B$10:$B$56,'Summary sales'!$A$8:$M$58,11,TRUE)</f>
        <v>12929.331999999999</v>
      </c>
      <c r="AD39" s="403">
        <f t="shared" si="68"/>
        <v>12929.331999999999</v>
      </c>
      <c r="AE39" s="403">
        <f t="shared" si="69"/>
        <v>215751.05716129029</v>
      </c>
      <c r="AF39" s="403">
        <f t="shared" ca="1" si="70"/>
        <v>204461.73399999877</v>
      </c>
      <c r="AG39" s="403">
        <f t="shared" ca="1" si="71"/>
        <v>-11289.323161291511</v>
      </c>
      <c r="AH39" s="403">
        <f>VLOOKUP($B$10:$B$53,'Summary FOB'!$B$8:$K$37,2,TRUE)</f>
        <v>0</v>
      </c>
      <c r="AI39" s="403">
        <f>VLOOKUP($B$10:$B$53,'Summary FOB'!$B$8:$K$37,3,TRUE)</f>
        <v>0</v>
      </c>
      <c r="AJ39" s="403">
        <f t="shared" si="72"/>
        <v>0</v>
      </c>
      <c r="AK39" s="403">
        <f>VLOOKUP($B$10:$B$53,'Daily Sales'!$B$5:$F$44,3,TRUE)</f>
        <v>215751.05716129029</v>
      </c>
      <c r="AL39" s="403">
        <f ca="1">VLOOKUP($B$10:$B$53,'Daily Sales'!$B$5:$F$44,4,TRUE)</f>
        <v>204461.73399999877</v>
      </c>
      <c r="AM39" s="411">
        <f t="shared" ca="1" si="73"/>
        <v>-11289.323161291511</v>
      </c>
    </row>
    <row r="40" spans="1:39" s="384" customFormat="1" ht="15.6">
      <c r="A40" s="808"/>
      <c r="B40" s="394">
        <f t="shared" si="74"/>
        <v>46228</v>
      </c>
      <c r="C40" s="395" t="str">
        <f t="shared" si="56"/>
        <v>Sat</v>
      </c>
      <c r="D40" s="396">
        <f t="shared" si="58"/>
        <v>506939.42800000007</v>
      </c>
      <c r="E40" s="397">
        <f t="shared" si="59"/>
        <v>207509.106</v>
      </c>
      <c r="F40" s="397">
        <f t="shared" si="60"/>
        <v>-299430.32200000004</v>
      </c>
      <c r="G40" s="397">
        <f>VLOOKUP($B$10:$B$56,'SO MS'!$B$6:$L$50,4,TRUE)</f>
        <v>60000</v>
      </c>
      <c r="H40" s="397">
        <f>VLOOKUP($B$10:$B$56,'Summary sales'!$A$8:$L$58,4,TRUE)+VLOOKUP($B$10:$B$56,'Summary FOB'!$B$8:$K$41,6,TRUE)</f>
        <v>128303.33999999998</v>
      </c>
      <c r="I40" s="397">
        <f t="shared" si="61"/>
        <v>68303.339999999982</v>
      </c>
      <c r="J40" s="397">
        <f>VLOOKUP($B$10:$B$56,'SO MS'!$B$6:$L$50,5,TRUE)</f>
        <v>34560</v>
      </c>
      <c r="K40" s="397">
        <f>VLOOKUP($B$10:$B$56,'Summary sales'!$A$8:$L$58,5,TRUE)+VLOOKUP($B$10:$B$56,'Summary FOB'!$B$8:$K$41,8,TRUE)</f>
        <v>47979.28</v>
      </c>
      <c r="L40" s="397">
        <f t="shared" si="62"/>
        <v>13419.279999999999</v>
      </c>
      <c r="M40" s="397">
        <f>VLOOKUP($B$10:$B$56,'SO MS'!$B$6:$L$50,6,TRUE)</f>
        <v>10800</v>
      </c>
      <c r="N40" s="397">
        <f>VLOOKUP($B$10:$B$56,'Summary sales'!$A$8:$M$58,6,TRUE)</f>
        <v>19102.47</v>
      </c>
      <c r="O40" s="397">
        <f t="shared" si="63"/>
        <v>8302.4700000000012</v>
      </c>
      <c r="P40" s="397">
        <f>VLOOKUP($B$10:$B$56,'SO MS'!$B$6:$AS$50,7,TRUE)</f>
        <v>10000</v>
      </c>
      <c r="Q40" s="397">
        <f>VLOOKUP($B$10:$B$56,'Summary sales'!$A$8:$M$58,7,TRUE)</f>
        <v>3321.37</v>
      </c>
      <c r="R40" s="397">
        <f t="shared" si="64"/>
        <v>-6678.63</v>
      </c>
      <c r="S40" s="397">
        <f>VLOOKUP($B$10:$B$56,'SO MS'!$B$6:$AS$50,8,TRUE)</f>
        <v>13500</v>
      </c>
      <c r="T40" s="397">
        <f>VLOOKUP($B$10:$B$56,'Summary sales'!$A$8:$M$58,8,TRUE)</f>
        <v>0</v>
      </c>
      <c r="U40" s="397">
        <f t="shared" si="65"/>
        <v>-13500</v>
      </c>
      <c r="V40" s="397">
        <f>VLOOKUP($B$10:$B$56,'SO MS'!$B$6:$AS$50,9,TRUE)</f>
        <v>3500</v>
      </c>
      <c r="W40" s="397">
        <f>VLOOKUP($B$10:$B$56,'Summary sales'!$A$8:$M$58,9,TRUE)</f>
        <v>0</v>
      </c>
      <c r="X40" s="397">
        <f t="shared" si="66"/>
        <v>-3500</v>
      </c>
      <c r="Y40" s="397">
        <f>VLOOKUP($B$10:$B$56,'SO MS'!$B$6:$AS$50,10,TRUE)</f>
        <v>374579.42800000007</v>
      </c>
      <c r="Z40" s="397">
        <f>VLOOKUP($B$10:$B$56,'Summary sales'!$A$8:$M$58,10,TRUE)</f>
        <v>0</v>
      </c>
      <c r="AA40" s="397">
        <f t="shared" si="67"/>
        <v>-374579.42800000007</v>
      </c>
      <c r="AB40" s="397">
        <f>VLOOKUP($B$10:$B$56,'SO MS'!$B$6:$AS$50,11,TRUE)</f>
        <v>0</v>
      </c>
      <c r="AC40" s="397">
        <f>VLOOKUP($B$10:$B$56,'Summary sales'!$A$8:$M$58,11,TRUE)</f>
        <v>8802.6460000000006</v>
      </c>
      <c r="AD40" s="397">
        <f t="shared" si="68"/>
        <v>8802.6460000000006</v>
      </c>
      <c r="AE40" s="397">
        <f t="shared" si="69"/>
        <v>206129.52683870969</v>
      </c>
      <c r="AF40" s="397">
        <f t="shared" ca="1" si="70"/>
        <v>182143.80199999918</v>
      </c>
      <c r="AG40" s="397">
        <f t="shared" ca="1" si="71"/>
        <v>-23985.724838710506</v>
      </c>
      <c r="AH40" s="397">
        <f>VLOOKUP($B$10:$B$53,'Summary FOB'!$B$8:$K$37,2,TRUE)</f>
        <v>0</v>
      </c>
      <c r="AI40" s="397">
        <f>VLOOKUP($B$10:$B$53,'Summary FOB'!$B$8:$K$37,3,TRUE)</f>
        <v>0</v>
      </c>
      <c r="AJ40" s="397">
        <f t="shared" si="72"/>
        <v>0</v>
      </c>
      <c r="AK40" s="397">
        <f>VLOOKUP($B$10:$B$53,'Daily Sales'!$B$5:$F$44,3,TRUE)</f>
        <v>206129.52683870969</v>
      </c>
      <c r="AL40" s="397">
        <f ca="1">VLOOKUP($B$10:$B$53,'Daily Sales'!$B$5:$F$44,4,TRUE)</f>
        <v>182143.80199999918</v>
      </c>
      <c r="AM40" s="409">
        <f t="shared" ca="1" si="73"/>
        <v>-23985.724838710506</v>
      </c>
    </row>
    <row r="41" spans="1:39" s="384" customFormat="1" ht="15.6">
      <c r="A41" s="808"/>
      <c r="B41" s="394">
        <f t="shared" si="74"/>
        <v>46229</v>
      </c>
      <c r="C41" s="395" t="str">
        <f t="shared" si="56"/>
        <v>Sun</v>
      </c>
      <c r="D41" s="396">
        <f t="shared" si="58"/>
        <v>132360</v>
      </c>
      <c r="E41" s="397">
        <f t="shared" si="59"/>
        <v>218203.35699999999</v>
      </c>
      <c r="F41" s="397">
        <f t="shared" si="60"/>
        <v>85843.356999999989</v>
      </c>
      <c r="G41" s="397">
        <f>VLOOKUP($B$10:$B$56,'SO MS'!$B$6:$L$50,4,TRUE)</f>
        <v>60000</v>
      </c>
      <c r="H41" s="397">
        <f>VLOOKUP($B$10:$B$56,'Summary sales'!$A$8:$L$58,4,TRUE)+VLOOKUP($B$10:$B$56,'Summary FOB'!$B$8:$K$41,6,TRUE)</f>
        <v>140497.49</v>
      </c>
      <c r="I41" s="397">
        <f t="shared" si="61"/>
        <v>80497.489999999991</v>
      </c>
      <c r="J41" s="397">
        <f>VLOOKUP($B$10:$B$56,'SO MS'!$B$6:$L$50,5,TRUE)</f>
        <v>34560</v>
      </c>
      <c r="K41" s="397">
        <f>VLOOKUP($B$10:$B$56,'Summary sales'!$A$8:$L$58,5,TRUE)+VLOOKUP($B$10:$B$56,'Summary FOB'!$B$8:$K$41,8,TRUE)</f>
        <v>44862.01</v>
      </c>
      <c r="L41" s="397">
        <f t="shared" si="62"/>
        <v>10302.010000000002</v>
      </c>
      <c r="M41" s="397">
        <f>VLOOKUP($B$10:$B$56,'SO MS'!$B$6:$L$50,6,TRUE)</f>
        <v>10800</v>
      </c>
      <c r="N41" s="397">
        <f>VLOOKUP($B$10:$B$56,'Summary sales'!$A$8:$M$58,6,TRUE)</f>
        <v>24505.739999999998</v>
      </c>
      <c r="O41" s="397">
        <f t="shared" si="63"/>
        <v>13705.739999999998</v>
      </c>
      <c r="P41" s="397">
        <f>VLOOKUP($B$10:$B$56,'SO MS'!$B$6:$AS$50,7,TRUE)</f>
        <v>10000</v>
      </c>
      <c r="Q41" s="397">
        <f>VLOOKUP($B$10:$B$56,'Summary sales'!$A$8:$M$58,7,TRUE)</f>
        <v>0</v>
      </c>
      <c r="R41" s="397">
        <f t="shared" si="64"/>
        <v>-10000</v>
      </c>
      <c r="S41" s="397">
        <f>VLOOKUP($B$10:$B$56,'SO MS'!$B$6:$AS$50,8,TRUE)</f>
        <v>13500</v>
      </c>
      <c r="T41" s="397">
        <f>VLOOKUP($B$10:$B$56,'Summary sales'!$A$8:$M$58,8,TRUE)</f>
        <v>0</v>
      </c>
      <c r="U41" s="397">
        <f t="shared" si="65"/>
        <v>-13500</v>
      </c>
      <c r="V41" s="397">
        <f>VLOOKUP($B$10:$B$56,'SO MS'!$B$6:$AS$50,9,TRUE)</f>
        <v>3500</v>
      </c>
      <c r="W41" s="397">
        <f>VLOOKUP($B$10:$B$56,'Summary sales'!$A$8:$M$58,9,TRUE)</f>
        <v>0</v>
      </c>
      <c r="X41" s="397">
        <f t="shared" si="66"/>
        <v>-3500</v>
      </c>
      <c r="Y41" s="397">
        <f>VLOOKUP($B$10:$B$56,'SO MS'!$B$6:$AS$50,10,TRUE)</f>
        <v>0</v>
      </c>
      <c r="Z41" s="397">
        <f>VLOOKUP($B$10:$B$56,'Summary sales'!$A$8:$M$58,10,TRUE)</f>
        <v>0</v>
      </c>
      <c r="AA41" s="397">
        <f t="shared" si="67"/>
        <v>0</v>
      </c>
      <c r="AB41" s="397">
        <f>VLOOKUP($B$10:$B$56,'SO MS'!$B$6:$AS$50,11,TRUE)</f>
        <v>0</v>
      </c>
      <c r="AC41" s="397">
        <f>VLOOKUP($B$10:$B$56,'Summary sales'!$A$8:$M$58,11,TRUE)</f>
        <v>8338.1170000000002</v>
      </c>
      <c r="AD41" s="397">
        <f t="shared" si="68"/>
        <v>8338.1170000000002</v>
      </c>
      <c r="AE41" s="397">
        <f t="shared" si="69"/>
        <v>183338.44945161289</v>
      </c>
      <c r="AF41" s="397">
        <f t="shared" ca="1" si="70"/>
        <v>162341.64200000165</v>
      </c>
      <c r="AG41" s="397">
        <f t="shared" ca="1" si="71"/>
        <v>-20996.807451611239</v>
      </c>
      <c r="AH41" s="397">
        <f>VLOOKUP($B$10:$B$53,'Summary FOB'!$B$8:$K$37,2,TRUE)</f>
        <v>0</v>
      </c>
      <c r="AI41" s="397">
        <f>VLOOKUP($B$10:$B$53,'Summary FOB'!$B$8:$K$37,3,TRUE)</f>
        <v>0</v>
      </c>
      <c r="AJ41" s="397">
        <f t="shared" si="72"/>
        <v>0</v>
      </c>
      <c r="AK41" s="397">
        <f>VLOOKUP($B$10:$B$53,'Daily Sales'!$B$5:$F$44,3,TRUE)</f>
        <v>183338.44945161289</v>
      </c>
      <c r="AL41" s="397">
        <f ca="1">VLOOKUP($B$10:$B$53,'Daily Sales'!$B$5:$F$44,4,TRUE)</f>
        <v>162341.64200000165</v>
      </c>
      <c r="AM41" s="409">
        <f t="shared" ca="1" si="73"/>
        <v>-20996.807451611239</v>
      </c>
    </row>
    <row r="42" spans="1:39" s="384" customFormat="1" ht="15.6">
      <c r="A42" s="809"/>
      <c r="B42" s="398" t="s">
        <v>18</v>
      </c>
      <c r="C42" s="392"/>
      <c r="D42" s="399">
        <f t="shared" ref="D42:AM42" si="75">SUM(D35:D41)</f>
        <v>1327007.9890000001</v>
      </c>
      <c r="E42" s="399">
        <f t="shared" si="75"/>
        <v>1435911.5220000001</v>
      </c>
      <c r="F42" s="399">
        <f t="shared" si="75"/>
        <v>108903.53299999997</v>
      </c>
      <c r="G42" s="399">
        <f t="shared" si="75"/>
        <v>420000</v>
      </c>
      <c r="H42" s="399">
        <f t="shared" si="75"/>
        <v>948774.02000000014</v>
      </c>
      <c r="I42" s="399">
        <f t="shared" si="75"/>
        <v>528774.02</v>
      </c>
      <c r="J42" s="399">
        <f t="shared" si="75"/>
        <v>241920</v>
      </c>
      <c r="K42" s="399">
        <f t="shared" si="75"/>
        <v>304160.56999999995</v>
      </c>
      <c r="L42" s="399">
        <f t="shared" si="75"/>
        <v>62240.569999999992</v>
      </c>
      <c r="M42" s="399">
        <f t="shared" si="75"/>
        <v>75600</v>
      </c>
      <c r="N42" s="399">
        <f t="shared" si="75"/>
        <v>91013.079999999987</v>
      </c>
      <c r="O42" s="399">
        <f t="shared" si="75"/>
        <v>15413.079999999996</v>
      </c>
      <c r="P42" s="399">
        <f t="shared" si="75"/>
        <v>70000</v>
      </c>
      <c r="Q42" s="399">
        <f t="shared" si="75"/>
        <v>3321.37</v>
      </c>
      <c r="R42" s="399">
        <f t="shared" si="75"/>
        <v>-66678.63</v>
      </c>
      <c r="S42" s="399">
        <f t="shared" si="75"/>
        <v>94500</v>
      </c>
      <c r="T42" s="399">
        <f t="shared" si="75"/>
        <v>0</v>
      </c>
      <c r="U42" s="399">
        <f t="shared" si="75"/>
        <v>-94500</v>
      </c>
      <c r="V42" s="399">
        <f t="shared" si="75"/>
        <v>24500</v>
      </c>
      <c r="W42" s="399">
        <f t="shared" si="75"/>
        <v>3905.49</v>
      </c>
      <c r="X42" s="399">
        <f t="shared" si="75"/>
        <v>-20594.510000000002</v>
      </c>
      <c r="Y42" s="399">
        <f t="shared" si="75"/>
        <v>400487.98900000006</v>
      </c>
      <c r="Z42" s="399">
        <f t="shared" si="75"/>
        <v>0</v>
      </c>
      <c r="AA42" s="399">
        <f t="shared" si="75"/>
        <v>-400487.98900000006</v>
      </c>
      <c r="AB42" s="399">
        <f t="shared" si="75"/>
        <v>0</v>
      </c>
      <c r="AC42" s="399">
        <f t="shared" si="75"/>
        <v>84736.991999999998</v>
      </c>
      <c r="AD42" s="399">
        <f t="shared" si="75"/>
        <v>84736.991999999998</v>
      </c>
      <c r="AE42" s="399">
        <f t="shared" si="75"/>
        <v>1468223.2620967738</v>
      </c>
      <c r="AF42" s="399">
        <f t="shared" ca="1" si="75"/>
        <v>1488733.393600988</v>
      </c>
      <c r="AG42" s="399">
        <f t="shared" ca="1" si="75"/>
        <v>20510.131504213874</v>
      </c>
      <c r="AH42" s="399">
        <f t="shared" si="75"/>
        <v>0</v>
      </c>
      <c r="AI42" s="399">
        <f t="shared" si="75"/>
        <v>0</v>
      </c>
      <c r="AJ42" s="399">
        <f t="shared" si="75"/>
        <v>0</v>
      </c>
      <c r="AK42" s="399">
        <f t="shared" si="75"/>
        <v>1468223.2620967738</v>
      </c>
      <c r="AL42" s="399">
        <f t="shared" ca="1" si="75"/>
        <v>1488733.393600988</v>
      </c>
      <c r="AM42" s="645">
        <f t="shared" ca="1" si="75"/>
        <v>20510.131504213874</v>
      </c>
    </row>
    <row r="43" spans="1:39" s="384" customFormat="1" ht="15.6">
      <c r="A43" s="603"/>
      <c r="B43" s="391"/>
      <c r="C43" s="392"/>
      <c r="D43" s="400"/>
      <c r="E43" s="401"/>
      <c r="F43" s="401"/>
      <c r="G43" s="401"/>
      <c r="H43" s="401"/>
      <c r="I43" s="401"/>
      <c r="J43" s="401"/>
      <c r="K43" s="401"/>
      <c r="L43" s="401"/>
      <c r="M43" s="401"/>
      <c r="N43" s="401"/>
      <c r="O43" s="401"/>
      <c r="P43" s="401"/>
      <c r="Q43" s="401"/>
      <c r="R43" s="401"/>
      <c r="S43" s="401"/>
      <c r="T43" s="401"/>
      <c r="U43" s="401"/>
      <c r="V43" s="401"/>
      <c r="W43" s="401"/>
      <c r="X43" s="401"/>
      <c r="Y43" s="401"/>
      <c r="Z43" s="401"/>
      <c r="AA43" s="401"/>
      <c r="AB43" s="401"/>
      <c r="AC43" s="401"/>
      <c r="AD43" s="401"/>
      <c r="AE43" s="401"/>
      <c r="AF43" s="401"/>
      <c r="AG43" s="401"/>
      <c r="AH43" s="401"/>
      <c r="AI43" s="401"/>
      <c r="AJ43" s="401"/>
      <c r="AK43" s="401"/>
      <c r="AL43" s="401"/>
      <c r="AM43" s="410"/>
    </row>
    <row r="44" spans="1:39" s="384" customFormat="1" ht="15.6">
      <c r="A44" s="810">
        <f>WEEKNUM(B44)</f>
        <v>31</v>
      </c>
      <c r="B44" s="391">
        <f>B41+1</f>
        <v>46230</v>
      </c>
      <c r="C44" s="392" t="str">
        <f t="shared" ref="C44:C48" si="76">TEXT(B44,"ddd")</f>
        <v>Mon</v>
      </c>
      <c r="D44" s="402">
        <f t="shared" ref="D44:D48" si="77">SUMIF($G$9:$AD$9,$D$9,G44:AD44)</f>
        <v>132360</v>
      </c>
      <c r="E44" s="403">
        <f t="shared" ref="E44:E48" si="78">SUMIF($G$9:$AD$9,$E$9,G44:AD44)</f>
        <v>178686.50400000002</v>
      </c>
      <c r="F44" s="403">
        <f t="shared" ref="F44:F48" si="79">E44-D44</f>
        <v>46326.504000000015</v>
      </c>
      <c r="G44" s="403">
        <f>VLOOKUP($B$10:$B$56,'SO MS'!$B$6:$L$50,4,TRUE)</f>
        <v>60000</v>
      </c>
      <c r="H44" s="403">
        <f>VLOOKUP($B$10:$B$56,'Summary sales'!$A$8:$L$58,4,TRUE)+VLOOKUP($B$10:$B$56,'Summary FOB'!$B$8:$K$41,6,TRUE)</f>
        <v>125780.36000000002</v>
      </c>
      <c r="I44" s="403">
        <f t="shared" ref="I44:I48" si="80">H44-G44</f>
        <v>65780.360000000015</v>
      </c>
      <c r="J44" s="403">
        <f>VLOOKUP($B$10:$B$56,'SO MS'!$B$6:$L$50,5,TRUE)</f>
        <v>34560</v>
      </c>
      <c r="K44" s="403">
        <f>VLOOKUP($B$10:$B$56,'Summary sales'!$A$8:$L$58,5,TRUE)+VLOOKUP($B$10:$B$56,'Summary FOB'!$B$8:$K$41,8,TRUE)</f>
        <v>27128.85</v>
      </c>
      <c r="L44" s="403">
        <f t="shared" ref="L44:L48" si="81">K44-J44</f>
        <v>-7431.1500000000015</v>
      </c>
      <c r="M44" s="403">
        <f>VLOOKUP($B$10:$B$56,'SO MS'!$B$6:$L$50,6,TRUE)</f>
        <v>10800</v>
      </c>
      <c r="N44" s="403">
        <f>VLOOKUP($B$10:$B$56,'Summary sales'!$A$8:$M$58,6,TRUE)</f>
        <v>8677.11</v>
      </c>
      <c r="O44" s="403">
        <f t="shared" ref="O44:O48" si="82">N44-M44</f>
        <v>-2122.8899999999994</v>
      </c>
      <c r="P44" s="403">
        <f>VLOOKUP($B$10:$B$56,'SO MS'!$B$6:$AS$50,7,TRUE)</f>
        <v>10000</v>
      </c>
      <c r="Q44" s="403">
        <f>VLOOKUP($B$10:$B$56,'Summary sales'!$A$8:$M$58,7,TRUE)</f>
        <v>3658.37</v>
      </c>
      <c r="R44" s="403">
        <f t="shared" ref="R44:R48" si="83">Q44-P44</f>
        <v>-6341.63</v>
      </c>
      <c r="S44" s="403">
        <f>VLOOKUP($B$10:$B$56,'SO MS'!$B$6:$AS$50,8,TRUE)</f>
        <v>13500</v>
      </c>
      <c r="T44" s="403">
        <f>VLOOKUP($B$10:$B$56,'Summary sales'!$A$8:$M$58,8,TRUE)</f>
        <v>0</v>
      </c>
      <c r="U44" s="403">
        <f t="shared" ref="U44:U48" si="84">T44-S44</f>
        <v>-13500</v>
      </c>
      <c r="V44" s="403">
        <f>VLOOKUP($B$10:$B$56,'SO MS'!$B$6:$AS$50,9,TRUE)</f>
        <v>3500</v>
      </c>
      <c r="W44" s="403">
        <f>VLOOKUP($B$10:$B$56,'Summary sales'!$A$8:$M$58,9,TRUE)</f>
        <v>0</v>
      </c>
      <c r="X44" s="403">
        <f t="shared" ref="X44:X48" si="85">W44-V44</f>
        <v>-3500</v>
      </c>
      <c r="Y44" s="403">
        <f>VLOOKUP($B$10:$B$56,'SO MS'!$B$6:$AS$50,10,TRUE)</f>
        <v>0</v>
      </c>
      <c r="Z44" s="403">
        <f>VLOOKUP($B$10:$B$56,'Summary sales'!$A$8:$M$58,10,TRUE)</f>
        <v>4548.9799999999996</v>
      </c>
      <c r="AA44" s="403">
        <f t="shared" ref="AA44:AA48" si="86">Z44-Y44</f>
        <v>4548.9799999999996</v>
      </c>
      <c r="AB44" s="403">
        <f>VLOOKUP($B$10:$B$56,'SO MS'!$B$6:$AS$50,11,TRUE)</f>
        <v>0</v>
      </c>
      <c r="AC44" s="403">
        <f>VLOOKUP($B$10:$B$56,'Summary sales'!$A$8:$M$58,11,TRUE)</f>
        <v>8892.8339999999989</v>
      </c>
      <c r="AD44" s="403">
        <f t="shared" ref="AD44:AD48" si="87">AC44-AB44</f>
        <v>8892.8339999999989</v>
      </c>
      <c r="AE44" s="403">
        <f t="shared" ref="AE44:AE48" si="88">SUMIF($AH$9:$AM$9,$AE$9,AH44:AM44)</f>
        <v>215751.05716129029</v>
      </c>
      <c r="AF44" s="403">
        <f t="shared" ref="AF44:AF48" ca="1" si="89">SUMIF($AH$9:$AM$9,$AF$9,AH44:AM44)</f>
        <v>220958.29000000117</v>
      </c>
      <c r="AG44" s="403">
        <f t="shared" ref="AG44:AG48" ca="1" si="90">AF44-AE44</f>
        <v>5207.2328387108864</v>
      </c>
      <c r="AH44" s="403">
        <f>VLOOKUP($B$10:$B$53,'Summary FOB'!$B$8:$K$37,2,TRUE)</f>
        <v>0</v>
      </c>
      <c r="AI44" s="403">
        <f>VLOOKUP($B$10:$B$53,'Summary FOB'!$B$8:$K$37,3,TRUE)</f>
        <v>0</v>
      </c>
      <c r="AJ44" s="403">
        <f t="shared" ref="AJ44:AJ48" si="91">AI44-AH44</f>
        <v>0</v>
      </c>
      <c r="AK44" s="403">
        <f>VLOOKUP($B$10:$B$53,'Daily Sales'!$B$5:$F$44,3,TRUE)</f>
        <v>215751.05716129029</v>
      </c>
      <c r="AL44" s="403">
        <f ca="1">VLOOKUP($B$10:$B$53,'Daily Sales'!$B$5:$F$44,4,TRUE)</f>
        <v>220958.29000000117</v>
      </c>
      <c r="AM44" s="411">
        <f t="shared" ref="AM44:AM48" ca="1" si="92">AL44-AK44</f>
        <v>5207.2328387108864</v>
      </c>
    </row>
    <row r="45" spans="1:39" s="382" customFormat="1" ht="15.6">
      <c r="A45" s="808"/>
      <c r="B45" s="391">
        <f t="shared" ref="B45:B48" si="93">B44+1</f>
        <v>46231</v>
      </c>
      <c r="C45" s="392" t="str">
        <f t="shared" si="76"/>
        <v>Tue</v>
      </c>
      <c r="D45" s="402">
        <f t="shared" si="77"/>
        <v>132360</v>
      </c>
      <c r="E45" s="403">
        <f t="shared" si="78"/>
        <v>196138.47199999998</v>
      </c>
      <c r="F45" s="403">
        <f t="shared" si="79"/>
        <v>63778.47199999998</v>
      </c>
      <c r="G45" s="403">
        <f>VLOOKUP($B$10:$B$56,'SO MS'!$B$6:$L$50,4,TRUE)</f>
        <v>60000</v>
      </c>
      <c r="H45" s="403">
        <f>VLOOKUP($B$10:$B$56,'Summary sales'!$A$8:$L$58,4,TRUE)+VLOOKUP($B$10:$B$56,'Summary FOB'!$B$8:$K$41,6,TRUE)</f>
        <v>139727.24999999997</v>
      </c>
      <c r="I45" s="403">
        <f t="shared" si="80"/>
        <v>79727.249999999971</v>
      </c>
      <c r="J45" s="403">
        <f>VLOOKUP($B$10:$B$56,'SO MS'!$B$6:$L$50,5,TRUE)</f>
        <v>34560</v>
      </c>
      <c r="K45" s="403">
        <f>VLOOKUP($B$10:$B$56,'Summary sales'!$A$8:$L$58,5,TRUE)+VLOOKUP($B$10:$B$56,'Summary FOB'!$B$8:$K$41,8,TRUE)</f>
        <v>40888.980000000003</v>
      </c>
      <c r="L45" s="403">
        <f t="shared" si="81"/>
        <v>6328.9800000000032</v>
      </c>
      <c r="M45" s="403">
        <f>VLOOKUP($B$10:$B$56,'SO MS'!$B$6:$L$50,6,TRUE)</f>
        <v>10800</v>
      </c>
      <c r="N45" s="403">
        <f>VLOOKUP($B$10:$B$56,'Summary sales'!$A$8:$M$58,6,TRUE)</f>
        <v>9023.1299999999992</v>
      </c>
      <c r="O45" s="403">
        <f t="shared" si="82"/>
        <v>-1776.8700000000008</v>
      </c>
      <c r="P45" s="403">
        <f>VLOOKUP($B$10:$B$56,'SO MS'!$B$6:$AS$50,7,TRUE)</f>
        <v>10000</v>
      </c>
      <c r="Q45" s="403">
        <f>VLOOKUP($B$10:$B$56,'Summary sales'!$A$8:$M$58,7,TRUE)</f>
        <v>0</v>
      </c>
      <c r="R45" s="403">
        <f t="shared" si="83"/>
        <v>-10000</v>
      </c>
      <c r="S45" s="403">
        <f>VLOOKUP($B$10:$B$56,'SO MS'!$B$6:$AS$50,8,TRUE)</f>
        <v>13500</v>
      </c>
      <c r="T45" s="403">
        <f>VLOOKUP($B$10:$B$56,'Summary sales'!$A$8:$M$58,8,TRUE)</f>
        <v>0</v>
      </c>
      <c r="U45" s="403">
        <f t="shared" si="84"/>
        <v>-13500</v>
      </c>
      <c r="V45" s="403">
        <f>VLOOKUP($B$10:$B$56,'SO MS'!$B$6:$AS$50,9,TRUE)</f>
        <v>3500</v>
      </c>
      <c r="W45" s="403">
        <f>VLOOKUP($B$10:$B$56,'Summary sales'!$A$8:$M$58,9,TRUE)</f>
        <v>0</v>
      </c>
      <c r="X45" s="403">
        <f t="shared" si="85"/>
        <v>-3500</v>
      </c>
      <c r="Y45" s="403">
        <f>VLOOKUP($B$10:$B$56,'SO MS'!$B$6:$AS$50,10,TRUE)</f>
        <v>0</v>
      </c>
      <c r="Z45" s="403">
        <f>VLOOKUP($B$10:$B$56,'Summary sales'!$A$8:$M$58,10,TRUE)</f>
        <v>2202.7800000000002</v>
      </c>
      <c r="AA45" s="403">
        <f t="shared" si="86"/>
        <v>2202.7800000000002</v>
      </c>
      <c r="AB45" s="403">
        <f>VLOOKUP($B$10:$B$56,'SO MS'!$B$6:$AS$50,11,TRUE)</f>
        <v>0</v>
      </c>
      <c r="AC45" s="403">
        <f>VLOOKUP($B$10:$B$56,'Summary sales'!$A$8:$M$58,11,TRUE)</f>
        <v>4296.3320000000003</v>
      </c>
      <c r="AD45" s="403">
        <f t="shared" si="87"/>
        <v>4296.3320000000003</v>
      </c>
      <c r="AE45" s="403">
        <f t="shared" si="88"/>
        <v>215751.05716129029</v>
      </c>
      <c r="AF45" s="403">
        <f t="shared" ca="1" si="89"/>
        <v>193855.79382959395</v>
      </c>
      <c r="AG45" s="403">
        <f t="shared" ca="1" si="90"/>
        <v>-21895.263331696333</v>
      </c>
      <c r="AH45" s="403">
        <f>VLOOKUP($B$10:$B$53,'Summary FOB'!$B$8:$K$37,2,TRUE)</f>
        <v>0</v>
      </c>
      <c r="AI45" s="403">
        <f>VLOOKUP($B$10:$B$53,'Summary FOB'!$B$8:$K$37,3,TRUE)</f>
        <v>0</v>
      </c>
      <c r="AJ45" s="403">
        <f t="shared" si="91"/>
        <v>0</v>
      </c>
      <c r="AK45" s="403">
        <f>VLOOKUP($B$10:$B$53,'Daily Sales'!$B$5:$F$44,3,TRUE)</f>
        <v>215751.05716129029</v>
      </c>
      <c r="AL45" s="403">
        <f ca="1">VLOOKUP($B$10:$B$53,'Daily Sales'!$B$5:$F$44,4,TRUE)</f>
        <v>193855.79382959395</v>
      </c>
      <c r="AM45" s="411">
        <f t="shared" ca="1" si="92"/>
        <v>-21895.263331696333</v>
      </c>
    </row>
    <row r="46" spans="1:39" s="382" customFormat="1" ht="15.6">
      <c r="A46" s="808"/>
      <c r="B46" s="391">
        <f t="shared" si="93"/>
        <v>46232</v>
      </c>
      <c r="C46" s="392" t="str">
        <f t="shared" si="76"/>
        <v>Wed</v>
      </c>
      <c r="D46" s="402">
        <f t="shared" si="77"/>
        <v>132360</v>
      </c>
      <c r="E46" s="403">
        <f t="shared" si="78"/>
        <v>184883.45199999999</v>
      </c>
      <c r="F46" s="403">
        <f t="shared" si="79"/>
        <v>52523.45199999999</v>
      </c>
      <c r="G46" s="403">
        <f>VLOOKUP($B$10:$B$56,'SO MS'!$B$6:$L$50,4,TRUE)</f>
        <v>60000</v>
      </c>
      <c r="H46" s="403">
        <f>VLOOKUP($B$10:$B$56,'Summary sales'!$A$8:$L$58,4,TRUE)+VLOOKUP($B$10:$B$56,'Summary FOB'!$B$8:$K$41,6,TRUE)</f>
        <v>127826.48</v>
      </c>
      <c r="I46" s="403">
        <f t="shared" si="80"/>
        <v>67826.48</v>
      </c>
      <c r="J46" s="403">
        <f>VLOOKUP($B$10:$B$56,'SO MS'!$B$6:$L$50,5,TRUE)</f>
        <v>34560</v>
      </c>
      <c r="K46" s="403">
        <f>VLOOKUP($B$10:$B$56,'Summary sales'!$A$8:$L$58,5,TRUE)+VLOOKUP($B$10:$B$56,'Summary FOB'!$B$8:$K$41,8,TRUE)</f>
        <v>40541.980000000003</v>
      </c>
      <c r="L46" s="403">
        <f t="shared" si="81"/>
        <v>5981.9800000000032</v>
      </c>
      <c r="M46" s="403">
        <f>VLOOKUP($B$10:$B$56,'SO MS'!$B$6:$L$50,6,TRUE)</f>
        <v>10800</v>
      </c>
      <c r="N46" s="403">
        <f>VLOOKUP($B$10:$B$56,'Summary sales'!$A$8:$M$58,6,TRUE)</f>
        <v>7804.1</v>
      </c>
      <c r="O46" s="403">
        <f t="shared" si="82"/>
        <v>-2995.8999999999996</v>
      </c>
      <c r="P46" s="403">
        <f>VLOOKUP($B$10:$B$56,'SO MS'!$B$6:$AS$50,7,TRUE)</f>
        <v>10000</v>
      </c>
      <c r="Q46" s="403">
        <f>VLOOKUP($B$10:$B$56,'Summary sales'!$A$8:$M$58,7,TRUE)</f>
        <v>0</v>
      </c>
      <c r="R46" s="403">
        <f t="shared" si="83"/>
        <v>-10000</v>
      </c>
      <c r="S46" s="403">
        <f>VLOOKUP($B$10:$B$56,'SO MS'!$B$6:$AS$50,8,TRUE)</f>
        <v>13500</v>
      </c>
      <c r="T46" s="403">
        <f>VLOOKUP($B$10:$B$56,'Summary sales'!$A$8:$M$58,8,TRUE)</f>
        <v>0</v>
      </c>
      <c r="U46" s="403">
        <f t="shared" si="84"/>
        <v>-13500</v>
      </c>
      <c r="V46" s="403">
        <f>VLOOKUP($B$10:$B$56,'SO MS'!$B$6:$AS$50,9,TRUE)</f>
        <v>3500</v>
      </c>
      <c r="W46" s="403">
        <f>VLOOKUP($B$10:$B$56,'Summary sales'!$A$8:$M$58,9,TRUE)</f>
        <v>0</v>
      </c>
      <c r="X46" s="403">
        <f t="shared" si="85"/>
        <v>-3500</v>
      </c>
      <c r="Y46" s="403">
        <f>VLOOKUP($B$10:$B$56,'SO MS'!$B$6:$AS$50,10,TRUE)</f>
        <v>0</v>
      </c>
      <c r="Z46" s="403">
        <f>VLOOKUP($B$10:$B$56,'Summary sales'!$A$8:$M$58,10,TRUE)</f>
        <v>0</v>
      </c>
      <c r="AA46" s="403">
        <f t="shared" si="86"/>
        <v>0</v>
      </c>
      <c r="AB46" s="403">
        <f>VLOOKUP($B$10:$B$56,'SO MS'!$B$6:$AS$50,11,TRUE)</f>
        <v>0</v>
      </c>
      <c r="AC46" s="403">
        <f>VLOOKUP($B$10:$B$56,'Summary sales'!$A$8:$M$58,11,TRUE)</f>
        <v>8710.8919999999998</v>
      </c>
      <c r="AD46" s="403">
        <f t="shared" si="87"/>
        <v>8710.8919999999998</v>
      </c>
      <c r="AE46" s="403">
        <f t="shared" si="88"/>
        <v>215751.05716129029</v>
      </c>
      <c r="AF46" s="403">
        <f t="shared" ca="1" si="89"/>
        <v>183559.17900000064</v>
      </c>
      <c r="AG46" s="403">
        <f t="shared" ca="1" si="90"/>
        <v>-32191.878161289642</v>
      </c>
      <c r="AH46" s="403">
        <f>VLOOKUP($B$10:$B$53,'Summary FOB'!$B$8:$K$37,2,TRUE)</f>
        <v>0</v>
      </c>
      <c r="AI46" s="403">
        <f>VLOOKUP($B$10:$B$53,'Summary FOB'!$B$8:$K$37,3,TRUE)</f>
        <v>0</v>
      </c>
      <c r="AJ46" s="403">
        <f t="shared" si="91"/>
        <v>0</v>
      </c>
      <c r="AK46" s="403">
        <f>VLOOKUP($B$10:$B$53,'Daily Sales'!$B$5:$F$44,3,TRUE)</f>
        <v>215751.05716129029</v>
      </c>
      <c r="AL46" s="403">
        <f ca="1">VLOOKUP($B$10:$B$53,'Daily Sales'!$B$5:$F$44,4,TRUE)</f>
        <v>183559.17900000064</v>
      </c>
      <c r="AM46" s="411">
        <f t="shared" ca="1" si="92"/>
        <v>-32191.878161289642</v>
      </c>
    </row>
    <row r="47" spans="1:39" s="353" customFormat="1" ht="15.6">
      <c r="A47" s="808"/>
      <c r="B47" s="391">
        <f t="shared" si="93"/>
        <v>46233</v>
      </c>
      <c r="C47" s="392" t="str">
        <f t="shared" si="76"/>
        <v>Thu</v>
      </c>
      <c r="D47" s="402">
        <f t="shared" si="77"/>
        <v>132360</v>
      </c>
      <c r="E47" s="403">
        <f t="shared" si="78"/>
        <v>170753.94899999999</v>
      </c>
      <c r="F47" s="403">
        <f t="shared" si="79"/>
        <v>38393.948999999993</v>
      </c>
      <c r="G47" s="403">
        <f>VLOOKUP($B$10:$B$56,'SO MS'!$B$6:$L$50,4,TRUE)</f>
        <v>60000</v>
      </c>
      <c r="H47" s="403">
        <f>VLOOKUP($B$10:$B$56,'Summary sales'!$A$8:$L$58,4,TRUE)+VLOOKUP($B$10:$B$56,'Summary FOB'!$B$8:$K$41,6,TRUE)</f>
        <v>107082.36</v>
      </c>
      <c r="I47" s="403">
        <f t="shared" si="80"/>
        <v>47082.36</v>
      </c>
      <c r="J47" s="403">
        <f>VLOOKUP($B$10:$B$56,'SO MS'!$B$6:$L$50,5,TRUE)</f>
        <v>34560</v>
      </c>
      <c r="K47" s="403">
        <f>VLOOKUP($B$10:$B$56,'Summary sales'!$A$8:$L$58,5,TRUE)+VLOOKUP($B$10:$B$56,'Summary FOB'!$B$8:$K$41,8,TRUE)</f>
        <v>42662.079999999994</v>
      </c>
      <c r="L47" s="403">
        <f t="shared" si="81"/>
        <v>8102.0799999999945</v>
      </c>
      <c r="M47" s="403">
        <f>VLOOKUP($B$10:$B$56,'SO MS'!$B$6:$L$50,6,TRUE)</f>
        <v>10800</v>
      </c>
      <c r="N47" s="403">
        <f>VLOOKUP($B$10:$B$56,'Summary sales'!$A$8:$M$58,6,TRUE)</f>
        <v>11789.47</v>
      </c>
      <c r="O47" s="403">
        <f t="shared" si="82"/>
        <v>989.46999999999935</v>
      </c>
      <c r="P47" s="403">
        <f>VLOOKUP($B$10:$B$56,'SO MS'!$B$6:$AS$50,7,TRUE)</f>
        <v>10000</v>
      </c>
      <c r="Q47" s="403">
        <f>VLOOKUP($B$10:$B$56,'Summary sales'!$A$8:$M$58,7,TRUE)</f>
        <v>0</v>
      </c>
      <c r="R47" s="403">
        <f t="shared" si="83"/>
        <v>-10000</v>
      </c>
      <c r="S47" s="403">
        <f>VLOOKUP($B$10:$B$56,'SO MS'!$B$6:$AS$50,8,TRUE)</f>
        <v>13500</v>
      </c>
      <c r="T47" s="403">
        <f>VLOOKUP($B$10:$B$56,'Summary sales'!$A$8:$M$58,8,TRUE)</f>
        <v>4827.78</v>
      </c>
      <c r="U47" s="403">
        <f t="shared" si="84"/>
        <v>-8672.2200000000012</v>
      </c>
      <c r="V47" s="403">
        <f>VLOOKUP($B$10:$B$56,'SO MS'!$B$6:$AS$50,9,TRUE)</f>
        <v>3500</v>
      </c>
      <c r="W47" s="403">
        <f>VLOOKUP($B$10:$B$56,'Summary sales'!$A$8:$M$58,9,TRUE)</f>
        <v>0</v>
      </c>
      <c r="X47" s="403">
        <f t="shared" si="85"/>
        <v>-3500</v>
      </c>
      <c r="Y47" s="403">
        <f>VLOOKUP($B$10:$B$56,'SO MS'!$B$6:$AS$50,10,TRUE)</f>
        <v>0</v>
      </c>
      <c r="Z47" s="403">
        <f>VLOOKUP($B$10:$B$56,'Summary sales'!$A$8:$M$58,10,TRUE)</f>
        <v>0</v>
      </c>
      <c r="AA47" s="403">
        <f t="shared" si="86"/>
        <v>0</v>
      </c>
      <c r="AB47" s="403">
        <f>VLOOKUP($B$10:$B$56,'SO MS'!$B$6:$AS$50,11,TRUE)</f>
        <v>0</v>
      </c>
      <c r="AC47" s="403">
        <f>VLOOKUP($B$10:$B$56,'Summary sales'!$A$8:$M$58,11,TRUE)</f>
        <v>4392.259</v>
      </c>
      <c r="AD47" s="403">
        <f t="shared" si="87"/>
        <v>4392.259</v>
      </c>
      <c r="AE47" s="403">
        <f t="shared" si="88"/>
        <v>215751.05716129029</v>
      </c>
      <c r="AF47" s="403">
        <f t="shared" ca="1" si="89"/>
        <v>170318.51399999543</v>
      </c>
      <c r="AG47" s="403">
        <f t="shared" ca="1" si="90"/>
        <v>-45432.54316129486</v>
      </c>
      <c r="AH47" s="403">
        <f>VLOOKUP($B$10:$B$53,'Summary FOB'!$B$8:$K$37,2,TRUE)</f>
        <v>0</v>
      </c>
      <c r="AI47" s="403">
        <f>VLOOKUP($B$10:$B$53,'Summary FOB'!$B$8:$K$37,3,TRUE)</f>
        <v>0</v>
      </c>
      <c r="AJ47" s="403">
        <f t="shared" si="91"/>
        <v>0</v>
      </c>
      <c r="AK47" s="403">
        <f>VLOOKUP($B$10:$B$53,'Daily Sales'!$B$5:$F$44,3,TRUE)</f>
        <v>215751.05716129029</v>
      </c>
      <c r="AL47" s="403">
        <f ca="1">VLOOKUP($B$10:$B$53,'Daily Sales'!$B$5:$F$44,4,TRUE)</f>
        <v>170318.51399999543</v>
      </c>
      <c r="AM47" s="411">
        <f t="shared" ca="1" si="92"/>
        <v>-45432.54316129486</v>
      </c>
    </row>
    <row r="48" spans="1:39" s="383" customFormat="1" ht="15.6">
      <c r="A48" s="808"/>
      <c r="B48" s="391">
        <f t="shared" si="93"/>
        <v>46234</v>
      </c>
      <c r="C48" s="392" t="str">
        <f t="shared" si="76"/>
        <v>Fri</v>
      </c>
      <c r="D48" s="402">
        <f t="shared" si="77"/>
        <v>132360</v>
      </c>
      <c r="E48" s="403">
        <f t="shared" si="78"/>
        <v>191719.478</v>
      </c>
      <c r="F48" s="403">
        <f t="shared" si="79"/>
        <v>59359.478000000003</v>
      </c>
      <c r="G48" s="403">
        <f>VLOOKUP($B$10:$B$56,'SO MS'!$B$6:$L$50,4,TRUE)</f>
        <v>60000</v>
      </c>
      <c r="H48" s="403">
        <f>VLOOKUP($B$10:$B$56,'Summary sales'!$A$8:$L$58,4,TRUE)+VLOOKUP($B$10:$B$56,'Summary FOB'!$B$8:$K$41,6,TRUE)</f>
        <v>124232.88</v>
      </c>
      <c r="I48" s="403">
        <f t="shared" si="80"/>
        <v>64232.880000000005</v>
      </c>
      <c r="J48" s="403">
        <f>VLOOKUP($B$10:$B$56,'SO MS'!$B$6:$L$50,5,TRUE)</f>
        <v>34560</v>
      </c>
      <c r="K48" s="403">
        <f>VLOOKUP($B$10:$B$56,'Summary sales'!$A$8:$L$58,5,TRUE)+VLOOKUP($B$10:$B$56,'Summary FOB'!$B$8:$K$41,8,TRUE)</f>
        <v>47991.289999999994</v>
      </c>
      <c r="L48" s="403">
        <f t="shared" si="81"/>
        <v>13431.289999999994</v>
      </c>
      <c r="M48" s="403">
        <f>VLOOKUP($B$10:$B$56,'SO MS'!$B$6:$L$50,6,TRUE)</f>
        <v>10800</v>
      </c>
      <c r="N48" s="403">
        <f>VLOOKUP($B$10:$B$56,'Summary sales'!$A$8:$M$58,6,TRUE)</f>
        <v>10986.23</v>
      </c>
      <c r="O48" s="403">
        <f t="shared" si="82"/>
        <v>186.22999999999956</v>
      </c>
      <c r="P48" s="403">
        <f>VLOOKUP($B$10:$B$56,'SO MS'!$B$6:$AS$50,7,TRUE)</f>
        <v>10000</v>
      </c>
      <c r="Q48" s="403">
        <f>VLOOKUP($B$10:$B$56,'Summary sales'!$A$8:$M$58,7,TRUE)</f>
        <v>0</v>
      </c>
      <c r="R48" s="403">
        <f t="shared" si="83"/>
        <v>-10000</v>
      </c>
      <c r="S48" s="403">
        <f>VLOOKUP($B$10:$B$56,'SO MS'!$B$6:$AS$50,8,TRUE)</f>
        <v>13500</v>
      </c>
      <c r="T48" s="403">
        <f>VLOOKUP($B$10:$B$56,'Summary sales'!$A$8:$M$58,8,TRUE)</f>
        <v>0</v>
      </c>
      <c r="U48" s="403">
        <f t="shared" si="84"/>
        <v>-13500</v>
      </c>
      <c r="V48" s="403">
        <f>VLOOKUP($B$10:$B$56,'SO MS'!$B$6:$AS$50,9,TRUE)</f>
        <v>3500</v>
      </c>
      <c r="W48" s="403">
        <f>VLOOKUP($B$10:$B$56,'Summary sales'!$A$8:$M$58,9,TRUE)</f>
        <v>0</v>
      </c>
      <c r="X48" s="403">
        <f t="shared" si="85"/>
        <v>-3500</v>
      </c>
      <c r="Y48" s="403">
        <f>VLOOKUP($B$10:$B$56,'SO MS'!$B$6:$AS$50,10,TRUE)</f>
        <v>0</v>
      </c>
      <c r="Z48" s="403">
        <f>VLOOKUP($B$10:$B$56,'Summary sales'!$A$8:$M$58,10,TRUE)</f>
        <v>0</v>
      </c>
      <c r="AA48" s="403">
        <f t="shared" si="86"/>
        <v>0</v>
      </c>
      <c r="AB48" s="403">
        <f>VLOOKUP($B$10:$B$56,'SO MS'!$B$6:$AS$50,11,TRUE)</f>
        <v>0</v>
      </c>
      <c r="AC48" s="403">
        <f>VLOOKUP($B$10:$B$56,'Summary sales'!$A$8:$M$58,11,TRUE)</f>
        <v>8509.0780000000013</v>
      </c>
      <c r="AD48" s="403">
        <f t="shared" si="87"/>
        <v>8509.0780000000013</v>
      </c>
      <c r="AE48" s="403">
        <f t="shared" si="88"/>
        <v>215751.05716129029</v>
      </c>
      <c r="AF48" s="403">
        <f t="shared" ca="1" si="89"/>
        <v>176093.23800000295</v>
      </c>
      <c r="AG48" s="403">
        <f t="shared" ca="1" si="90"/>
        <v>-39657.819161287334</v>
      </c>
      <c r="AH48" s="403">
        <f>VLOOKUP($B$10:$B$53,'Summary FOB'!$B$8:$K$37,2,TRUE)</f>
        <v>0</v>
      </c>
      <c r="AI48" s="403">
        <f>VLOOKUP($B$10:$B$53,'Summary FOB'!$B$8:$K$37,3,TRUE)</f>
        <v>0</v>
      </c>
      <c r="AJ48" s="403">
        <f t="shared" si="91"/>
        <v>0</v>
      </c>
      <c r="AK48" s="403">
        <f>VLOOKUP($B$10:$B$53,'Daily Sales'!$B$5:$F$44,3,TRUE)</f>
        <v>215751.05716129029</v>
      </c>
      <c r="AL48" s="403">
        <f ca="1">VLOOKUP($B$10:$B$53,'Daily Sales'!$B$5:$F$44,4,TRUE)</f>
        <v>176093.23800000295</v>
      </c>
      <c r="AM48" s="411">
        <f t="shared" ca="1" si="92"/>
        <v>-39657.819161287334</v>
      </c>
    </row>
    <row r="49" spans="1:39" s="353" customFormat="1" ht="15.6">
      <c r="A49" s="809"/>
      <c r="B49" s="398" t="s">
        <v>18</v>
      </c>
      <c r="C49" s="392"/>
      <c r="D49" s="399">
        <f>SUM(D44:D48)</f>
        <v>661800</v>
      </c>
      <c r="E49" s="399">
        <f t="shared" ref="E49:AM49" si="94">SUM(E44:E48)</f>
        <v>922181.8550000001</v>
      </c>
      <c r="F49" s="399">
        <f t="shared" si="94"/>
        <v>260381.85499999998</v>
      </c>
      <c r="G49" s="399">
        <f t="shared" si="94"/>
        <v>300000</v>
      </c>
      <c r="H49" s="399">
        <f t="shared" si="94"/>
        <v>624649.32999999996</v>
      </c>
      <c r="I49" s="399">
        <f t="shared" si="94"/>
        <v>324649.32999999996</v>
      </c>
      <c r="J49" s="399">
        <f t="shared" si="94"/>
        <v>172800</v>
      </c>
      <c r="K49" s="399">
        <f t="shared" si="94"/>
        <v>199213.18</v>
      </c>
      <c r="L49" s="399">
        <f t="shared" si="94"/>
        <v>26413.179999999993</v>
      </c>
      <c r="M49" s="399">
        <f t="shared" si="94"/>
        <v>54000</v>
      </c>
      <c r="N49" s="399">
        <f t="shared" si="94"/>
        <v>48280.039999999994</v>
      </c>
      <c r="O49" s="399">
        <f t="shared" si="94"/>
        <v>-5719.9600000000009</v>
      </c>
      <c r="P49" s="399">
        <f t="shared" si="94"/>
        <v>50000</v>
      </c>
      <c r="Q49" s="399">
        <f t="shared" si="94"/>
        <v>3658.37</v>
      </c>
      <c r="R49" s="399">
        <f t="shared" si="94"/>
        <v>-46341.630000000005</v>
      </c>
      <c r="S49" s="399">
        <f t="shared" si="94"/>
        <v>67500</v>
      </c>
      <c r="T49" s="399">
        <f t="shared" si="94"/>
        <v>4827.78</v>
      </c>
      <c r="U49" s="399">
        <f t="shared" si="94"/>
        <v>-62672.22</v>
      </c>
      <c r="V49" s="399">
        <f t="shared" si="94"/>
        <v>17500</v>
      </c>
      <c r="W49" s="399">
        <f t="shared" si="94"/>
        <v>0</v>
      </c>
      <c r="X49" s="399">
        <f t="shared" si="94"/>
        <v>-17500</v>
      </c>
      <c r="Y49" s="399">
        <f t="shared" si="94"/>
        <v>0</v>
      </c>
      <c r="Z49" s="399">
        <f t="shared" si="94"/>
        <v>6751.76</v>
      </c>
      <c r="AA49" s="399">
        <f t="shared" si="94"/>
        <v>6751.76</v>
      </c>
      <c r="AB49" s="399">
        <f t="shared" si="94"/>
        <v>0</v>
      </c>
      <c r="AC49" s="399">
        <f t="shared" si="94"/>
        <v>34801.394999999997</v>
      </c>
      <c r="AD49" s="399">
        <f t="shared" si="94"/>
        <v>34801.394999999997</v>
      </c>
      <c r="AE49" s="399">
        <f t="shared" si="94"/>
        <v>1078755.2858064515</v>
      </c>
      <c r="AF49" s="399">
        <f t="shared" ca="1" si="94"/>
        <v>944785.01482959406</v>
      </c>
      <c r="AG49" s="399">
        <f t="shared" ca="1" si="94"/>
        <v>-133970.27097685728</v>
      </c>
      <c r="AH49" s="399">
        <f t="shared" si="94"/>
        <v>0</v>
      </c>
      <c r="AI49" s="399">
        <f t="shared" si="94"/>
        <v>0</v>
      </c>
      <c r="AJ49" s="399">
        <f t="shared" si="94"/>
        <v>0</v>
      </c>
      <c r="AK49" s="399">
        <f t="shared" si="94"/>
        <v>1078755.2858064515</v>
      </c>
      <c r="AL49" s="399">
        <f t="shared" ca="1" si="94"/>
        <v>944785.01482959406</v>
      </c>
      <c r="AM49" s="645">
        <f t="shared" ca="1" si="94"/>
        <v>-133970.27097685728</v>
      </c>
    </row>
    <row r="50" spans="1:39" s="383" customFormat="1" ht="16.2" thickBot="1">
      <c r="A50" s="603"/>
      <c r="B50" s="391"/>
      <c r="C50" s="392"/>
      <c r="D50" s="400"/>
      <c r="E50" s="401"/>
      <c r="F50" s="401"/>
      <c r="G50" s="401"/>
      <c r="H50" s="401"/>
      <c r="I50" s="401"/>
      <c r="J50" s="401"/>
      <c r="K50" s="401"/>
      <c r="L50" s="401"/>
      <c r="M50" s="401"/>
      <c r="N50" s="401"/>
      <c r="O50" s="401"/>
      <c r="P50" s="401"/>
      <c r="Q50" s="401"/>
      <c r="R50" s="401"/>
      <c r="S50" s="401"/>
      <c r="T50" s="401"/>
      <c r="U50" s="40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10"/>
    </row>
    <row r="51" spans="1:39" ht="16.2" thickTop="1">
      <c r="A51" s="641"/>
      <c r="B51" s="398" t="s">
        <v>18</v>
      </c>
      <c r="C51" s="392"/>
      <c r="D51" s="404">
        <f>SUM(D49,D42,D33,D24,D15)</f>
        <v>4763691.5970000001</v>
      </c>
      <c r="E51" s="404">
        <f t="shared" ref="E51:AM51" si="95">SUM(E49,E42,E33,E24,E15)</f>
        <v>6138390.5480000004</v>
      </c>
      <c r="F51" s="404">
        <f t="shared" si="95"/>
        <v>1374698.9510000001</v>
      </c>
      <c r="G51" s="404">
        <f t="shared" si="95"/>
        <v>1860000</v>
      </c>
      <c r="H51" s="404">
        <f t="shared" si="95"/>
        <v>4041344.21</v>
      </c>
      <c r="I51" s="404">
        <f t="shared" si="95"/>
        <v>2181344.2100000004</v>
      </c>
      <c r="J51" s="404">
        <f t="shared" si="95"/>
        <v>1071360</v>
      </c>
      <c r="K51" s="404">
        <f t="shared" si="95"/>
        <v>1267821.5799999998</v>
      </c>
      <c r="L51" s="404">
        <f t="shared" si="95"/>
        <v>196461.58000000002</v>
      </c>
      <c r="M51" s="404">
        <f t="shared" si="95"/>
        <v>334800</v>
      </c>
      <c r="N51" s="404">
        <f t="shared" si="95"/>
        <v>385705.80000000005</v>
      </c>
      <c r="O51" s="404">
        <f t="shared" si="95"/>
        <v>50905.8</v>
      </c>
      <c r="P51" s="404">
        <f t="shared" si="95"/>
        <v>310000</v>
      </c>
      <c r="Q51" s="404">
        <f t="shared" si="95"/>
        <v>20047.830000000002</v>
      </c>
      <c r="R51" s="404">
        <f t="shared" si="95"/>
        <v>-289952.17</v>
      </c>
      <c r="S51" s="404">
        <f t="shared" si="95"/>
        <v>418500</v>
      </c>
      <c r="T51" s="404">
        <f t="shared" si="95"/>
        <v>4827.78</v>
      </c>
      <c r="U51" s="404">
        <f t="shared" si="95"/>
        <v>-413672.22</v>
      </c>
      <c r="V51" s="404">
        <f t="shared" si="95"/>
        <v>108500</v>
      </c>
      <c r="W51" s="404">
        <f t="shared" si="95"/>
        <v>37312.160000000003</v>
      </c>
      <c r="X51" s="404">
        <f t="shared" si="95"/>
        <v>-71187.840000000011</v>
      </c>
      <c r="Y51" s="404">
        <f t="shared" si="95"/>
        <v>660531.59700000007</v>
      </c>
      <c r="Z51" s="404">
        <f t="shared" si="95"/>
        <v>6751.76</v>
      </c>
      <c r="AA51" s="404">
        <f t="shared" si="95"/>
        <v>-653779.83700000006</v>
      </c>
      <c r="AB51" s="404">
        <f t="shared" si="95"/>
        <v>0</v>
      </c>
      <c r="AC51" s="404">
        <f t="shared" si="95"/>
        <v>374579.42799999996</v>
      </c>
      <c r="AD51" s="404">
        <f t="shared" si="95"/>
        <v>374579.42799999996</v>
      </c>
      <c r="AE51" s="404">
        <f t="shared" si="95"/>
        <v>6521544.6179354824</v>
      </c>
      <c r="AF51" s="404">
        <f t="shared" ca="1" si="95"/>
        <v>6298811.6332576498</v>
      </c>
      <c r="AG51" s="404">
        <f t="shared" ca="1" si="95"/>
        <v>-222732.98467783278</v>
      </c>
      <c r="AH51" s="404">
        <f t="shared" si="95"/>
        <v>0</v>
      </c>
      <c r="AI51" s="404">
        <f t="shared" si="95"/>
        <v>0</v>
      </c>
      <c r="AJ51" s="404">
        <f t="shared" si="95"/>
        <v>0</v>
      </c>
      <c r="AK51" s="404">
        <f t="shared" si="95"/>
        <v>6521544.6179354824</v>
      </c>
      <c r="AL51" s="404">
        <f t="shared" ca="1" si="95"/>
        <v>6298811.6332576498</v>
      </c>
      <c r="AM51" s="635">
        <f t="shared" ca="1" si="95"/>
        <v>-222732.98467783278</v>
      </c>
    </row>
    <row r="52" spans="1:39" ht="16.2" thickBot="1">
      <c r="A52" s="642"/>
      <c r="B52" s="643" t="s">
        <v>19</v>
      </c>
      <c r="C52" s="644"/>
      <c r="D52" s="639">
        <f>SUM(D44:D48,D35:D41,D26:D32,D17:D23,D10:D14)</f>
        <v>4763691.5970000019</v>
      </c>
      <c r="E52" s="639">
        <f t="shared" ref="E52:AM52" si="96">SUM(E44:E48,E35:E41,E26:E32,E17:E23,E10:E14)</f>
        <v>6138390.5479999995</v>
      </c>
      <c r="F52" s="639">
        <f t="shared" si="96"/>
        <v>1374698.9509999999</v>
      </c>
      <c r="G52" s="639">
        <f t="shared" si="96"/>
        <v>1860000</v>
      </c>
      <c r="H52" s="639">
        <f t="shared" si="96"/>
        <v>4041344.2100000004</v>
      </c>
      <c r="I52" s="639">
        <f t="shared" si="96"/>
        <v>2181344.2100000009</v>
      </c>
      <c r="J52" s="639">
        <f t="shared" si="96"/>
        <v>1071360</v>
      </c>
      <c r="K52" s="639">
        <f t="shared" si="96"/>
        <v>1267821.58</v>
      </c>
      <c r="L52" s="639">
        <f t="shared" si="96"/>
        <v>196461.58000000005</v>
      </c>
      <c r="M52" s="639">
        <f t="shared" si="96"/>
        <v>334800</v>
      </c>
      <c r="N52" s="639">
        <f t="shared" si="96"/>
        <v>385705.8</v>
      </c>
      <c r="O52" s="639">
        <f t="shared" si="96"/>
        <v>50905.80000000001</v>
      </c>
      <c r="P52" s="639">
        <f t="shared" si="96"/>
        <v>310000</v>
      </c>
      <c r="Q52" s="639">
        <f t="shared" si="96"/>
        <v>20047.830000000002</v>
      </c>
      <c r="R52" s="639">
        <f t="shared" si="96"/>
        <v>-289952.17</v>
      </c>
      <c r="S52" s="639">
        <f t="shared" si="96"/>
        <v>418500</v>
      </c>
      <c r="T52" s="639">
        <f t="shared" si="96"/>
        <v>4827.78</v>
      </c>
      <c r="U52" s="639">
        <f t="shared" si="96"/>
        <v>-413672.22</v>
      </c>
      <c r="V52" s="639">
        <f t="shared" si="96"/>
        <v>108500</v>
      </c>
      <c r="W52" s="639">
        <f t="shared" si="96"/>
        <v>37312.159999999996</v>
      </c>
      <c r="X52" s="639">
        <f t="shared" si="96"/>
        <v>-71187.839999999997</v>
      </c>
      <c r="Y52" s="639">
        <f t="shared" si="96"/>
        <v>660531.59700000007</v>
      </c>
      <c r="Z52" s="639">
        <f t="shared" si="96"/>
        <v>6751.76</v>
      </c>
      <c r="AA52" s="639">
        <f t="shared" si="96"/>
        <v>-653779.83700000006</v>
      </c>
      <c r="AB52" s="639">
        <f t="shared" si="96"/>
        <v>0</v>
      </c>
      <c r="AC52" s="639">
        <f t="shared" si="96"/>
        <v>374579.42800000001</v>
      </c>
      <c r="AD52" s="639">
        <f t="shared" si="96"/>
        <v>374579.42800000001</v>
      </c>
      <c r="AE52" s="639">
        <f t="shared" si="96"/>
        <v>6521544.6179354833</v>
      </c>
      <c r="AF52" s="639">
        <f t="shared" ca="1" si="96"/>
        <v>6298811.6332576508</v>
      </c>
      <c r="AG52" s="639">
        <f t="shared" ca="1" si="96"/>
        <v>-222732.98467783278</v>
      </c>
      <c r="AH52" s="639">
        <f t="shared" si="96"/>
        <v>0</v>
      </c>
      <c r="AI52" s="639">
        <f t="shared" si="96"/>
        <v>0</v>
      </c>
      <c r="AJ52" s="639">
        <f t="shared" si="96"/>
        <v>0</v>
      </c>
      <c r="AK52" s="639">
        <f t="shared" si="96"/>
        <v>6521544.6179354833</v>
      </c>
      <c r="AL52" s="639">
        <f t="shared" ca="1" si="96"/>
        <v>6298811.6332576508</v>
      </c>
      <c r="AM52" s="640">
        <f t="shared" ca="1" si="96"/>
        <v>-222732.98467783278</v>
      </c>
    </row>
    <row r="53" spans="1:39" ht="15" thickTop="1"/>
  </sheetData>
  <mergeCells count="24">
    <mergeCell ref="A10:A15"/>
    <mergeCell ref="A17:A24"/>
    <mergeCell ref="A26:A33"/>
    <mergeCell ref="A35:A42"/>
    <mergeCell ref="A44:A49"/>
    <mergeCell ref="B8:B9"/>
    <mergeCell ref="C8:C9"/>
    <mergeCell ref="A1:C5"/>
    <mergeCell ref="A6:C6"/>
    <mergeCell ref="A8:A9"/>
    <mergeCell ref="A7:AD7"/>
    <mergeCell ref="AE7:AM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</mergeCells>
  <conditionalFormatting sqref="B10 C10:C13 B11:C44 C45:C48">
    <cfRule type="cellIs" dxfId="12" priority="106" operator="lessThan">
      <formula>0</formula>
    </cfRule>
  </conditionalFormatting>
  <conditionalFormatting sqref="B13:B49">
    <cfRule type="cellIs" dxfId="11" priority="9" operator="lessThan">
      <formula>0</formula>
    </cfRule>
  </conditionalFormatting>
  <conditionalFormatting sqref="B49:C52">
    <cfRule type="cellIs" dxfId="10" priority="11" operator="lessThan">
      <formula>0</formula>
    </cfRule>
  </conditionalFormatting>
  <conditionalFormatting sqref="C54">
    <cfRule type="cellIs" dxfId="9" priority="128" operator="lessThan">
      <formula>0</formula>
    </cfRule>
  </conditionalFormatting>
  <conditionalFormatting sqref="D10:AM52">
    <cfRule type="cellIs" dxfId="8" priority="4" operator="lessThan">
      <formula>0</formula>
    </cfRule>
  </conditionalFormatting>
  <hyperlinks>
    <hyperlink ref="AK3" location="'Summary sales'!A1" display="SUMMARY SALES" xr:uid="{00000000-0004-0000-0500-000000000000}"/>
    <hyperlink ref="L3" location="'SO MS'!A1" display="SO MS" xr:uid="{00000000-0004-0000-0500-000001000000}"/>
    <hyperlink ref="AI3" location="'Summary FOB'!A1" display="SUMMARY FOB" xr:uid="{00000000-0004-0000-0500-000002000000}"/>
  </hyperlinks>
  <pageMargins left="0.7" right="0.7" top="0.75" bottom="0.75" header="0.3" footer="0.3"/>
  <pageSetup paperSize="9" orientation="portrait" horizontalDpi="360" verticalDpi="36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43"/>
  <sheetViews>
    <sheetView zoomScale="85" zoomScaleNormal="85" workbookViewId="0">
      <pane xSplit="2" ySplit="7" topLeftCell="C8" activePane="bottomRight" state="frozenSplit"/>
      <selection pane="topRight"/>
      <selection pane="bottomLeft"/>
      <selection pane="bottomRight" activeCell="A28" sqref="A28"/>
    </sheetView>
  </sheetViews>
  <sheetFormatPr defaultColWidth="9.109375" defaultRowHeight="14.4"/>
  <cols>
    <col min="1" max="1" width="4.6640625" style="1" customWidth="1"/>
    <col min="2" max="2" width="21.5546875" style="1" customWidth="1"/>
    <col min="3" max="11" width="21.5546875" style="355" customWidth="1"/>
    <col min="12" max="13" width="16.33203125" style="1" customWidth="1"/>
    <col min="14" max="14" width="20.6640625" style="1" customWidth="1"/>
    <col min="15" max="15" width="15" style="1" customWidth="1"/>
    <col min="16" max="16" width="15.5546875" style="1" customWidth="1"/>
    <col min="17" max="18" width="15" style="1" customWidth="1"/>
    <col min="19" max="19" width="15.5546875" style="1" customWidth="1"/>
    <col min="20" max="21" width="15" style="1" customWidth="1"/>
    <col min="22" max="22" width="15.5546875" style="1" customWidth="1"/>
    <col min="23" max="24" width="15" style="1" customWidth="1"/>
    <col min="25" max="25" width="15.5546875" style="1" customWidth="1"/>
    <col min="26" max="27" width="15" style="1" customWidth="1"/>
    <col min="28" max="28" width="15.5546875" style="1" customWidth="1"/>
    <col min="29" max="30" width="15" style="1" customWidth="1"/>
    <col min="31" max="31" width="15.5546875" style="1" customWidth="1"/>
    <col min="32" max="33" width="15" style="1" customWidth="1"/>
    <col min="34" max="34" width="15.5546875" style="1" customWidth="1"/>
    <col min="35" max="36" width="15" style="1" customWidth="1"/>
    <col min="37" max="37" width="15.5546875" style="1" customWidth="1"/>
    <col min="38" max="38" width="18" style="1" customWidth="1"/>
    <col min="39" max="39" width="15" style="1" customWidth="1"/>
    <col min="40" max="40" width="15.5546875" style="1" customWidth="1"/>
    <col min="41" max="41" width="18" style="1" customWidth="1"/>
    <col min="42" max="44" width="16.44140625" style="1" customWidth="1"/>
    <col min="45" max="45" width="15.5546875" style="1" customWidth="1"/>
    <col min="46" max="46" width="13" style="1" customWidth="1"/>
    <col min="47" max="47" width="16.44140625" style="1" customWidth="1"/>
    <col min="48" max="48" width="15.5546875" style="1" customWidth="1"/>
    <col min="49" max="49" width="13" style="1" customWidth="1"/>
    <col min="50" max="50" width="16.44140625" style="1" customWidth="1"/>
    <col min="51" max="51" width="15.5546875" style="1" customWidth="1"/>
    <col min="52" max="52" width="13" style="1" customWidth="1"/>
    <col min="53" max="53" width="16.44140625" style="1" customWidth="1"/>
    <col min="54" max="16384" width="9.109375" style="1"/>
  </cols>
  <sheetData>
    <row r="1" spans="1:53">
      <c r="C1" s="1"/>
      <c r="D1" s="1"/>
      <c r="E1" s="1"/>
      <c r="F1" s="1"/>
      <c r="G1" s="1"/>
      <c r="H1" s="3"/>
      <c r="I1" s="1"/>
      <c r="J1" s="1"/>
      <c r="K1" s="1"/>
      <c r="O1" s="3"/>
      <c r="P1" s="3"/>
      <c r="Q1" s="2"/>
      <c r="R1" s="3"/>
      <c r="S1" s="3"/>
      <c r="T1" s="2"/>
      <c r="U1" s="3"/>
      <c r="V1" s="3"/>
      <c r="W1" s="2"/>
      <c r="X1" s="3"/>
      <c r="Y1" s="3"/>
      <c r="Z1" s="2"/>
      <c r="AA1" s="3"/>
      <c r="AB1" s="3"/>
      <c r="AC1" s="2"/>
      <c r="AD1" s="3"/>
      <c r="AE1" s="3"/>
      <c r="AF1" s="2"/>
      <c r="AG1" s="3"/>
      <c r="AH1" s="3"/>
      <c r="AI1" s="2"/>
      <c r="AJ1" s="3"/>
      <c r="AK1" s="3"/>
      <c r="AL1" s="2"/>
      <c r="AM1" s="3"/>
      <c r="AN1" s="3"/>
      <c r="AO1" s="2"/>
      <c r="AP1" s="2"/>
      <c r="AQ1" s="2"/>
      <c r="AR1" s="2"/>
      <c r="AU1" s="2"/>
      <c r="AX1" s="2"/>
      <c r="BA1" s="2"/>
    </row>
    <row r="2" spans="1:53" ht="45.6" customHeight="1">
      <c r="B2" s="356" t="s">
        <v>111</v>
      </c>
      <c r="C2" s="1"/>
      <c r="D2" s="1"/>
      <c r="E2" s="1"/>
      <c r="F2" s="1"/>
      <c r="G2" s="1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5" customHeight="1">
      <c r="C3" s="1"/>
      <c r="D3" s="1"/>
      <c r="E3" s="1"/>
      <c r="F3" s="1"/>
      <c r="G3" s="1"/>
      <c r="H3" s="3"/>
      <c r="I3" s="1"/>
      <c r="J3" s="1"/>
      <c r="K3" s="1"/>
      <c r="BA3" s="2"/>
    </row>
    <row r="4" spans="1:53" ht="15.75" customHeight="1">
      <c r="B4" s="357">
        <f>'SO FOB Juli 2026'!A4</f>
        <v>46204</v>
      </c>
      <c r="C4" s="357"/>
      <c r="D4" s="357"/>
      <c r="E4" s="358"/>
      <c r="F4" s="358"/>
      <c r="G4" s="358"/>
      <c r="H4" s="76"/>
      <c r="I4" s="358"/>
      <c r="J4" s="358"/>
      <c r="K4" s="358"/>
      <c r="AK4" s="76"/>
      <c r="AL4" s="174"/>
      <c r="AM4" s="76"/>
      <c r="AN4" s="76"/>
      <c r="AO4" s="174"/>
      <c r="AP4" s="76"/>
      <c r="AQ4" s="76"/>
      <c r="AR4" s="76"/>
      <c r="AU4" s="76"/>
      <c r="AX4" s="76"/>
      <c r="BA4" s="76"/>
    </row>
    <row r="5" spans="1:53" ht="15.75" customHeight="1">
      <c r="A5" s="865" t="s">
        <v>112</v>
      </c>
      <c r="B5" s="868" t="s">
        <v>113</v>
      </c>
      <c r="C5" s="855" t="s">
        <v>3</v>
      </c>
      <c r="D5" s="855"/>
      <c r="E5" s="855" t="s">
        <v>114</v>
      </c>
      <c r="F5" s="856" t="s">
        <v>115</v>
      </c>
      <c r="G5" s="856"/>
      <c r="H5" s="857" t="s">
        <v>116</v>
      </c>
      <c r="I5" s="857"/>
      <c r="J5" s="858" t="s">
        <v>117</v>
      </c>
      <c r="K5" s="859"/>
      <c r="L5" s="860" t="s">
        <v>111</v>
      </c>
      <c r="M5" s="861"/>
      <c r="N5" s="861"/>
      <c r="O5" s="861"/>
      <c r="P5" s="861"/>
      <c r="Q5" s="861"/>
      <c r="R5" s="861"/>
      <c r="S5" s="861"/>
      <c r="T5" s="861"/>
      <c r="U5" s="861"/>
      <c r="V5" s="861"/>
      <c r="W5" s="861"/>
      <c r="X5" s="861"/>
      <c r="Y5" s="861"/>
      <c r="Z5" s="861"/>
      <c r="AA5" s="861"/>
      <c r="AB5" s="861"/>
      <c r="AC5" s="861"/>
      <c r="AD5" s="861"/>
      <c r="AE5" s="861"/>
      <c r="AF5" s="861"/>
      <c r="AG5" s="861"/>
      <c r="AH5" s="861"/>
      <c r="AI5" s="861"/>
      <c r="AJ5" s="861"/>
      <c r="AK5" s="861"/>
      <c r="AL5" s="861"/>
      <c r="AM5" s="861"/>
      <c r="AN5" s="861"/>
      <c r="AO5" s="861"/>
      <c r="AP5" s="861"/>
      <c r="AQ5" s="861"/>
      <c r="AR5" s="861"/>
      <c r="AS5" s="861"/>
      <c r="AT5" s="861"/>
      <c r="AU5" s="861"/>
      <c r="AV5" s="861"/>
      <c r="AW5" s="861"/>
      <c r="AX5" s="861"/>
      <c r="AY5" s="861"/>
      <c r="AZ5" s="861"/>
      <c r="BA5" s="861"/>
    </row>
    <row r="6" spans="1:53" ht="15" customHeight="1">
      <c r="A6" s="866"/>
      <c r="B6" s="869"/>
      <c r="C6" s="871" t="s">
        <v>92</v>
      </c>
      <c r="D6" s="871" t="s">
        <v>93</v>
      </c>
      <c r="E6" s="871"/>
      <c r="F6" s="873" t="s">
        <v>92</v>
      </c>
      <c r="G6" s="873" t="s">
        <v>93</v>
      </c>
      <c r="H6" s="875" t="s">
        <v>92</v>
      </c>
      <c r="I6" s="875" t="s">
        <v>93</v>
      </c>
      <c r="J6" s="877" t="s">
        <v>92</v>
      </c>
      <c r="K6" s="879" t="s">
        <v>93</v>
      </c>
      <c r="L6" s="863" t="s">
        <v>4</v>
      </c>
      <c r="M6" s="862"/>
      <c r="N6" s="862"/>
      <c r="O6" s="862" t="s">
        <v>5</v>
      </c>
      <c r="P6" s="862"/>
      <c r="Q6" s="862"/>
      <c r="R6" s="862" t="s">
        <v>6</v>
      </c>
      <c r="S6" s="862"/>
      <c r="T6" s="862"/>
      <c r="U6" s="862" t="s">
        <v>7</v>
      </c>
      <c r="V6" s="862"/>
      <c r="W6" s="862"/>
      <c r="X6" s="862" t="s">
        <v>8</v>
      </c>
      <c r="Y6" s="862"/>
      <c r="Z6" s="862"/>
      <c r="AA6" s="862" t="s">
        <v>9</v>
      </c>
      <c r="AB6" s="862"/>
      <c r="AC6" s="862"/>
      <c r="AD6" s="862" t="s">
        <v>10</v>
      </c>
      <c r="AE6" s="862"/>
      <c r="AF6" s="862"/>
      <c r="AG6" s="862" t="s">
        <v>11</v>
      </c>
      <c r="AH6" s="862"/>
      <c r="AI6" s="862"/>
      <c r="AJ6" s="862" t="s">
        <v>12</v>
      </c>
      <c r="AK6" s="862"/>
      <c r="AL6" s="862"/>
      <c r="AM6" s="862" t="s">
        <v>13</v>
      </c>
      <c r="AN6" s="862"/>
      <c r="AO6" s="862"/>
      <c r="AP6" s="864" t="s">
        <v>14</v>
      </c>
      <c r="AQ6" s="864"/>
      <c r="AR6" s="864"/>
      <c r="AS6" s="864" t="s">
        <v>15</v>
      </c>
      <c r="AT6" s="864"/>
      <c r="AU6" s="864"/>
      <c r="AV6" s="864" t="s">
        <v>16</v>
      </c>
      <c r="AW6" s="864"/>
      <c r="AX6" s="864"/>
      <c r="AY6" s="864" t="s">
        <v>17</v>
      </c>
      <c r="AZ6" s="864"/>
      <c r="BA6" s="864"/>
    </row>
    <row r="7" spans="1:53" ht="15" customHeight="1">
      <c r="A7" s="867"/>
      <c r="B7" s="870"/>
      <c r="C7" s="872"/>
      <c r="D7" s="872"/>
      <c r="E7" s="872"/>
      <c r="F7" s="874"/>
      <c r="G7" s="874"/>
      <c r="H7" s="876"/>
      <c r="I7" s="876"/>
      <c r="J7" s="878"/>
      <c r="K7" s="880"/>
      <c r="L7" s="375" t="s">
        <v>92</v>
      </c>
      <c r="M7" s="376" t="s">
        <v>93</v>
      </c>
      <c r="N7" s="376" t="s">
        <v>94</v>
      </c>
      <c r="O7" s="376" t="s">
        <v>92</v>
      </c>
      <c r="P7" s="376" t="s">
        <v>93</v>
      </c>
      <c r="Q7" s="376" t="s">
        <v>94</v>
      </c>
      <c r="R7" s="376" t="s">
        <v>92</v>
      </c>
      <c r="S7" s="376" t="s">
        <v>93</v>
      </c>
      <c r="T7" s="376" t="s">
        <v>94</v>
      </c>
      <c r="U7" s="376" t="s">
        <v>92</v>
      </c>
      <c r="V7" s="376" t="s">
        <v>93</v>
      </c>
      <c r="W7" s="376" t="s">
        <v>94</v>
      </c>
      <c r="X7" s="376" t="s">
        <v>92</v>
      </c>
      <c r="Y7" s="376" t="s">
        <v>93</v>
      </c>
      <c r="Z7" s="376" t="s">
        <v>94</v>
      </c>
      <c r="AA7" s="376" t="s">
        <v>92</v>
      </c>
      <c r="AB7" s="376" t="s">
        <v>93</v>
      </c>
      <c r="AC7" s="376" t="s">
        <v>94</v>
      </c>
      <c r="AD7" s="376" t="s">
        <v>92</v>
      </c>
      <c r="AE7" s="376" t="s">
        <v>93</v>
      </c>
      <c r="AF7" s="376" t="s">
        <v>94</v>
      </c>
      <c r="AG7" s="376" t="s">
        <v>92</v>
      </c>
      <c r="AH7" s="376" t="s">
        <v>93</v>
      </c>
      <c r="AI7" s="376" t="s">
        <v>94</v>
      </c>
      <c r="AJ7" s="376" t="s">
        <v>92</v>
      </c>
      <c r="AK7" s="376" t="s">
        <v>93</v>
      </c>
      <c r="AL7" s="376" t="s">
        <v>94</v>
      </c>
      <c r="AM7" s="376" t="s">
        <v>92</v>
      </c>
      <c r="AN7" s="376" t="s">
        <v>93</v>
      </c>
      <c r="AO7" s="376" t="s">
        <v>94</v>
      </c>
      <c r="AP7" s="381" t="s">
        <v>92</v>
      </c>
      <c r="AQ7" s="381" t="s">
        <v>93</v>
      </c>
      <c r="AR7" s="381" t="s">
        <v>94</v>
      </c>
      <c r="AS7" s="381" t="s">
        <v>92</v>
      </c>
      <c r="AT7" s="381" t="s">
        <v>93</v>
      </c>
      <c r="AU7" s="381" t="s">
        <v>94</v>
      </c>
      <c r="AV7" s="381" t="s">
        <v>92</v>
      </c>
      <c r="AW7" s="381" t="s">
        <v>93</v>
      </c>
      <c r="AX7" s="381" t="s">
        <v>94</v>
      </c>
      <c r="AY7" s="381" t="s">
        <v>92</v>
      </c>
      <c r="AZ7" s="381" t="s">
        <v>93</v>
      </c>
      <c r="BA7" s="381" t="s">
        <v>94</v>
      </c>
    </row>
    <row r="8" spans="1:53" ht="15" customHeight="1">
      <c r="A8" s="359">
        <v>1</v>
      </c>
      <c r="B8" s="360">
        <f>B4</f>
        <v>46204</v>
      </c>
      <c r="C8" s="361">
        <f>F8+H8+J8</f>
        <v>0</v>
      </c>
      <c r="D8" s="361">
        <f>G8+I8+K8</f>
        <v>0</v>
      </c>
      <c r="E8" s="362">
        <f>D8-C8</f>
        <v>0</v>
      </c>
      <c r="F8" s="361">
        <f t="shared" ref="F8:F37" si="0">SUMIF($L$7:$AO$7,$F$6,L8:AO8)</f>
        <v>0</v>
      </c>
      <c r="G8" s="361">
        <f t="shared" ref="G8:G37" si="1">SUMIF($L$7:$AO$7,$G$6,L8:AO8)</f>
        <v>0</v>
      </c>
      <c r="H8" s="361">
        <f t="shared" ref="H8:H37" si="2">SUMIF($AP$7:$BA$7,$H$6,AP8:BA8)</f>
        <v>0</v>
      </c>
      <c r="I8" s="361">
        <f t="shared" ref="I8:I37" si="3">SUMIF($AP$7:$BA$7,$I$6,AP8:BA8)</f>
        <v>0</v>
      </c>
      <c r="J8" s="361"/>
      <c r="K8" s="361"/>
      <c r="L8" s="362">
        <f>INDEX('SO FOB Juli 2026'!$E$6:$O$51,MATCH(B8,'SO FOB Juli 2026'!$B$6:$B$51,0),MATCH($L$6,'SO FOB Juli 2026'!$E$6:$O$6,0))</f>
        <v>0</v>
      </c>
      <c r="M8" s="377">
        <v>0</v>
      </c>
      <c r="N8" s="362">
        <f t="shared" ref="N8" si="4">M8-L8</f>
        <v>0</v>
      </c>
      <c r="O8" s="362">
        <f>INDEX('SO FOB Juli 2026'!$E$6:$O$51,MATCH(B8,'SO FOB Juli 2026'!$B$6:$B$51,0),MATCH($O$6,'SO FOB Juli 2026'!$E$6:$O$6,0))</f>
        <v>0</v>
      </c>
      <c r="P8" s="377">
        <v>0</v>
      </c>
      <c r="Q8" s="362">
        <f t="shared" ref="Q8" si="5">P8-O8</f>
        <v>0</v>
      </c>
      <c r="R8" s="362">
        <f>INDEX('SO FOB Juli 2026'!$E$6:$O$51,MATCH(B8,'SO FOB Juli 2026'!$B$6:$B$51,0),MATCH($R$6,'SO FOB Juli 2026'!$E$6:$O$6,0))</f>
        <v>0</v>
      </c>
      <c r="S8" s="377">
        <v>0</v>
      </c>
      <c r="T8" s="362">
        <f t="shared" ref="T8" si="6">S8-R8</f>
        <v>0</v>
      </c>
      <c r="U8" s="362">
        <f>INDEX('SO FOB Juli 2026'!$E$6:$O$51,MATCH(B8,'SO FOB Juli 2026'!$B$6:$B$51,0),MATCH($U$6,'SO FOB Juli 2026'!$E$6:$O$6,0))</f>
        <v>0</v>
      </c>
      <c r="V8" s="377">
        <v>0</v>
      </c>
      <c r="W8" s="362">
        <f t="shared" ref="W8" si="7">V8-U8</f>
        <v>0</v>
      </c>
      <c r="X8" s="362">
        <f>INDEX('SO FOB Juli 2026'!$E$6:$O$51,MATCH(B8,'SO FOB Juli 2026'!$B$6:$B$51,0),MATCH($X$6,'SO FOB Juli 2026'!$E$6:$O$6,0))</f>
        <v>0</v>
      </c>
      <c r="Y8" s="377">
        <v>0</v>
      </c>
      <c r="Z8" s="362">
        <f t="shared" ref="Z8" si="8">Y8-X8</f>
        <v>0</v>
      </c>
      <c r="AA8" s="362">
        <f>INDEX('SO FOB Juli 2026'!$E$6:$O$51,MATCH(B8,'SO FOB Juli 2026'!$B$6:$B$51,0),MATCH($AA$6,'SO FOB Juli 2026'!$E$6:$O$6,0))</f>
        <v>0</v>
      </c>
      <c r="AB8" s="377">
        <v>0</v>
      </c>
      <c r="AC8" s="362">
        <f t="shared" ref="AC8" si="9">AB8-AA8</f>
        <v>0</v>
      </c>
      <c r="AD8" s="362">
        <f>INDEX('SO FOB Juli 2026'!$E$6:$O$51,MATCH(B8,'SO FOB Juli 2026'!$B$6:$B$51,0),MATCH($AD$6,'SO FOB Juli 2026'!$E$6:$O$6,0))</f>
        <v>0</v>
      </c>
      <c r="AE8" s="377">
        <v>0</v>
      </c>
      <c r="AF8" s="362">
        <f t="shared" ref="AF8" si="10">AE8-AD8</f>
        <v>0</v>
      </c>
      <c r="AG8" s="362">
        <f>INDEX('SO FOB Juli 2026'!$E$6:$O$51,MATCH(B8,'SO FOB Juli 2026'!$B$6:$B$51,0),MATCH($AG$6,'SO FOB Juli 2026'!$E$6:$O$6,0))</f>
        <v>0</v>
      </c>
      <c r="AH8" s="377">
        <v>0</v>
      </c>
      <c r="AI8" s="362">
        <f t="shared" ref="AI8" si="11">AH8-AG8</f>
        <v>0</v>
      </c>
      <c r="AJ8" s="362">
        <f>INDEX('SO FOB Juli 2026'!$E$6:$O$51,MATCH(B8,'SO FOB Juli 2026'!$B$6:$B$51,0),MATCH($AJ$6,'SO FOB Juli 2026'!$E$6:$O$6,0))</f>
        <v>0</v>
      </c>
      <c r="AK8" s="377">
        <v>0</v>
      </c>
      <c r="AL8" s="362">
        <f t="shared" ref="AL8" si="12">AK8-AJ8</f>
        <v>0</v>
      </c>
      <c r="AM8" s="362">
        <f>INDEX('SO FOB Juli 2026'!$E$6:$O$51,MATCH(B8,'SO FOB Juli 2026'!$B$6:$B$51,0),MATCH($AM$6,'SO FOB Juli 2026'!$E$6:$O$6,0))</f>
        <v>0</v>
      </c>
      <c r="AN8" s="377">
        <v>0</v>
      </c>
      <c r="AO8" s="362">
        <f t="shared" ref="AO8" si="13">AN8-AM8</f>
        <v>0</v>
      </c>
      <c r="AP8" s="362">
        <f>INDEX('SO FOB Juli 2026'!$E$6:$AF$51,MATCH(B8,'SO FOB Juli 2026'!$B$6:$B$51,0),MATCH($AP$6,'SO FOB Juli 2026'!$E$6:$AF$6,0))</f>
        <v>0</v>
      </c>
      <c r="AQ8" s="377">
        <v>0</v>
      </c>
      <c r="AR8" s="362">
        <f t="shared" ref="AR8" si="14">AQ8-AP8</f>
        <v>0</v>
      </c>
      <c r="AS8" s="362">
        <f>INDEX('SO FOB Juli 2026'!$E$6:$AF$51,MATCH(B8,'SO FOB Juli 2026'!$B$6:$B$51,0),MATCH($AS$6,'SO FOB Juli 2026'!$E$6:$AF$6,0))</f>
        <v>0</v>
      </c>
      <c r="AT8" s="377">
        <v>0</v>
      </c>
      <c r="AU8" s="362">
        <f t="shared" ref="AU8" si="15">AT8-AS8</f>
        <v>0</v>
      </c>
      <c r="AV8" s="362">
        <f>INDEX('SO FOB Juli 2026'!$E$6:$AF$51,MATCH(B8,'SO FOB Juli 2026'!$B$6:$B$51,0),MATCH($AV$6,'SO FOB Juli 2026'!$E$6:$AF$6,0))</f>
        <v>0</v>
      </c>
      <c r="AW8" s="377">
        <v>0</v>
      </c>
      <c r="AX8" s="362">
        <f t="shared" ref="AX8" si="16">AW8-AV8</f>
        <v>0</v>
      </c>
      <c r="AY8" s="362">
        <f>INDEX('SO FOB Juli 2026'!$E$6:$AF$51,MATCH(B8,'SO FOB Juli 2026'!$B$6:$B$51,0),MATCH($AY$6,'SO FOB Juli 2026'!$E$6:$AF$6,0))</f>
        <v>0</v>
      </c>
      <c r="AZ8" s="377">
        <v>0</v>
      </c>
      <c r="BA8" s="362">
        <f t="shared" ref="BA8" si="17">AZ8-AY8</f>
        <v>0</v>
      </c>
    </row>
    <row r="9" spans="1:53">
      <c r="A9" s="363">
        <f>A8+1</f>
        <v>2</v>
      </c>
      <c r="B9" s="364">
        <f>B8+1</f>
        <v>46205</v>
      </c>
      <c r="C9" s="365">
        <f t="shared" ref="C9:D35" si="18">F9+H9+J9</f>
        <v>0</v>
      </c>
      <c r="D9" s="365">
        <f t="shared" si="18"/>
        <v>0</v>
      </c>
      <c r="E9" s="365">
        <f t="shared" ref="E9:E35" si="19">D9-C9</f>
        <v>0</v>
      </c>
      <c r="F9" s="365">
        <f t="shared" si="0"/>
        <v>0</v>
      </c>
      <c r="G9" s="365">
        <f t="shared" si="1"/>
        <v>0</v>
      </c>
      <c r="H9" s="365">
        <f t="shared" si="2"/>
        <v>0</v>
      </c>
      <c r="I9" s="365">
        <f t="shared" si="3"/>
        <v>0</v>
      </c>
      <c r="J9" s="365"/>
      <c r="K9" s="365"/>
      <c r="L9" s="378">
        <f>INDEX('SO FOB Juli 2026'!$E$6:$O$51,MATCH(B9,'SO FOB Juli 2026'!$B$6:$B$51,0),MATCH($L$6,'SO FOB Juli 2026'!$E$6:$O$6,0))</f>
        <v>0</v>
      </c>
      <c r="M9" s="379">
        <v>0</v>
      </c>
      <c r="N9" s="378">
        <f t="shared" ref="N9:N37" si="20">M9-L9</f>
        <v>0</v>
      </c>
      <c r="O9" s="378">
        <f>INDEX('SO FOB Juli 2026'!$E$6:$O$51,MATCH(B9,'SO FOB Juli 2026'!$B$6:$B$51,0),MATCH($O$6,'SO FOB Juli 2026'!$E$6:$O$6,0))</f>
        <v>0</v>
      </c>
      <c r="P9" s="379">
        <v>0</v>
      </c>
      <c r="Q9" s="378">
        <f t="shared" ref="Q9:Q37" si="21">P9-O9</f>
        <v>0</v>
      </c>
      <c r="R9" s="378">
        <f>INDEX('SO FOB Juli 2026'!$E$6:$O$51,MATCH(B9,'SO FOB Juli 2026'!$B$6:$B$51,0),MATCH($R$6,'SO FOB Juli 2026'!$E$6:$O$6,0))</f>
        <v>0</v>
      </c>
      <c r="S9" s="379">
        <v>0</v>
      </c>
      <c r="T9" s="378">
        <f t="shared" ref="T9:T37" si="22">S9-R9</f>
        <v>0</v>
      </c>
      <c r="U9" s="378">
        <f>INDEX('SO FOB Juli 2026'!$E$6:$O$51,MATCH(B9,'SO FOB Juli 2026'!$B$6:$B$51,0),MATCH($U$6,'SO FOB Juli 2026'!$E$6:$O$6,0))</f>
        <v>0</v>
      </c>
      <c r="V9" s="379">
        <v>0</v>
      </c>
      <c r="W9" s="378">
        <f t="shared" ref="W9:W37" si="23">V9-U9</f>
        <v>0</v>
      </c>
      <c r="X9" s="378">
        <f>INDEX('SO FOB Juli 2026'!$E$6:$O$51,MATCH(B9,'SO FOB Juli 2026'!$B$6:$B$51,0),MATCH($X$6,'SO FOB Juli 2026'!$E$6:$O$6,0))</f>
        <v>0</v>
      </c>
      <c r="Y9" s="379">
        <v>0</v>
      </c>
      <c r="Z9" s="378">
        <f t="shared" ref="Z9:Z37" si="24">Y9-X9</f>
        <v>0</v>
      </c>
      <c r="AA9" s="378">
        <f>INDEX('SO FOB Juli 2026'!$E$6:$O$51,MATCH(B9,'SO FOB Juli 2026'!$B$6:$B$51,0),MATCH($AA$6,'SO FOB Juli 2026'!$E$6:$O$6,0))</f>
        <v>0</v>
      </c>
      <c r="AB9" s="379">
        <v>0</v>
      </c>
      <c r="AC9" s="378">
        <f t="shared" ref="AC9:AC37" si="25">AB9-AA9</f>
        <v>0</v>
      </c>
      <c r="AD9" s="378">
        <f>INDEX('SO FOB Juli 2026'!$E$6:$O$51,MATCH(B9,'SO FOB Juli 2026'!$B$6:$B$51,0),MATCH($AD$6,'SO FOB Juli 2026'!$E$6:$O$6,0))</f>
        <v>0</v>
      </c>
      <c r="AE9" s="379">
        <v>0</v>
      </c>
      <c r="AF9" s="378">
        <f t="shared" ref="AF9:AF37" si="26">AE9-AD9</f>
        <v>0</v>
      </c>
      <c r="AG9" s="378">
        <f>INDEX('SO FOB Juli 2026'!$E$6:$O$51,MATCH(B9,'SO FOB Juli 2026'!$B$6:$B$51,0),MATCH($AG$6,'SO FOB Juli 2026'!$E$6:$O$6,0))</f>
        <v>0</v>
      </c>
      <c r="AH9" s="379">
        <v>0</v>
      </c>
      <c r="AI9" s="378">
        <f t="shared" ref="AI9:AI37" si="27">AH9-AG9</f>
        <v>0</v>
      </c>
      <c r="AJ9" s="378">
        <f>INDEX('SO FOB Juli 2026'!$E$6:$O$51,MATCH(B9,'SO FOB Juli 2026'!$B$6:$B$51,0),MATCH($AJ$6,'SO FOB Juli 2026'!$E$6:$O$6,0))</f>
        <v>0</v>
      </c>
      <c r="AK9" s="379">
        <v>0</v>
      </c>
      <c r="AL9" s="378">
        <f t="shared" ref="AL9:AL37" si="28">AK9-AJ9</f>
        <v>0</v>
      </c>
      <c r="AM9" s="378">
        <f>INDEX('SO FOB Juli 2026'!$E$6:$O$51,MATCH(B9,'SO FOB Juli 2026'!$B$6:$B$51,0),MATCH($AM$6,'SO FOB Juli 2026'!$E$6:$O$6,0))</f>
        <v>0</v>
      </c>
      <c r="AN9" s="379">
        <v>0</v>
      </c>
      <c r="AO9" s="378">
        <f t="shared" ref="AO9:AO37" si="29">AN9-AM9</f>
        <v>0</v>
      </c>
      <c r="AP9" s="378">
        <f>INDEX('SO FOB Juli 2026'!$E$6:$AF$51,MATCH(B9,'SO FOB Juli 2026'!$B$6:$B$51,0),MATCH($AP$6,'SO FOB Juli 2026'!$E$6:$AF$6,0))</f>
        <v>0</v>
      </c>
      <c r="AQ9" s="379">
        <v>0</v>
      </c>
      <c r="AR9" s="378">
        <f t="shared" ref="AR9:AR37" si="30">AQ9-AP9</f>
        <v>0</v>
      </c>
      <c r="AS9" s="378">
        <f>INDEX('SO FOB Juli 2026'!$E$6:$AF$51,MATCH(B9,'SO FOB Juli 2026'!$B$6:$B$51,0),MATCH($AS$6,'SO FOB Juli 2026'!$E$6:$AF$6,0))</f>
        <v>0</v>
      </c>
      <c r="AT9" s="379">
        <v>0</v>
      </c>
      <c r="AU9" s="378">
        <f t="shared" ref="AU9:AU37" si="31">AT9-AS9</f>
        <v>0</v>
      </c>
      <c r="AV9" s="378">
        <f>INDEX('SO FOB Juli 2026'!$E$6:$AF$51,MATCH(B9,'SO FOB Juli 2026'!$B$6:$B$51,0),MATCH($AV$6,'SO FOB Juli 2026'!$E$6:$AF$6,0))</f>
        <v>0</v>
      </c>
      <c r="AW9" s="379">
        <v>0</v>
      </c>
      <c r="AX9" s="378">
        <f t="shared" ref="AX9:AX37" si="32">AW9-AV9</f>
        <v>0</v>
      </c>
      <c r="AY9" s="378">
        <f>INDEX('SO FOB Juli 2026'!$E$6:$AF$51,MATCH(B9,'SO FOB Juli 2026'!$B$6:$B$51,0),MATCH($AY$6,'SO FOB Juli 2026'!$E$6:$AF$6,0))</f>
        <v>0</v>
      </c>
      <c r="AZ9" s="379">
        <v>0</v>
      </c>
      <c r="BA9" s="378">
        <f t="shared" ref="BA9:BA37" si="33">AZ9-AY9</f>
        <v>0</v>
      </c>
    </row>
    <row r="10" spans="1:53">
      <c r="A10" s="363">
        <f t="shared" ref="A10:B25" si="34">A9+1</f>
        <v>3</v>
      </c>
      <c r="B10" s="364">
        <f t="shared" si="34"/>
        <v>46206</v>
      </c>
      <c r="C10" s="365">
        <f t="shared" si="18"/>
        <v>0</v>
      </c>
      <c r="D10" s="365">
        <f t="shared" si="18"/>
        <v>0</v>
      </c>
      <c r="E10" s="365">
        <f t="shared" si="19"/>
        <v>0</v>
      </c>
      <c r="F10" s="365">
        <f t="shared" si="0"/>
        <v>0</v>
      </c>
      <c r="G10" s="365">
        <f t="shared" si="1"/>
        <v>0</v>
      </c>
      <c r="H10" s="365">
        <f t="shared" si="2"/>
        <v>0</v>
      </c>
      <c r="I10" s="365">
        <f t="shared" si="3"/>
        <v>0</v>
      </c>
      <c r="J10" s="365"/>
      <c r="K10" s="365"/>
      <c r="L10" s="378">
        <f>INDEX('SO FOB Juli 2026'!$E$6:$O$51,MATCH(B10,'SO FOB Juli 2026'!$B$6:$B$51,0),MATCH($L$6,'SO FOB Juli 2026'!$E$6:$O$6,0))</f>
        <v>0</v>
      </c>
      <c r="M10" s="379">
        <v>0</v>
      </c>
      <c r="N10" s="378">
        <f t="shared" si="20"/>
        <v>0</v>
      </c>
      <c r="O10" s="378">
        <f>INDEX('SO FOB Juli 2026'!$E$6:$O$51,MATCH(B10,'SO FOB Juli 2026'!$B$6:$B$51,0),MATCH($O$6,'SO FOB Juli 2026'!$E$6:$O$6,0))</f>
        <v>0</v>
      </c>
      <c r="P10" s="379">
        <v>0</v>
      </c>
      <c r="Q10" s="378">
        <f t="shared" si="21"/>
        <v>0</v>
      </c>
      <c r="R10" s="378">
        <f>INDEX('SO FOB Juli 2026'!$E$6:$O$51,MATCH(B10,'SO FOB Juli 2026'!$B$6:$B$51,0),MATCH($R$6,'SO FOB Juli 2026'!$E$6:$O$6,0))</f>
        <v>0</v>
      </c>
      <c r="S10" s="379">
        <v>0</v>
      </c>
      <c r="T10" s="378">
        <f t="shared" si="22"/>
        <v>0</v>
      </c>
      <c r="U10" s="378">
        <f>INDEX('SO FOB Juli 2026'!$E$6:$O$51,MATCH(B10,'SO FOB Juli 2026'!$B$6:$B$51,0),MATCH($U$6,'SO FOB Juli 2026'!$E$6:$O$6,0))</f>
        <v>0</v>
      </c>
      <c r="V10" s="379">
        <v>0</v>
      </c>
      <c r="W10" s="378">
        <f t="shared" si="23"/>
        <v>0</v>
      </c>
      <c r="X10" s="378">
        <f>INDEX('SO FOB Juli 2026'!$E$6:$O$51,MATCH(B10,'SO FOB Juli 2026'!$B$6:$B$51,0),MATCH($X$6,'SO FOB Juli 2026'!$E$6:$O$6,0))</f>
        <v>0</v>
      </c>
      <c r="Y10" s="379">
        <v>0</v>
      </c>
      <c r="Z10" s="378">
        <f t="shared" si="24"/>
        <v>0</v>
      </c>
      <c r="AA10" s="378">
        <f>INDEX('SO FOB Juli 2026'!$E$6:$O$51,MATCH(B10,'SO FOB Juli 2026'!$B$6:$B$51,0),MATCH($AA$6,'SO FOB Juli 2026'!$E$6:$O$6,0))</f>
        <v>0</v>
      </c>
      <c r="AB10" s="379">
        <v>0</v>
      </c>
      <c r="AC10" s="378">
        <f t="shared" si="25"/>
        <v>0</v>
      </c>
      <c r="AD10" s="378">
        <f>INDEX('SO FOB Juli 2026'!$E$6:$O$51,MATCH(B10,'SO FOB Juli 2026'!$B$6:$B$51,0),MATCH($AD$6,'SO FOB Juli 2026'!$E$6:$O$6,0))</f>
        <v>0</v>
      </c>
      <c r="AE10" s="379">
        <v>0</v>
      </c>
      <c r="AF10" s="378">
        <f t="shared" si="26"/>
        <v>0</v>
      </c>
      <c r="AG10" s="378">
        <f>INDEX('SO FOB Juli 2026'!$E$6:$O$51,MATCH(B10,'SO FOB Juli 2026'!$B$6:$B$51,0),MATCH($AG$6,'SO FOB Juli 2026'!$E$6:$O$6,0))</f>
        <v>0</v>
      </c>
      <c r="AH10" s="379">
        <v>0</v>
      </c>
      <c r="AI10" s="378">
        <f t="shared" si="27"/>
        <v>0</v>
      </c>
      <c r="AJ10" s="378">
        <f>INDEX('SO FOB Juli 2026'!$E$6:$O$51,MATCH(B10,'SO FOB Juli 2026'!$B$6:$B$51,0),MATCH($AJ$6,'SO FOB Juli 2026'!$E$6:$O$6,0))</f>
        <v>0</v>
      </c>
      <c r="AK10" s="379">
        <v>0</v>
      </c>
      <c r="AL10" s="378">
        <f t="shared" si="28"/>
        <v>0</v>
      </c>
      <c r="AM10" s="378">
        <f>INDEX('SO FOB Juli 2026'!$E$6:$O$51,MATCH(B10,'SO FOB Juli 2026'!$B$6:$B$51,0),MATCH($AM$6,'SO FOB Juli 2026'!$E$6:$O$6,0))</f>
        <v>0</v>
      </c>
      <c r="AN10" s="379">
        <v>0</v>
      </c>
      <c r="AO10" s="378">
        <f t="shared" si="29"/>
        <v>0</v>
      </c>
      <c r="AP10" s="378">
        <f>INDEX('SO FOB Juli 2026'!$E$6:$AF$51,MATCH(B10,'SO FOB Juli 2026'!$B$6:$B$51,0),MATCH($AP$6,'SO FOB Juli 2026'!$E$6:$AF$6,0))</f>
        <v>0</v>
      </c>
      <c r="AQ10" s="379">
        <v>0</v>
      </c>
      <c r="AR10" s="378">
        <f t="shared" si="30"/>
        <v>0</v>
      </c>
      <c r="AS10" s="378">
        <f>INDEX('SO FOB Juli 2026'!$E$6:$AF$51,MATCH(B10,'SO FOB Juli 2026'!$B$6:$B$51,0),MATCH($AS$6,'SO FOB Juli 2026'!$E$6:$AF$6,0))</f>
        <v>0</v>
      </c>
      <c r="AT10" s="379">
        <v>0</v>
      </c>
      <c r="AU10" s="378">
        <f t="shared" si="31"/>
        <v>0</v>
      </c>
      <c r="AV10" s="378">
        <f>INDEX('SO FOB Juli 2026'!$E$6:$AF$51,MATCH(B10,'SO FOB Juli 2026'!$B$6:$B$51,0),MATCH($AV$6,'SO FOB Juli 2026'!$E$6:$AF$6,0))</f>
        <v>0</v>
      </c>
      <c r="AW10" s="379">
        <v>0</v>
      </c>
      <c r="AX10" s="378">
        <f t="shared" si="32"/>
        <v>0</v>
      </c>
      <c r="AY10" s="378">
        <f>INDEX('SO FOB Juli 2026'!$E$6:$AF$51,MATCH(B10,'SO FOB Juli 2026'!$B$6:$B$51,0),MATCH($AY$6,'SO FOB Juli 2026'!$E$6:$AF$6,0))</f>
        <v>0</v>
      </c>
      <c r="AZ10" s="379">
        <v>0</v>
      </c>
      <c r="BA10" s="378">
        <f t="shared" si="33"/>
        <v>0</v>
      </c>
    </row>
    <row r="11" spans="1:53">
      <c r="A11" s="363">
        <f t="shared" si="34"/>
        <v>4</v>
      </c>
      <c r="B11" s="364">
        <f t="shared" si="34"/>
        <v>46207</v>
      </c>
      <c r="C11" s="365">
        <f t="shared" si="18"/>
        <v>0</v>
      </c>
      <c r="D11" s="365">
        <f t="shared" si="18"/>
        <v>0</v>
      </c>
      <c r="E11" s="365">
        <f t="shared" si="19"/>
        <v>0</v>
      </c>
      <c r="F11" s="365">
        <f t="shared" si="0"/>
        <v>0</v>
      </c>
      <c r="G11" s="365">
        <f t="shared" si="1"/>
        <v>0</v>
      </c>
      <c r="H11" s="365">
        <f t="shared" si="2"/>
        <v>0</v>
      </c>
      <c r="I11" s="365">
        <f t="shared" si="3"/>
        <v>0</v>
      </c>
      <c r="J11" s="365"/>
      <c r="K11" s="365"/>
      <c r="L11" s="378">
        <f>INDEX('SO FOB Juli 2026'!$E$6:$O$51,MATCH(B11,'SO FOB Juli 2026'!$B$6:$B$51,0),MATCH($L$6,'SO FOB Juli 2026'!$E$6:$O$6,0))</f>
        <v>0</v>
      </c>
      <c r="M11" s="379">
        <v>0</v>
      </c>
      <c r="N11" s="378">
        <f t="shared" si="20"/>
        <v>0</v>
      </c>
      <c r="O11" s="378">
        <f>INDEX('SO FOB Juli 2026'!$E$6:$O$51,MATCH(B11,'SO FOB Juli 2026'!$B$6:$B$51,0),MATCH($O$6,'SO FOB Juli 2026'!$E$6:$O$6,0))</f>
        <v>0</v>
      </c>
      <c r="P11" s="379">
        <v>0</v>
      </c>
      <c r="Q11" s="378">
        <f t="shared" si="21"/>
        <v>0</v>
      </c>
      <c r="R11" s="378">
        <f>INDEX('SO FOB Juli 2026'!$E$6:$O$51,MATCH(B11,'SO FOB Juli 2026'!$B$6:$B$51,0),MATCH($R$6,'SO FOB Juli 2026'!$E$6:$O$6,0))</f>
        <v>0</v>
      </c>
      <c r="S11" s="379">
        <v>0</v>
      </c>
      <c r="T11" s="378">
        <f t="shared" si="22"/>
        <v>0</v>
      </c>
      <c r="U11" s="378">
        <f>INDEX('SO FOB Juli 2026'!$E$6:$O$51,MATCH(B11,'SO FOB Juli 2026'!$B$6:$B$51,0),MATCH($U$6,'SO FOB Juli 2026'!$E$6:$O$6,0))</f>
        <v>0</v>
      </c>
      <c r="V11" s="379">
        <v>0</v>
      </c>
      <c r="W11" s="378">
        <f t="shared" si="23"/>
        <v>0</v>
      </c>
      <c r="X11" s="378">
        <f>INDEX('SO FOB Juli 2026'!$E$6:$O$51,MATCH(B11,'SO FOB Juli 2026'!$B$6:$B$51,0),MATCH($X$6,'SO FOB Juli 2026'!$E$6:$O$6,0))</f>
        <v>0</v>
      </c>
      <c r="Y11" s="379">
        <v>0</v>
      </c>
      <c r="Z11" s="378">
        <f t="shared" si="24"/>
        <v>0</v>
      </c>
      <c r="AA11" s="378">
        <f>INDEX('SO FOB Juli 2026'!$E$6:$O$51,MATCH(B11,'SO FOB Juli 2026'!$B$6:$B$51,0),MATCH($AA$6,'SO FOB Juli 2026'!$E$6:$O$6,0))</f>
        <v>0</v>
      </c>
      <c r="AB11" s="379">
        <v>0</v>
      </c>
      <c r="AC11" s="378">
        <f t="shared" si="25"/>
        <v>0</v>
      </c>
      <c r="AD11" s="378">
        <f>INDEX('SO FOB Juli 2026'!$E$6:$O$51,MATCH(B11,'SO FOB Juli 2026'!$B$6:$B$51,0),MATCH($AD$6,'SO FOB Juli 2026'!$E$6:$O$6,0))</f>
        <v>0</v>
      </c>
      <c r="AE11" s="379">
        <v>0</v>
      </c>
      <c r="AF11" s="378">
        <f t="shared" si="26"/>
        <v>0</v>
      </c>
      <c r="AG11" s="378">
        <f>INDEX('SO FOB Juli 2026'!$E$6:$O$51,MATCH(B11,'SO FOB Juli 2026'!$B$6:$B$51,0),MATCH($AG$6,'SO FOB Juli 2026'!$E$6:$O$6,0))</f>
        <v>0</v>
      </c>
      <c r="AH11" s="379">
        <v>0</v>
      </c>
      <c r="AI11" s="378">
        <f t="shared" si="27"/>
        <v>0</v>
      </c>
      <c r="AJ11" s="378">
        <f>INDEX('SO FOB Juli 2026'!$E$6:$O$51,MATCH(B11,'SO FOB Juli 2026'!$B$6:$B$51,0),MATCH($AJ$6,'SO FOB Juli 2026'!$E$6:$O$6,0))</f>
        <v>0</v>
      </c>
      <c r="AK11" s="379">
        <v>0</v>
      </c>
      <c r="AL11" s="378">
        <f t="shared" si="28"/>
        <v>0</v>
      </c>
      <c r="AM11" s="378">
        <f>INDEX('SO FOB Juli 2026'!$E$6:$O$51,MATCH(B11,'SO FOB Juli 2026'!$B$6:$B$51,0),MATCH($AM$6,'SO FOB Juli 2026'!$E$6:$O$6,0))</f>
        <v>0</v>
      </c>
      <c r="AN11" s="379">
        <v>0</v>
      </c>
      <c r="AO11" s="378">
        <f t="shared" si="29"/>
        <v>0</v>
      </c>
      <c r="AP11" s="378">
        <f>INDEX('SO FOB Juli 2026'!$E$6:$AF$51,MATCH(B11,'SO FOB Juli 2026'!$B$6:$B$51,0),MATCH($AP$6,'SO FOB Juli 2026'!$E$6:$AF$6,0))</f>
        <v>0</v>
      </c>
      <c r="AQ11" s="379">
        <v>0</v>
      </c>
      <c r="AR11" s="378">
        <f t="shared" si="30"/>
        <v>0</v>
      </c>
      <c r="AS11" s="378">
        <f>INDEX('SO FOB Juli 2026'!$E$6:$AF$51,MATCH(B11,'SO FOB Juli 2026'!$B$6:$B$51,0),MATCH($AS$6,'SO FOB Juli 2026'!$E$6:$AF$6,0))</f>
        <v>0</v>
      </c>
      <c r="AT11" s="379">
        <v>0</v>
      </c>
      <c r="AU11" s="378">
        <f t="shared" si="31"/>
        <v>0</v>
      </c>
      <c r="AV11" s="378">
        <f>INDEX('SO FOB Juli 2026'!$E$6:$AF$51,MATCH(B11,'SO FOB Juli 2026'!$B$6:$B$51,0),MATCH($AV$6,'SO FOB Juli 2026'!$E$6:$AF$6,0))</f>
        <v>0</v>
      </c>
      <c r="AW11" s="379">
        <v>0</v>
      </c>
      <c r="AX11" s="378">
        <f t="shared" si="32"/>
        <v>0</v>
      </c>
      <c r="AY11" s="378">
        <f>INDEX('SO FOB Juli 2026'!$E$6:$AF$51,MATCH(B11,'SO FOB Juli 2026'!$B$6:$B$51,0),MATCH($AY$6,'SO FOB Juli 2026'!$E$6:$AF$6,0))</f>
        <v>0</v>
      </c>
      <c r="AZ11" s="379">
        <v>0</v>
      </c>
      <c r="BA11" s="378">
        <f t="shared" si="33"/>
        <v>0</v>
      </c>
    </row>
    <row r="12" spans="1:53">
      <c r="A12" s="363">
        <f t="shared" si="34"/>
        <v>5</v>
      </c>
      <c r="B12" s="364">
        <f t="shared" si="34"/>
        <v>46208</v>
      </c>
      <c r="C12" s="365">
        <f t="shared" si="18"/>
        <v>0</v>
      </c>
      <c r="D12" s="365">
        <f t="shared" si="18"/>
        <v>0</v>
      </c>
      <c r="E12" s="365">
        <f t="shared" si="19"/>
        <v>0</v>
      </c>
      <c r="F12" s="365">
        <f t="shared" si="0"/>
        <v>0</v>
      </c>
      <c r="G12" s="365">
        <f t="shared" si="1"/>
        <v>0</v>
      </c>
      <c r="H12" s="365">
        <f t="shared" si="2"/>
        <v>0</v>
      </c>
      <c r="I12" s="365">
        <f t="shared" si="3"/>
        <v>0</v>
      </c>
      <c r="J12" s="365"/>
      <c r="K12" s="365"/>
      <c r="L12" s="378">
        <f>INDEX('SO FOB Juli 2026'!$E$6:$O$51,MATCH(B12,'SO FOB Juli 2026'!$B$6:$B$51,0),MATCH($L$6,'SO FOB Juli 2026'!$E$6:$O$6,0))</f>
        <v>0</v>
      </c>
      <c r="M12" s="379">
        <v>0</v>
      </c>
      <c r="N12" s="378">
        <f t="shared" si="20"/>
        <v>0</v>
      </c>
      <c r="O12" s="378">
        <f>INDEX('SO FOB Juli 2026'!$E$6:$O$51,MATCH(B12,'SO FOB Juli 2026'!$B$6:$B$51,0),MATCH($O$6,'SO FOB Juli 2026'!$E$6:$O$6,0))</f>
        <v>0</v>
      </c>
      <c r="P12" s="379">
        <v>0</v>
      </c>
      <c r="Q12" s="378">
        <f t="shared" si="21"/>
        <v>0</v>
      </c>
      <c r="R12" s="378">
        <f>INDEX('SO FOB Juli 2026'!$E$6:$O$51,MATCH(B12,'SO FOB Juli 2026'!$B$6:$B$51,0),MATCH($R$6,'SO FOB Juli 2026'!$E$6:$O$6,0))</f>
        <v>0</v>
      </c>
      <c r="S12" s="379">
        <v>0</v>
      </c>
      <c r="T12" s="378">
        <f t="shared" si="22"/>
        <v>0</v>
      </c>
      <c r="U12" s="378">
        <f>INDEX('SO FOB Juli 2026'!$E$6:$O$51,MATCH(B12,'SO FOB Juli 2026'!$B$6:$B$51,0),MATCH($U$6,'SO FOB Juli 2026'!$E$6:$O$6,0))</f>
        <v>0</v>
      </c>
      <c r="V12" s="379">
        <v>0</v>
      </c>
      <c r="W12" s="378">
        <f t="shared" si="23"/>
        <v>0</v>
      </c>
      <c r="X12" s="378">
        <f>INDEX('SO FOB Juli 2026'!$E$6:$O$51,MATCH(B12,'SO FOB Juli 2026'!$B$6:$B$51,0),MATCH($X$6,'SO FOB Juli 2026'!$E$6:$O$6,0))</f>
        <v>0</v>
      </c>
      <c r="Y12" s="379">
        <v>0</v>
      </c>
      <c r="Z12" s="378">
        <f t="shared" si="24"/>
        <v>0</v>
      </c>
      <c r="AA12" s="378">
        <f>INDEX('SO FOB Juli 2026'!$E$6:$O$51,MATCH(B12,'SO FOB Juli 2026'!$B$6:$B$51,0),MATCH($AA$6,'SO FOB Juli 2026'!$E$6:$O$6,0))</f>
        <v>0</v>
      </c>
      <c r="AB12" s="379">
        <v>0</v>
      </c>
      <c r="AC12" s="378">
        <f t="shared" si="25"/>
        <v>0</v>
      </c>
      <c r="AD12" s="378">
        <f>INDEX('SO FOB Juli 2026'!$E$6:$O$51,MATCH(B12,'SO FOB Juli 2026'!$B$6:$B$51,0),MATCH($AD$6,'SO FOB Juli 2026'!$E$6:$O$6,0))</f>
        <v>0</v>
      </c>
      <c r="AE12" s="379">
        <v>0</v>
      </c>
      <c r="AF12" s="378">
        <f t="shared" si="26"/>
        <v>0</v>
      </c>
      <c r="AG12" s="378">
        <f>INDEX('SO FOB Juli 2026'!$E$6:$O$51,MATCH(B12,'SO FOB Juli 2026'!$B$6:$B$51,0),MATCH($AG$6,'SO FOB Juli 2026'!$E$6:$O$6,0))</f>
        <v>0</v>
      </c>
      <c r="AH12" s="379">
        <v>0</v>
      </c>
      <c r="AI12" s="378">
        <f t="shared" si="27"/>
        <v>0</v>
      </c>
      <c r="AJ12" s="378">
        <f>INDEX('SO FOB Juli 2026'!$E$6:$O$51,MATCH(B12,'SO FOB Juli 2026'!$B$6:$B$51,0),MATCH($AJ$6,'SO FOB Juli 2026'!$E$6:$O$6,0))</f>
        <v>0</v>
      </c>
      <c r="AK12" s="379">
        <v>0</v>
      </c>
      <c r="AL12" s="378">
        <f t="shared" si="28"/>
        <v>0</v>
      </c>
      <c r="AM12" s="378">
        <f>INDEX('SO FOB Juli 2026'!$E$6:$O$51,MATCH(B12,'SO FOB Juli 2026'!$B$6:$B$51,0),MATCH($AM$6,'SO FOB Juli 2026'!$E$6:$O$6,0))</f>
        <v>0</v>
      </c>
      <c r="AN12" s="379">
        <v>0</v>
      </c>
      <c r="AO12" s="378">
        <f t="shared" si="29"/>
        <v>0</v>
      </c>
      <c r="AP12" s="378">
        <f>INDEX('SO FOB Juli 2026'!$E$6:$AF$51,MATCH(B12,'SO FOB Juli 2026'!$B$6:$B$51,0),MATCH($AP$6,'SO FOB Juli 2026'!$E$6:$AF$6,0))</f>
        <v>0</v>
      </c>
      <c r="AQ12" s="379">
        <v>0</v>
      </c>
      <c r="AR12" s="378">
        <f t="shared" si="30"/>
        <v>0</v>
      </c>
      <c r="AS12" s="378">
        <f>INDEX('SO FOB Juli 2026'!$E$6:$AF$51,MATCH(B12,'SO FOB Juli 2026'!$B$6:$B$51,0),MATCH($AS$6,'SO FOB Juli 2026'!$E$6:$AF$6,0))</f>
        <v>0</v>
      </c>
      <c r="AT12" s="379">
        <v>0</v>
      </c>
      <c r="AU12" s="378">
        <f t="shared" si="31"/>
        <v>0</v>
      </c>
      <c r="AV12" s="378">
        <f>INDEX('SO FOB Juli 2026'!$E$6:$AF$51,MATCH(B12,'SO FOB Juli 2026'!$B$6:$B$51,0),MATCH($AV$6,'SO FOB Juli 2026'!$E$6:$AF$6,0))</f>
        <v>0</v>
      </c>
      <c r="AW12" s="379">
        <v>0</v>
      </c>
      <c r="AX12" s="378">
        <f t="shared" si="32"/>
        <v>0</v>
      </c>
      <c r="AY12" s="378">
        <f>INDEX('SO FOB Juli 2026'!$E$6:$AF$51,MATCH(B12,'SO FOB Juli 2026'!$B$6:$B$51,0),MATCH($AY$6,'SO FOB Juli 2026'!$E$6:$AF$6,0))</f>
        <v>0</v>
      </c>
      <c r="AZ12" s="379">
        <v>0</v>
      </c>
      <c r="BA12" s="378">
        <f t="shared" si="33"/>
        <v>0</v>
      </c>
    </row>
    <row r="13" spans="1:53">
      <c r="A13" s="363">
        <f t="shared" si="34"/>
        <v>6</v>
      </c>
      <c r="B13" s="364">
        <f t="shared" si="34"/>
        <v>46209</v>
      </c>
      <c r="C13" s="365">
        <f t="shared" si="18"/>
        <v>0</v>
      </c>
      <c r="D13" s="365">
        <f t="shared" si="18"/>
        <v>0</v>
      </c>
      <c r="E13" s="365">
        <f t="shared" si="19"/>
        <v>0</v>
      </c>
      <c r="F13" s="365">
        <f t="shared" si="0"/>
        <v>0</v>
      </c>
      <c r="G13" s="365">
        <f t="shared" si="1"/>
        <v>0</v>
      </c>
      <c r="H13" s="365">
        <f t="shared" si="2"/>
        <v>0</v>
      </c>
      <c r="I13" s="365">
        <f t="shared" si="3"/>
        <v>0</v>
      </c>
      <c r="J13" s="365"/>
      <c r="K13" s="365"/>
      <c r="L13" s="378">
        <f>INDEX('SO FOB Juli 2026'!$E$6:$O$51,MATCH(B13,'SO FOB Juli 2026'!$B$6:$B$51,0),MATCH($L$6,'SO FOB Juli 2026'!$E$6:$O$6,0))</f>
        <v>0</v>
      </c>
      <c r="M13" s="379">
        <v>0</v>
      </c>
      <c r="N13" s="378">
        <f t="shared" si="20"/>
        <v>0</v>
      </c>
      <c r="O13" s="378">
        <f>INDEX('SO FOB Juli 2026'!$E$6:$O$51,MATCH(B13,'SO FOB Juli 2026'!$B$6:$B$51,0),MATCH($O$6,'SO FOB Juli 2026'!$E$6:$O$6,0))</f>
        <v>0</v>
      </c>
      <c r="P13" s="379">
        <v>0</v>
      </c>
      <c r="Q13" s="378">
        <f t="shared" si="21"/>
        <v>0</v>
      </c>
      <c r="R13" s="378">
        <f>INDEX('SO FOB Juli 2026'!$E$6:$O$51,MATCH(B13,'SO FOB Juli 2026'!$B$6:$B$51,0),MATCH($R$6,'SO FOB Juli 2026'!$E$6:$O$6,0))</f>
        <v>0</v>
      </c>
      <c r="S13" s="379">
        <v>0</v>
      </c>
      <c r="T13" s="378">
        <f t="shared" si="22"/>
        <v>0</v>
      </c>
      <c r="U13" s="378">
        <f>INDEX('SO FOB Juli 2026'!$E$6:$O$51,MATCH(B13,'SO FOB Juli 2026'!$B$6:$B$51,0),MATCH($U$6,'SO FOB Juli 2026'!$E$6:$O$6,0))</f>
        <v>0</v>
      </c>
      <c r="V13" s="379">
        <v>0</v>
      </c>
      <c r="W13" s="378">
        <f t="shared" si="23"/>
        <v>0</v>
      </c>
      <c r="X13" s="378">
        <f>INDEX('SO FOB Juli 2026'!$E$6:$O$51,MATCH(B13,'SO FOB Juli 2026'!$B$6:$B$51,0),MATCH($X$6,'SO FOB Juli 2026'!$E$6:$O$6,0))</f>
        <v>0</v>
      </c>
      <c r="Y13" s="379">
        <v>0</v>
      </c>
      <c r="Z13" s="378">
        <f t="shared" si="24"/>
        <v>0</v>
      </c>
      <c r="AA13" s="378">
        <f>INDEX('SO FOB Juli 2026'!$E$6:$O$51,MATCH(B13,'SO FOB Juli 2026'!$B$6:$B$51,0),MATCH($AA$6,'SO FOB Juli 2026'!$E$6:$O$6,0))</f>
        <v>0</v>
      </c>
      <c r="AB13" s="379">
        <v>0</v>
      </c>
      <c r="AC13" s="378">
        <f t="shared" si="25"/>
        <v>0</v>
      </c>
      <c r="AD13" s="378">
        <f>INDEX('SO FOB Juli 2026'!$E$6:$O$51,MATCH(B13,'SO FOB Juli 2026'!$B$6:$B$51,0),MATCH($AD$6,'SO FOB Juli 2026'!$E$6:$O$6,0))</f>
        <v>0</v>
      </c>
      <c r="AE13" s="379">
        <v>0</v>
      </c>
      <c r="AF13" s="378">
        <f t="shared" si="26"/>
        <v>0</v>
      </c>
      <c r="AG13" s="378">
        <f>INDEX('SO FOB Juli 2026'!$E$6:$O$51,MATCH(B13,'SO FOB Juli 2026'!$B$6:$B$51,0),MATCH($AG$6,'SO FOB Juli 2026'!$E$6:$O$6,0))</f>
        <v>0</v>
      </c>
      <c r="AH13" s="379">
        <v>0</v>
      </c>
      <c r="AI13" s="378">
        <f t="shared" si="27"/>
        <v>0</v>
      </c>
      <c r="AJ13" s="378">
        <f>INDEX('SO FOB Juli 2026'!$E$6:$O$51,MATCH(B13,'SO FOB Juli 2026'!$B$6:$B$51,0),MATCH($AJ$6,'SO FOB Juli 2026'!$E$6:$O$6,0))</f>
        <v>0</v>
      </c>
      <c r="AK13" s="379">
        <v>0</v>
      </c>
      <c r="AL13" s="378">
        <f t="shared" si="28"/>
        <v>0</v>
      </c>
      <c r="AM13" s="378">
        <f>INDEX('SO FOB Juli 2026'!$E$6:$O$51,MATCH(B13,'SO FOB Juli 2026'!$B$6:$B$51,0),MATCH($AM$6,'SO FOB Juli 2026'!$E$6:$O$6,0))</f>
        <v>0</v>
      </c>
      <c r="AN13" s="379">
        <v>0</v>
      </c>
      <c r="AO13" s="378">
        <f t="shared" si="29"/>
        <v>0</v>
      </c>
      <c r="AP13" s="378">
        <f>INDEX('SO FOB Juli 2026'!$E$6:$AF$51,MATCH(B13,'SO FOB Juli 2026'!$B$6:$B$51,0),MATCH($AP$6,'SO FOB Juli 2026'!$E$6:$AF$6,0))</f>
        <v>0</v>
      </c>
      <c r="AQ13" s="379">
        <v>0</v>
      </c>
      <c r="AR13" s="378">
        <f t="shared" si="30"/>
        <v>0</v>
      </c>
      <c r="AS13" s="378">
        <f>INDEX('SO FOB Juli 2026'!$E$6:$AF$51,MATCH(B13,'SO FOB Juli 2026'!$B$6:$B$51,0),MATCH($AS$6,'SO FOB Juli 2026'!$E$6:$AF$6,0))</f>
        <v>0</v>
      </c>
      <c r="AT13" s="379">
        <v>0</v>
      </c>
      <c r="AU13" s="378">
        <f t="shared" si="31"/>
        <v>0</v>
      </c>
      <c r="AV13" s="378">
        <f>INDEX('SO FOB Juli 2026'!$E$6:$AF$51,MATCH(B13,'SO FOB Juli 2026'!$B$6:$B$51,0),MATCH($AV$6,'SO FOB Juli 2026'!$E$6:$AF$6,0))</f>
        <v>0</v>
      </c>
      <c r="AW13" s="379">
        <v>0</v>
      </c>
      <c r="AX13" s="378">
        <f t="shared" si="32"/>
        <v>0</v>
      </c>
      <c r="AY13" s="378">
        <f>INDEX('SO FOB Juli 2026'!$E$6:$AF$51,MATCH(B13,'SO FOB Juli 2026'!$B$6:$B$51,0),MATCH($AY$6,'SO FOB Juli 2026'!$E$6:$AF$6,0))</f>
        <v>0</v>
      </c>
      <c r="AZ13" s="379">
        <v>0</v>
      </c>
      <c r="BA13" s="378">
        <f t="shared" si="33"/>
        <v>0</v>
      </c>
    </row>
    <row r="14" spans="1:53">
      <c r="A14" s="363">
        <f t="shared" si="34"/>
        <v>7</v>
      </c>
      <c r="B14" s="364">
        <f t="shared" si="34"/>
        <v>46210</v>
      </c>
      <c r="C14" s="365">
        <f t="shared" si="18"/>
        <v>0</v>
      </c>
      <c r="D14" s="365">
        <f t="shared" si="18"/>
        <v>0</v>
      </c>
      <c r="E14" s="365">
        <f t="shared" si="19"/>
        <v>0</v>
      </c>
      <c r="F14" s="365">
        <f t="shared" si="0"/>
        <v>0</v>
      </c>
      <c r="G14" s="365">
        <f t="shared" si="1"/>
        <v>0</v>
      </c>
      <c r="H14" s="365">
        <f t="shared" si="2"/>
        <v>0</v>
      </c>
      <c r="I14" s="365">
        <f t="shared" si="3"/>
        <v>0</v>
      </c>
      <c r="J14" s="365"/>
      <c r="K14" s="365"/>
      <c r="L14" s="378">
        <f>INDEX('SO FOB Juli 2026'!$E$6:$O$51,MATCH(B14,'SO FOB Juli 2026'!$B$6:$B$51,0),MATCH($L$6,'SO FOB Juli 2026'!$E$6:$O$6,0))</f>
        <v>0</v>
      </c>
      <c r="M14" s="379">
        <v>0</v>
      </c>
      <c r="N14" s="378">
        <f t="shared" si="20"/>
        <v>0</v>
      </c>
      <c r="O14" s="378">
        <f>INDEX('SO FOB Juli 2026'!$E$6:$O$51,MATCH(B14,'SO FOB Juli 2026'!$B$6:$B$51,0),MATCH($O$6,'SO FOB Juli 2026'!$E$6:$O$6,0))</f>
        <v>0</v>
      </c>
      <c r="P14" s="379">
        <v>0</v>
      </c>
      <c r="Q14" s="378">
        <f t="shared" si="21"/>
        <v>0</v>
      </c>
      <c r="R14" s="378">
        <f>INDEX('SO FOB Juli 2026'!$E$6:$O$51,MATCH(B14,'SO FOB Juli 2026'!$B$6:$B$51,0),MATCH($R$6,'SO FOB Juli 2026'!$E$6:$O$6,0))</f>
        <v>0</v>
      </c>
      <c r="S14" s="379">
        <v>0</v>
      </c>
      <c r="T14" s="378">
        <f t="shared" si="22"/>
        <v>0</v>
      </c>
      <c r="U14" s="378">
        <f>INDEX('SO FOB Juli 2026'!$E$6:$O$51,MATCH(B14,'SO FOB Juli 2026'!$B$6:$B$51,0),MATCH($U$6,'SO FOB Juli 2026'!$E$6:$O$6,0))</f>
        <v>0</v>
      </c>
      <c r="V14" s="379">
        <v>0</v>
      </c>
      <c r="W14" s="378">
        <f t="shared" si="23"/>
        <v>0</v>
      </c>
      <c r="X14" s="378">
        <f>INDEX('SO FOB Juli 2026'!$E$6:$O$51,MATCH(B14,'SO FOB Juli 2026'!$B$6:$B$51,0),MATCH($X$6,'SO FOB Juli 2026'!$E$6:$O$6,0))</f>
        <v>0</v>
      </c>
      <c r="Y14" s="379">
        <v>0</v>
      </c>
      <c r="Z14" s="378">
        <f t="shared" si="24"/>
        <v>0</v>
      </c>
      <c r="AA14" s="378">
        <f>INDEX('SO FOB Juli 2026'!$E$6:$O$51,MATCH(B14,'SO FOB Juli 2026'!$B$6:$B$51,0),MATCH($AA$6,'SO FOB Juli 2026'!$E$6:$O$6,0))</f>
        <v>0</v>
      </c>
      <c r="AB14" s="379">
        <v>0</v>
      </c>
      <c r="AC14" s="378">
        <f t="shared" si="25"/>
        <v>0</v>
      </c>
      <c r="AD14" s="378">
        <f>INDEX('SO FOB Juli 2026'!$E$6:$O$51,MATCH(B14,'SO FOB Juli 2026'!$B$6:$B$51,0),MATCH($AD$6,'SO FOB Juli 2026'!$E$6:$O$6,0))</f>
        <v>0</v>
      </c>
      <c r="AE14" s="379">
        <v>0</v>
      </c>
      <c r="AF14" s="378">
        <f t="shared" si="26"/>
        <v>0</v>
      </c>
      <c r="AG14" s="378">
        <f>INDEX('SO FOB Juli 2026'!$E$6:$O$51,MATCH(B14,'SO FOB Juli 2026'!$B$6:$B$51,0),MATCH($AG$6,'SO FOB Juli 2026'!$E$6:$O$6,0))</f>
        <v>0</v>
      </c>
      <c r="AH14" s="379">
        <v>0</v>
      </c>
      <c r="AI14" s="378">
        <f t="shared" si="27"/>
        <v>0</v>
      </c>
      <c r="AJ14" s="378">
        <f>INDEX('SO FOB Juli 2026'!$E$6:$O$51,MATCH(B14,'SO FOB Juli 2026'!$B$6:$B$51,0),MATCH($AJ$6,'SO FOB Juli 2026'!$E$6:$O$6,0))</f>
        <v>0</v>
      </c>
      <c r="AK14" s="379">
        <v>0</v>
      </c>
      <c r="AL14" s="378">
        <f t="shared" si="28"/>
        <v>0</v>
      </c>
      <c r="AM14" s="378">
        <f>INDEX('SO FOB Juli 2026'!$E$6:$O$51,MATCH(B14,'SO FOB Juli 2026'!$B$6:$B$51,0),MATCH($AM$6,'SO FOB Juli 2026'!$E$6:$O$6,0))</f>
        <v>0</v>
      </c>
      <c r="AN14" s="379">
        <v>0</v>
      </c>
      <c r="AO14" s="378">
        <f t="shared" si="29"/>
        <v>0</v>
      </c>
      <c r="AP14" s="378">
        <f>INDEX('SO FOB Juli 2026'!$E$6:$AF$51,MATCH(B14,'SO FOB Juli 2026'!$B$6:$B$51,0),MATCH($AP$6,'SO FOB Juli 2026'!$E$6:$AF$6,0))</f>
        <v>0</v>
      </c>
      <c r="AQ14" s="379">
        <v>0</v>
      </c>
      <c r="AR14" s="378">
        <f t="shared" si="30"/>
        <v>0</v>
      </c>
      <c r="AS14" s="378">
        <f>INDEX('SO FOB Juli 2026'!$E$6:$AF$51,MATCH(B14,'SO FOB Juli 2026'!$B$6:$B$51,0),MATCH($AS$6,'SO FOB Juli 2026'!$E$6:$AF$6,0))</f>
        <v>0</v>
      </c>
      <c r="AT14" s="379">
        <v>0</v>
      </c>
      <c r="AU14" s="378">
        <f t="shared" si="31"/>
        <v>0</v>
      </c>
      <c r="AV14" s="378">
        <f>INDEX('SO FOB Juli 2026'!$E$6:$AF$51,MATCH(B14,'SO FOB Juli 2026'!$B$6:$B$51,0),MATCH($AV$6,'SO FOB Juli 2026'!$E$6:$AF$6,0))</f>
        <v>0</v>
      </c>
      <c r="AW14" s="379">
        <v>0</v>
      </c>
      <c r="AX14" s="378">
        <f t="shared" si="32"/>
        <v>0</v>
      </c>
      <c r="AY14" s="378">
        <f>INDEX('SO FOB Juli 2026'!$E$6:$AF$51,MATCH(B14,'SO FOB Juli 2026'!$B$6:$B$51,0),MATCH($AY$6,'SO FOB Juli 2026'!$E$6:$AF$6,0))</f>
        <v>0</v>
      </c>
      <c r="AZ14" s="379">
        <v>0</v>
      </c>
      <c r="BA14" s="378">
        <f t="shared" si="33"/>
        <v>0</v>
      </c>
    </row>
    <row r="15" spans="1:53">
      <c r="A15" s="363">
        <f t="shared" si="34"/>
        <v>8</v>
      </c>
      <c r="B15" s="364">
        <f t="shared" si="34"/>
        <v>46211</v>
      </c>
      <c r="C15" s="365">
        <f t="shared" si="18"/>
        <v>0</v>
      </c>
      <c r="D15" s="365">
        <f t="shared" si="18"/>
        <v>0</v>
      </c>
      <c r="E15" s="365">
        <f t="shared" si="19"/>
        <v>0</v>
      </c>
      <c r="F15" s="365">
        <f t="shared" si="0"/>
        <v>0</v>
      </c>
      <c r="G15" s="365">
        <f t="shared" si="1"/>
        <v>0</v>
      </c>
      <c r="H15" s="365">
        <f t="shared" si="2"/>
        <v>0</v>
      </c>
      <c r="I15" s="365">
        <f t="shared" si="3"/>
        <v>0</v>
      </c>
      <c r="J15" s="365"/>
      <c r="K15" s="365"/>
      <c r="L15" s="378">
        <f>INDEX('SO FOB Juli 2026'!$E$6:$O$51,MATCH(B15,'SO FOB Juli 2026'!$B$6:$B$51,0),MATCH($L$6,'SO FOB Juli 2026'!$E$6:$O$6,0))</f>
        <v>0</v>
      </c>
      <c r="M15" s="379">
        <v>0</v>
      </c>
      <c r="N15" s="378">
        <f t="shared" si="20"/>
        <v>0</v>
      </c>
      <c r="O15" s="378">
        <f>INDEX('SO FOB Juli 2026'!$E$6:$O$51,MATCH(B15,'SO FOB Juli 2026'!$B$6:$B$51,0),MATCH($O$6,'SO FOB Juli 2026'!$E$6:$O$6,0))</f>
        <v>0</v>
      </c>
      <c r="P15" s="379">
        <v>0</v>
      </c>
      <c r="Q15" s="378">
        <f t="shared" si="21"/>
        <v>0</v>
      </c>
      <c r="R15" s="378">
        <f>INDEX('SO FOB Juli 2026'!$E$6:$O$51,MATCH(B15,'SO FOB Juli 2026'!$B$6:$B$51,0),MATCH($R$6,'SO FOB Juli 2026'!$E$6:$O$6,0))</f>
        <v>0</v>
      </c>
      <c r="S15" s="379">
        <v>0</v>
      </c>
      <c r="T15" s="378">
        <f t="shared" si="22"/>
        <v>0</v>
      </c>
      <c r="U15" s="378">
        <f>INDEX('SO FOB Juli 2026'!$E$6:$O$51,MATCH(B15,'SO FOB Juli 2026'!$B$6:$B$51,0),MATCH($U$6,'SO FOB Juli 2026'!$E$6:$O$6,0))</f>
        <v>0</v>
      </c>
      <c r="V15" s="379">
        <v>0</v>
      </c>
      <c r="W15" s="378">
        <f t="shared" si="23"/>
        <v>0</v>
      </c>
      <c r="X15" s="378">
        <f>INDEX('SO FOB Juli 2026'!$E$6:$O$51,MATCH(B15,'SO FOB Juli 2026'!$B$6:$B$51,0),MATCH($X$6,'SO FOB Juli 2026'!$E$6:$O$6,0))</f>
        <v>0</v>
      </c>
      <c r="Y15" s="379">
        <v>0</v>
      </c>
      <c r="Z15" s="378">
        <f t="shared" si="24"/>
        <v>0</v>
      </c>
      <c r="AA15" s="378">
        <f>INDEX('SO FOB Juli 2026'!$E$6:$O$51,MATCH(B15,'SO FOB Juli 2026'!$B$6:$B$51,0),MATCH($AA$6,'SO FOB Juli 2026'!$E$6:$O$6,0))</f>
        <v>0</v>
      </c>
      <c r="AB15" s="379">
        <v>0</v>
      </c>
      <c r="AC15" s="378">
        <f t="shared" si="25"/>
        <v>0</v>
      </c>
      <c r="AD15" s="378">
        <f>INDEX('SO FOB Juli 2026'!$E$6:$O$51,MATCH(B15,'SO FOB Juli 2026'!$B$6:$B$51,0),MATCH($AD$6,'SO FOB Juli 2026'!$E$6:$O$6,0))</f>
        <v>0</v>
      </c>
      <c r="AE15" s="379">
        <v>0</v>
      </c>
      <c r="AF15" s="378">
        <f t="shared" si="26"/>
        <v>0</v>
      </c>
      <c r="AG15" s="378">
        <f>INDEX('SO FOB Juli 2026'!$E$6:$O$51,MATCH(B15,'SO FOB Juli 2026'!$B$6:$B$51,0),MATCH($AG$6,'SO FOB Juli 2026'!$E$6:$O$6,0))</f>
        <v>0</v>
      </c>
      <c r="AH15" s="379">
        <v>0</v>
      </c>
      <c r="AI15" s="378">
        <f t="shared" si="27"/>
        <v>0</v>
      </c>
      <c r="AJ15" s="378">
        <f>INDEX('SO FOB Juli 2026'!$E$6:$O$51,MATCH(B15,'SO FOB Juli 2026'!$B$6:$B$51,0),MATCH($AJ$6,'SO FOB Juli 2026'!$E$6:$O$6,0))</f>
        <v>0</v>
      </c>
      <c r="AK15" s="379">
        <v>0</v>
      </c>
      <c r="AL15" s="378">
        <f t="shared" si="28"/>
        <v>0</v>
      </c>
      <c r="AM15" s="378">
        <f>INDEX('SO FOB Juli 2026'!$E$6:$O$51,MATCH(B15,'SO FOB Juli 2026'!$B$6:$B$51,0),MATCH($AM$6,'SO FOB Juli 2026'!$E$6:$O$6,0))</f>
        <v>0</v>
      </c>
      <c r="AN15" s="379">
        <v>0</v>
      </c>
      <c r="AO15" s="378">
        <f t="shared" si="29"/>
        <v>0</v>
      </c>
      <c r="AP15" s="378">
        <f>INDEX('SO FOB Juli 2026'!$E$6:$AF$51,MATCH(B15,'SO FOB Juli 2026'!$B$6:$B$51,0),MATCH($AP$6,'SO FOB Juli 2026'!$E$6:$AF$6,0))</f>
        <v>0</v>
      </c>
      <c r="AQ15" s="379">
        <v>0</v>
      </c>
      <c r="AR15" s="378">
        <f t="shared" si="30"/>
        <v>0</v>
      </c>
      <c r="AS15" s="378">
        <f>INDEX('SO FOB Juli 2026'!$E$6:$AF$51,MATCH(B15,'SO FOB Juli 2026'!$B$6:$B$51,0),MATCH($AS$6,'SO FOB Juli 2026'!$E$6:$AF$6,0))</f>
        <v>0</v>
      </c>
      <c r="AT15" s="379">
        <v>0</v>
      </c>
      <c r="AU15" s="378">
        <f t="shared" si="31"/>
        <v>0</v>
      </c>
      <c r="AV15" s="378">
        <f>INDEX('SO FOB Juli 2026'!$E$6:$AF$51,MATCH(B15,'SO FOB Juli 2026'!$B$6:$B$51,0),MATCH($AV$6,'SO FOB Juli 2026'!$E$6:$AF$6,0))</f>
        <v>0</v>
      </c>
      <c r="AW15" s="379">
        <v>0</v>
      </c>
      <c r="AX15" s="378">
        <f t="shared" si="32"/>
        <v>0</v>
      </c>
      <c r="AY15" s="378">
        <f>INDEX('SO FOB Juli 2026'!$E$6:$AF$51,MATCH(B15,'SO FOB Juli 2026'!$B$6:$B$51,0),MATCH($AY$6,'SO FOB Juli 2026'!$E$6:$AF$6,0))</f>
        <v>0</v>
      </c>
      <c r="AZ15" s="379">
        <v>0</v>
      </c>
      <c r="BA15" s="378">
        <f t="shared" si="33"/>
        <v>0</v>
      </c>
    </row>
    <row r="16" spans="1:53">
      <c r="A16" s="363">
        <f t="shared" si="34"/>
        <v>9</v>
      </c>
      <c r="B16" s="364">
        <f t="shared" si="34"/>
        <v>46212</v>
      </c>
      <c r="C16" s="365">
        <f t="shared" si="18"/>
        <v>0</v>
      </c>
      <c r="D16" s="365">
        <f t="shared" si="18"/>
        <v>0</v>
      </c>
      <c r="E16" s="365">
        <f t="shared" si="19"/>
        <v>0</v>
      </c>
      <c r="F16" s="365">
        <f t="shared" si="0"/>
        <v>0</v>
      </c>
      <c r="G16" s="365">
        <f t="shared" si="1"/>
        <v>0</v>
      </c>
      <c r="H16" s="365">
        <f t="shared" si="2"/>
        <v>0</v>
      </c>
      <c r="I16" s="365">
        <f t="shared" si="3"/>
        <v>0</v>
      </c>
      <c r="J16" s="365"/>
      <c r="K16" s="365"/>
      <c r="L16" s="378">
        <f>INDEX('SO FOB Juli 2026'!$E$6:$O$51,MATCH(B16,'SO FOB Juli 2026'!$B$6:$B$51,0),MATCH($L$6,'SO FOB Juli 2026'!$E$6:$O$6,0))</f>
        <v>0</v>
      </c>
      <c r="M16" s="379">
        <v>0</v>
      </c>
      <c r="N16" s="378">
        <f t="shared" si="20"/>
        <v>0</v>
      </c>
      <c r="O16" s="378">
        <f>INDEX('SO FOB Juli 2026'!$E$6:$O$51,MATCH(B16,'SO FOB Juli 2026'!$B$6:$B$51,0),MATCH($O$6,'SO FOB Juli 2026'!$E$6:$O$6,0))</f>
        <v>0</v>
      </c>
      <c r="P16" s="379">
        <v>0</v>
      </c>
      <c r="Q16" s="378">
        <f t="shared" si="21"/>
        <v>0</v>
      </c>
      <c r="R16" s="378">
        <f>INDEX('SO FOB Juli 2026'!$E$6:$O$51,MATCH(B16,'SO FOB Juli 2026'!$B$6:$B$51,0),MATCH($R$6,'SO FOB Juli 2026'!$E$6:$O$6,0))</f>
        <v>0</v>
      </c>
      <c r="S16" s="379">
        <v>0</v>
      </c>
      <c r="T16" s="378">
        <f t="shared" si="22"/>
        <v>0</v>
      </c>
      <c r="U16" s="378">
        <f>INDEX('SO FOB Juli 2026'!$E$6:$O$51,MATCH(B16,'SO FOB Juli 2026'!$B$6:$B$51,0),MATCH($U$6,'SO FOB Juli 2026'!$E$6:$O$6,0))</f>
        <v>0</v>
      </c>
      <c r="V16" s="379">
        <v>0</v>
      </c>
      <c r="W16" s="378">
        <f t="shared" si="23"/>
        <v>0</v>
      </c>
      <c r="X16" s="378">
        <f>INDEX('SO FOB Juli 2026'!$E$6:$O$51,MATCH(B16,'SO FOB Juli 2026'!$B$6:$B$51,0),MATCH($X$6,'SO FOB Juli 2026'!$E$6:$O$6,0))</f>
        <v>0</v>
      </c>
      <c r="Y16" s="379">
        <v>0</v>
      </c>
      <c r="Z16" s="378">
        <f t="shared" si="24"/>
        <v>0</v>
      </c>
      <c r="AA16" s="378">
        <f>INDEX('SO FOB Juli 2026'!$E$6:$O$51,MATCH(B16,'SO FOB Juli 2026'!$B$6:$B$51,0),MATCH($AA$6,'SO FOB Juli 2026'!$E$6:$O$6,0))</f>
        <v>0</v>
      </c>
      <c r="AB16" s="379">
        <v>0</v>
      </c>
      <c r="AC16" s="378">
        <f t="shared" si="25"/>
        <v>0</v>
      </c>
      <c r="AD16" s="378">
        <f>INDEX('SO FOB Juli 2026'!$E$6:$O$51,MATCH(B16,'SO FOB Juli 2026'!$B$6:$B$51,0),MATCH($AD$6,'SO FOB Juli 2026'!$E$6:$O$6,0))</f>
        <v>0</v>
      </c>
      <c r="AE16" s="379">
        <v>0</v>
      </c>
      <c r="AF16" s="378">
        <f t="shared" si="26"/>
        <v>0</v>
      </c>
      <c r="AG16" s="378">
        <f>INDEX('SO FOB Juli 2026'!$E$6:$O$51,MATCH(B16,'SO FOB Juli 2026'!$B$6:$B$51,0),MATCH($AG$6,'SO FOB Juli 2026'!$E$6:$O$6,0))</f>
        <v>0</v>
      </c>
      <c r="AH16" s="379">
        <v>0</v>
      </c>
      <c r="AI16" s="378">
        <f t="shared" si="27"/>
        <v>0</v>
      </c>
      <c r="AJ16" s="378">
        <f>INDEX('SO FOB Juli 2026'!$E$6:$O$51,MATCH(B16,'SO FOB Juli 2026'!$B$6:$B$51,0),MATCH($AJ$6,'SO FOB Juli 2026'!$E$6:$O$6,0))</f>
        <v>0</v>
      </c>
      <c r="AK16" s="379">
        <v>0</v>
      </c>
      <c r="AL16" s="378">
        <f t="shared" si="28"/>
        <v>0</v>
      </c>
      <c r="AM16" s="378">
        <f>INDEX('SO FOB Juli 2026'!$E$6:$O$51,MATCH(B16,'SO FOB Juli 2026'!$B$6:$B$51,0),MATCH($AM$6,'SO FOB Juli 2026'!$E$6:$O$6,0))</f>
        <v>0</v>
      </c>
      <c r="AN16" s="379">
        <v>0</v>
      </c>
      <c r="AO16" s="378">
        <f t="shared" si="29"/>
        <v>0</v>
      </c>
      <c r="AP16" s="378">
        <f>INDEX('SO FOB Juli 2026'!$E$6:$AF$51,MATCH(B16,'SO FOB Juli 2026'!$B$6:$B$51,0),MATCH($AP$6,'SO FOB Juli 2026'!$E$6:$AF$6,0))</f>
        <v>0</v>
      </c>
      <c r="AQ16" s="379">
        <v>0</v>
      </c>
      <c r="AR16" s="378">
        <f t="shared" si="30"/>
        <v>0</v>
      </c>
      <c r="AS16" s="378">
        <f>INDEX('SO FOB Juli 2026'!$E$6:$AF$51,MATCH(B16,'SO FOB Juli 2026'!$B$6:$B$51,0),MATCH($AS$6,'SO FOB Juli 2026'!$E$6:$AF$6,0))</f>
        <v>0</v>
      </c>
      <c r="AT16" s="379">
        <v>0</v>
      </c>
      <c r="AU16" s="378">
        <f t="shared" si="31"/>
        <v>0</v>
      </c>
      <c r="AV16" s="378">
        <f>INDEX('SO FOB Juli 2026'!$E$6:$AF$51,MATCH(B16,'SO FOB Juli 2026'!$B$6:$B$51,0),MATCH($AV$6,'SO FOB Juli 2026'!$E$6:$AF$6,0))</f>
        <v>0</v>
      </c>
      <c r="AW16" s="379">
        <v>0</v>
      </c>
      <c r="AX16" s="378">
        <f t="shared" si="32"/>
        <v>0</v>
      </c>
      <c r="AY16" s="378">
        <f>INDEX('SO FOB Juli 2026'!$E$6:$AF$51,MATCH(B16,'SO FOB Juli 2026'!$B$6:$B$51,0),MATCH($AY$6,'SO FOB Juli 2026'!$E$6:$AF$6,0))</f>
        <v>0</v>
      </c>
      <c r="AZ16" s="379">
        <v>0</v>
      </c>
      <c r="BA16" s="378">
        <f t="shared" si="33"/>
        <v>0</v>
      </c>
    </row>
    <row r="17" spans="1:53">
      <c r="A17" s="363">
        <f t="shared" si="34"/>
        <v>10</v>
      </c>
      <c r="B17" s="364">
        <f t="shared" si="34"/>
        <v>46213</v>
      </c>
      <c r="C17" s="365">
        <f t="shared" si="18"/>
        <v>0</v>
      </c>
      <c r="D17" s="365">
        <f t="shared" si="18"/>
        <v>0</v>
      </c>
      <c r="E17" s="365">
        <f t="shared" si="19"/>
        <v>0</v>
      </c>
      <c r="F17" s="365">
        <f t="shared" si="0"/>
        <v>0</v>
      </c>
      <c r="G17" s="365">
        <f t="shared" si="1"/>
        <v>0</v>
      </c>
      <c r="H17" s="365">
        <f t="shared" si="2"/>
        <v>0</v>
      </c>
      <c r="I17" s="365">
        <f t="shared" si="3"/>
        <v>0</v>
      </c>
      <c r="J17" s="365"/>
      <c r="K17" s="365"/>
      <c r="L17" s="378">
        <f>INDEX('SO FOB Juli 2026'!$E$6:$O$51,MATCH(B17,'SO FOB Juli 2026'!$B$6:$B$51,0),MATCH($L$6,'SO FOB Juli 2026'!$E$6:$O$6,0))</f>
        <v>0</v>
      </c>
      <c r="M17" s="379">
        <v>0</v>
      </c>
      <c r="N17" s="378">
        <f t="shared" si="20"/>
        <v>0</v>
      </c>
      <c r="O17" s="378">
        <f>INDEX('SO FOB Juli 2026'!$E$6:$O$51,MATCH(B17,'SO FOB Juli 2026'!$B$6:$B$51,0),MATCH($O$6,'SO FOB Juli 2026'!$E$6:$O$6,0))</f>
        <v>0</v>
      </c>
      <c r="P17" s="379">
        <v>0</v>
      </c>
      <c r="Q17" s="378">
        <f t="shared" si="21"/>
        <v>0</v>
      </c>
      <c r="R17" s="378">
        <f>INDEX('SO FOB Juli 2026'!$E$6:$O$51,MATCH(B17,'SO FOB Juli 2026'!$B$6:$B$51,0),MATCH($R$6,'SO FOB Juli 2026'!$E$6:$O$6,0))</f>
        <v>0</v>
      </c>
      <c r="S17" s="379">
        <v>0</v>
      </c>
      <c r="T17" s="378">
        <f t="shared" si="22"/>
        <v>0</v>
      </c>
      <c r="U17" s="378">
        <f>INDEX('SO FOB Juli 2026'!$E$6:$O$51,MATCH(B17,'SO FOB Juli 2026'!$B$6:$B$51,0),MATCH($U$6,'SO FOB Juli 2026'!$E$6:$O$6,0))</f>
        <v>0</v>
      </c>
      <c r="V17" s="379">
        <v>0</v>
      </c>
      <c r="W17" s="378">
        <f t="shared" si="23"/>
        <v>0</v>
      </c>
      <c r="X17" s="378">
        <f>INDEX('SO FOB Juli 2026'!$E$6:$O$51,MATCH(B17,'SO FOB Juli 2026'!$B$6:$B$51,0),MATCH($X$6,'SO FOB Juli 2026'!$E$6:$O$6,0))</f>
        <v>0</v>
      </c>
      <c r="Y17" s="379">
        <v>0</v>
      </c>
      <c r="Z17" s="378">
        <f t="shared" si="24"/>
        <v>0</v>
      </c>
      <c r="AA17" s="378">
        <f>INDEX('SO FOB Juli 2026'!$E$6:$O$51,MATCH(B17,'SO FOB Juli 2026'!$B$6:$B$51,0),MATCH($AA$6,'SO FOB Juli 2026'!$E$6:$O$6,0))</f>
        <v>0</v>
      </c>
      <c r="AB17" s="379">
        <v>0</v>
      </c>
      <c r="AC17" s="378">
        <f t="shared" si="25"/>
        <v>0</v>
      </c>
      <c r="AD17" s="378">
        <f>INDEX('SO FOB Juli 2026'!$E$6:$O$51,MATCH(B17,'SO FOB Juli 2026'!$B$6:$B$51,0),MATCH($AD$6,'SO FOB Juli 2026'!$E$6:$O$6,0))</f>
        <v>0</v>
      </c>
      <c r="AE17" s="379">
        <v>0</v>
      </c>
      <c r="AF17" s="378">
        <f t="shared" si="26"/>
        <v>0</v>
      </c>
      <c r="AG17" s="378">
        <f>INDEX('SO FOB Juli 2026'!$E$6:$O$51,MATCH(B17,'SO FOB Juli 2026'!$B$6:$B$51,0),MATCH($AG$6,'SO FOB Juli 2026'!$E$6:$O$6,0))</f>
        <v>0</v>
      </c>
      <c r="AH17" s="379">
        <v>0</v>
      </c>
      <c r="AI17" s="378">
        <f t="shared" si="27"/>
        <v>0</v>
      </c>
      <c r="AJ17" s="378">
        <f>INDEX('SO FOB Juli 2026'!$E$6:$O$51,MATCH(B17,'SO FOB Juli 2026'!$B$6:$B$51,0),MATCH($AJ$6,'SO FOB Juli 2026'!$E$6:$O$6,0))</f>
        <v>0</v>
      </c>
      <c r="AK17" s="379">
        <v>0</v>
      </c>
      <c r="AL17" s="378">
        <f t="shared" si="28"/>
        <v>0</v>
      </c>
      <c r="AM17" s="378">
        <f>INDEX('SO FOB Juli 2026'!$E$6:$O$51,MATCH(B17,'SO FOB Juli 2026'!$B$6:$B$51,0),MATCH($AM$6,'SO FOB Juli 2026'!$E$6:$O$6,0))</f>
        <v>0</v>
      </c>
      <c r="AN17" s="379">
        <v>0</v>
      </c>
      <c r="AO17" s="378">
        <f t="shared" si="29"/>
        <v>0</v>
      </c>
      <c r="AP17" s="378">
        <f>INDEX('SO FOB Juli 2026'!$E$6:$AF$51,MATCH(B17,'SO FOB Juli 2026'!$B$6:$B$51,0),MATCH($AP$6,'SO FOB Juli 2026'!$E$6:$AF$6,0))</f>
        <v>0</v>
      </c>
      <c r="AQ17" s="379">
        <v>0</v>
      </c>
      <c r="AR17" s="378">
        <f t="shared" si="30"/>
        <v>0</v>
      </c>
      <c r="AS17" s="378">
        <f>INDEX('SO FOB Juli 2026'!$E$6:$AF$51,MATCH(B17,'SO FOB Juli 2026'!$B$6:$B$51,0),MATCH($AS$6,'SO FOB Juli 2026'!$E$6:$AF$6,0))</f>
        <v>0</v>
      </c>
      <c r="AT17" s="379">
        <v>0</v>
      </c>
      <c r="AU17" s="378">
        <f t="shared" si="31"/>
        <v>0</v>
      </c>
      <c r="AV17" s="378">
        <f>INDEX('SO FOB Juli 2026'!$E$6:$AF$51,MATCH(B17,'SO FOB Juli 2026'!$B$6:$B$51,0),MATCH($AV$6,'SO FOB Juli 2026'!$E$6:$AF$6,0))</f>
        <v>0</v>
      </c>
      <c r="AW17" s="379">
        <v>0</v>
      </c>
      <c r="AX17" s="378">
        <f t="shared" si="32"/>
        <v>0</v>
      </c>
      <c r="AY17" s="378">
        <f>INDEX('SO FOB Juli 2026'!$E$6:$AF$51,MATCH(B17,'SO FOB Juli 2026'!$B$6:$B$51,0),MATCH($AY$6,'SO FOB Juli 2026'!$E$6:$AF$6,0))</f>
        <v>0</v>
      </c>
      <c r="AZ17" s="379">
        <v>0</v>
      </c>
      <c r="BA17" s="378">
        <f t="shared" si="33"/>
        <v>0</v>
      </c>
    </row>
    <row r="18" spans="1:53">
      <c r="A18" s="363">
        <f t="shared" si="34"/>
        <v>11</v>
      </c>
      <c r="B18" s="364">
        <f t="shared" si="34"/>
        <v>46214</v>
      </c>
      <c r="C18" s="365">
        <f t="shared" si="18"/>
        <v>0</v>
      </c>
      <c r="D18" s="365">
        <f t="shared" si="18"/>
        <v>0</v>
      </c>
      <c r="E18" s="365">
        <f t="shared" si="19"/>
        <v>0</v>
      </c>
      <c r="F18" s="365">
        <f t="shared" si="0"/>
        <v>0</v>
      </c>
      <c r="G18" s="365">
        <f t="shared" si="1"/>
        <v>0</v>
      </c>
      <c r="H18" s="365">
        <f t="shared" si="2"/>
        <v>0</v>
      </c>
      <c r="I18" s="365">
        <f t="shared" si="3"/>
        <v>0</v>
      </c>
      <c r="J18" s="365"/>
      <c r="K18" s="365"/>
      <c r="L18" s="378">
        <f>INDEX('SO FOB Juli 2026'!$E$6:$O$51,MATCH(B18,'SO FOB Juli 2026'!$B$6:$B$51,0),MATCH($L$6,'SO FOB Juli 2026'!$E$6:$O$6,0))</f>
        <v>0</v>
      </c>
      <c r="M18" s="379">
        <v>0</v>
      </c>
      <c r="N18" s="378">
        <f t="shared" si="20"/>
        <v>0</v>
      </c>
      <c r="O18" s="378">
        <f>INDEX('SO FOB Juli 2026'!$E$6:$O$51,MATCH(B18,'SO FOB Juli 2026'!$B$6:$B$51,0),MATCH($O$6,'SO FOB Juli 2026'!$E$6:$O$6,0))</f>
        <v>0</v>
      </c>
      <c r="P18" s="379">
        <v>0</v>
      </c>
      <c r="Q18" s="378">
        <f t="shared" si="21"/>
        <v>0</v>
      </c>
      <c r="R18" s="378">
        <f>INDEX('SO FOB Juli 2026'!$E$6:$O$51,MATCH(B18,'SO FOB Juli 2026'!$B$6:$B$51,0),MATCH($R$6,'SO FOB Juli 2026'!$E$6:$O$6,0))</f>
        <v>0</v>
      </c>
      <c r="S18" s="379">
        <v>0</v>
      </c>
      <c r="T18" s="378">
        <f t="shared" si="22"/>
        <v>0</v>
      </c>
      <c r="U18" s="378">
        <f>INDEX('SO FOB Juli 2026'!$E$6:$O$51,MATCH(B18,'SO FOB Juli 2026'!$B$6:$B$51,0),MATCH($U$6,'SO FOB Juli 2026'!$E$6:$O$6,0))</f>
        <v>0</v>
      </c>
      <c r="V18" s="379">
        <v>0</v>
      </c>
      <c r="W18" s="378">
        <f t="shared" si="23"/>
        <v>0</v>
      </c>
      <c r="X18" s="378">
        <f>INDEX('SO FOB Juli 2026'!$E$6:$O$51,MATCH(B18,'SO FOB Juli 2026'!$B$6:$B$51,0),MATCH($X$6,'SO FOB Juli 2026'!$E$6:$O$6,0))</f>
        <v>0</v>
      </c>
      <c r="Y18" s="379">
        <v>0</v>
      </c>
      <c r="Z18" s="378">
        <f t="shared" si="24"/>
        <v>0</v>
      </c>
      <c r="AA18" s="378">
        <f>INDEX('SO FOB Juli 2026'!$E$6:$O$51,MATCH(B18,'SO FOB Juli 2026'!$B$6:$B$51,0),MATCH($AA$6,'SO FOB Juli 2026'!$E$6:$O$6,0))</f>
        <v>0</v>
      </c>
      <c r="AB18" s="379">
        <v>0</v>
      </c>
      <c r="AC18" s="378">
        <f t="shared" si="25"/>
        <v>0</v>
      </c>
      <c r="AD18" s="378">
        <f>INDEX('SO FOB Juli 2026'!$E$6:$O$51,MATCH(B18,'SO FOB Juli 2026'!$B$6:$B$51,0),MATCH($AD$6,'SO FOB Juli 2026'!$E$6:$O$6,0))</f>
        <v>0</v>
      </c>
      <c r="AE18" s="379">
        <v>0</v>
      </c>
      <c r="AF18" s="378">
        <f t="shared" si="26"/>
        <v>0</v>
      </c>
      <c r="AG18" s="378">
        <f>INDEX('SO FOB Juli 2026'!$E$6:$O$51,MATCH(B18,'SO FOB Juli 2026'!$B$6:$B$51,0),MATCH($AG$6,'SO FOB Juli 2026'!$E$6:$O$6,0))</f>
        <v>0</v>
      </c>
      <c r="AH18" s="379">
        <v>0</v>
      </c>
      <c r="AI18" s="378">
        <f t="shared" si="27"/>
        <v>0</v>
      </c>
      <c r="AJ18" s="378">
        <f>INDEX('SO FOB Juli 2026'!$E$6:$O$51,MATCH(B18,'SO FOB Juli 2026'!$B$6:$B$51,0),MATCH($AJ$6,'SO FOB Juli 2026'!$E$6:$O$6,0))</f>
        <v>0</v>
      </c>
      <c r="AK18" s="379">
        <v>0</v>
      </c>
      <c r="AL18" s="378">
        <f t="shared" si="28"/>
        <v>0</v>
      </c>
      <c r="AM18" s="378">
        <f>INDEX('SO FOB Juli 2026'!$E$6:$O$51,MATCH(B18,'SO FOB Juli 2026'!$B$6:$B$51,0),MATCH($AM$6,'SO FOB Juli 2026'!$E$6:$O$6,0))</f>
        <v>0</v>
      </c>
      <c r="AN18" s="379">
        <v>0</v>
      </c>
      <c r="AO18" s="378">
        <f t="shared" si="29"/>
        <v>0</v>
      </c>
      <c r="AP18" s="378">
        <f>INDEX('SO FOB Juli 2026'!$E$6:$AF$51,MATCH(B18,'SO FOB Juli 2026'!$B$6:$B$51,0),MATCH($AP$6,'SO FOB Juli 2026'!$E$6:$AF$6,0))</f>
        <v>0</v>
      </c>
      <c r="AQ18" s="379">
        <v>0</v>
      </c>
      <c r="AR18" s="378">
        <f t="shared" si="30"/>
        <v>0</v>
      </c>
      <c r="AS18" s="378">
        <f>INDEX('SO FOB Juli 2026'!$E$6:$AF$51,MATCH(B18,'SO FOB Juli 2026'!$B$6:$B$51,0),MATCH($AS$6,'SO FOB Juli 2026'!$E$6:$AF$6,0))</f>
        <v>0</v>
      </c>
      <c r="AT18" s="379">
        <v>0</v>
      </c>
      <c r="AU18" s="378">
        <f t="shared" si="31"/>
        <v>0</v>
      </c>
      <c r="AV18" s="378">
        <f>INDEX('SO FOB Juli 2026'!$E$6:$AF$51,MATCH(B18,'SO FOB Juli 2026'!$B$6:$B$51,0),MATCH($AV$6,'SO FOB Juli 2026'!$E$6:$AF$6,0))</f>
        <v>0</v>
      </c>
      <c r="AW18" s="379">
        <v>0</v>
      </c>
      <c r="AX18" s="378">
        <f t="shared" si="32"/>
        <v>0</v>
      </c>
      <c r="AY18" s="378">
        <f>INDEX('SO FOB Juli 2026'!$E$6:$AF$51,MATCH(B18,'SO FOB Juli 2026'!$B$6:$B$51,0),MATCH($AY$6,'SO FOB Juli 2026'!$E$6:$AF$6,0))</f>
        <v>0</v>
      </c>
      <c r="AZ18" s="379">
        <v>0</v>
      </c>
      <c r="BA18" s="378">
        <f t="shared" si="33"/>
        <v>0</v>
      </c>
    </row>
    <row r="19" spans="1:53">
      <c r="A19" s="363">
        <f t="shared" si="34"/>
        <v>12</v>
      </c>
      <c r="B19" s="364">
        <f t="shared" si="34"/>
        <v>46215</v>
      </c>
      <c r="C19" s="365">
        <f t="shared" si="18"/>
        <v>0</v>
      </c>
      <c r="D19" s="365">
        <f t="shared" si="18"/>
        <v>0</v>
      </c>
      <c r="E19" s="365">
        <f t="shared" si="19"/>
        <v>0</v>
      </c>
      <c r="F19" s="365">
        <f t="shared" si="0"/>
        <v>0</v>
      </c>
      <c r="G19" s="365">
        <f t="shared" si="1"/>
        <v>0</v>
      </c>
      <c r="H19" s="365">
        <f t="shared" si="2"/>
        <v>0</v>
      </c>
      <c r="I19" s="365">
        <f t="shared" si="3"/>
        <v>0</v>
      </c>
      <c r="J19" s="365"/>
      <c r="K19" s="365"/>
      <c r="L19" s="378">
        <f>INDEX('SO FOB Juli 2026'!$E$6:$O$51,MATCH(B19,'SO FOB Juli 2026'!$B$6:$B$51,0),MATCH($L$6,'SO FOB Juli 2026'!$E$6:$O$6,0))</f>
        <v>0</v>
      </c>
      <c r="M19" s="379">
        <v>0</v>
      </c>
      <c r="N19" s="378">
        <f t="shared" si="20"/>
        <v>0</v>
      </c>
      <c r="O19" s="378">
        <f>INDEX('SO FOB Juli 2026'!$E$6:$O$51,MATCH(B19,'SO FOB Juli 2026'!$B$6:$B$51,0),MATCH($O$6,'SO FOB Juli 2026'!$E$6:$O$6,0))</f>
        <v>0</v>
      </c>
      <c r="P19" s="379">
        <v>0</v>
      </c>
      <c r="Q19" s="378">
        <f t="shared" si="21"/>
        <v>0</v>
      </c>
      <c r="R19" s="378">
        <f>INDEX('SO FOB Juli 2026'!$E$6:$O$51,MATCH(B19,'SO FOB Juli 2026'!$B$6:$B$51,0),MATCH($R$6,'SO FOB Juli 2026'!$E$6:$O$6,0))</f>
        <v>0</v>
      </c>
      <c r="S19" s="379">
        <v>0</v>
      </c>
      <c r="T19" s="378">
        <f t="shared" si="22"/>
        <v>0</v>
      </c>
      <c r="U19" s="378">
        <f>INDEX('SO FOB Juli 2026'!$E$6:$O$51,MATCH(B19,'SO FOB Juli 2026'!$B$6:$B$51,0),MATCH($U$6,'SO FOB Juli 2026'!$E$6:$O$6,0))</f>
        <v>0</v>
      </c>
      <c r="V19" s="379">
        <v>0</v>
      </c>
      <c r="W19" s="378">
        <f t="shared" si="23"/>
        <v>0</v>
      </c>
      <c r="X19" s="378">
        <f>INDEX('SO FOB Juli 2026'!$E$6:$O$51,MATCH(B19,'SO FOB Juli 2026'!$B$6:$B$51,0),MATCH($X$6,'SO FOB Juli 2026'!$E$6:$O$6,0))</f>
        <v>0</v>
      </c>
      <c r="Y19" s="379">
        <v>0</v>
      </c>
      <c r="Z19" s="378">
        <f t="shared" si="24"/>
        <v>0</v>
      </c>
      <c r="AA19" s="378">
        <f>INDEX('SO FOB Juli 2026'!$E$6:$O$51,MATCH(B19,'SO FOB Juli 2026'!$B$6:$B$51,0),MATCH($AA$6,'SO FOB Juli 2026'!$E$6:$O$6,0))</f>
        <v>0</v>
      </c>
      <c r="AB19" s="379">
        <v>0</v>
      </c>
      <c r="AC19" s="378">
        <f t="shared" si="25"/>
        <v>0</v>
      </c>
      <c r="AD19" s="378">
        <f>INDEX('SO FOB Juli 2026'!$E$6:$O$51,MATCH(B19,'SO FOB Juli 2026'!$B$6:$B$51,0),MATCH($AD$6,'SO FOB Juli 2026'!$E$6:$O$6,0))</f>
        <v>0</v>
      </c>
      <c r="AE19" s="379">
        <v>0</v>
      </c>
      <c r="AF19" s="378">
        <f t="shared" si="26"/>
        <v>0</v>
      </c>
      <c r="AG19" s="378">
        <f>INDEX('SO FOB Juli 2026'!$E$6:$O$51,MATCH(B19,'SO FOB Juli 2026'!$B$6:$B$51,0),MATCH($AG$6,'SO FOB Juli 2026'!$E$6:$O$6,0))</f>
        <v>0</v>
      </c>
      <c r="AH19" s="379">
        <v>0</v>
      </c>
      <c r="AI19" s="378">
        <f t="shared" si="27"/>
        <v>0</v>
      </c>
      <c r="AJ19" s="378">
        <f>INDEX('SO FOB Juli 2026'!$E$6:$O$51,MATCH(B19,'SO FOB Juli 2026'!$B$6:$B$51,0),MATCH($AJ$6,'SO FOB Juli 2026'!$E$6:$O$6,0))</f>
        <v>0</v>
      </c>
      <c r="AK19" s="379">
        <v>0</v>
      </c>
      <c r="AL19" s="378">
        <f t="shared" si="28"/>
        <v>0</v>
      </c>
      <c r="AM19" s="378">
        <f>INDEX('SO FOB Juli 2026'!$E$6:$O$51,MATCH(B19,'SO FOB Juli 2026'!$B$6:$B$51,0),MATCH($AM$6,'SO FOB Juli 2026'!$E$6:$O$6,0))</f>
        <v>0</v>
      </c>
      <c r="AN19" s="379">
        <v>0</v>
      </c>
      <c r="AO19" s="378">
        <f t="shared" si="29"/>
        <v>0</v>
      </c>
      <c r="AP19" s="378">
        <f>INDEX('SO FOB Juli 2026'!$E$6:$AF$51,MATCH(B19,'SO FOB Juli 2026'!$B$6:$B$51,0),MATCH($AP$6,'SO FOB Juli 2026'!$E$6:$AF$6,0))</f>
        <v>0</v>
      </c>
      <c r="AQ19" s="379">
        <v>0</v>
      </c>
      <c r="AR19" s="378">
        <f t="shared" si="30"/>
        <v>0</v>
      </c>
      <c r="AS19" s="378">
        <f>INDEX('SO FOB Juli 2026'!$E$6:$AF$51,MATCH(B19,'SO FOB Juli 2026'!$B$6:$B$51,0),MATCH($AS$6,'SO FOB Juli 2026'!$E$6:$AF$6,0))</f>
        <v>0</v>
      </c>
      <c r="AT19" s="379">
        <v>0</v>
      </c>
      <c r="AU19" s="378">
        <f t="shared" si="31"/>
        <v>0</v>
      </c>
      <c r="AV19" s="378">
        <f>INDEX('SO FOB Juli 2026'!$E$6:$AF$51,MATCH(B19,'SO FOB Juli 2026'!$B$6:$B$51,0),MATCH($AV$6,'SO FOB Juli 2026'!$E$6:$AF$6,0))</f>
        <v>0</v>
      </c>
      <c r="AW19" s="379">
        <v>0</v>
      </c>
      <c r="AX19" s="378">
        <f t="shared" si="32"/>
        <v>0</v>
      </c>
      <c r="AY19" s="378">
        <f>INDEX('SO FOB Juli 2026'!$E$6:$AF$51,MATCH(B19,'SO FOB Juli 2026'!$B$6:$B$51,0),MATCH($AY$6,'SO FOB Juli 2026'!$E$6:$AF$6,0))</f>
        <v>0</v>
      </c>
      <c r="AZ19" s="379">
        <v>0</v>
      </c>
      <c r="BA19" s="378">
        <f t="shared" si="33"/>
        <v>0</v>
      </c>
    </row>
    <row r="20" spans="1:53">
      <c r="A20" s="363">
        <f t="shared" si="34"/>
        <v>13</v>
      </c>
      <c r="B20" s="364">
        <f t="shared" si="34"/>
        <v>46216</v>
      </c>
      <c r="C20" s="365">
        <f t="shared" si="18"/>
        <v>0</v>
      </c>
      <c r="D20" s="365">
        <f t="shared" si="18"/>
        <v>0</v>
      </c>
      <c r="E20" s="365">
        <f t="shared" si="19"/>
        <v>0</v>
      </c>
      <c r="F20" s="365">
        <f t="shared" si="0"/>
        <v>0</v>
      </c>
      <c r="G20" s="365">
        <f t="shared" si="1"/>
        <v>0</v>
      </c>
      <c r="H20" s="365">
        <f t="shared" si="2"/>
        <v>0</v>
      </c>
      <c r="I20" s="365">
        <f t="shared" si="3"/>
        <v>0</v>
      </c>
      <c r="J20" s="365"/>
      <c r="K20" s="365"/>
      <c r="L20" s="378">
        <f>INDEX('SO FOB Juli 2026'!$E$6:$O$51,MATCH(B20,'SO FOB Juli 2026'!$B$6:$B$51,0),MATCH($L$6,'SO FOB Juli 2026'!$E$6:$O$6,0))</f>
        <v>0</v>
      </c>
      <c r="M20" s="379">
        <v>0</v>
      </c>
      <c r="N20" s="378">
        <f t="shared" si="20"/>
        <v>0</v>
      </c>
      <c r="O20" s="378">
        <f>INDEX('SO FOB Juli 2026'!$E$6:$O$51,MATCH(B20,'SO FOB Juli 2026'!$B$6:$B$51,0),MATCH($O$6,'SO FOB Juli 2026'!$E$6:$O$6,0))</f>
        <v>0</v>
      </c>
      <c r="P20" s="379">
        <v>0</v>
      </c>
      <c r="Q20" s="378">
        <f t="shared" si="21"/>
        <v>0</v>
      </c>
      <c r="R20" s="378">
        <f>INDEX('SO FOB Juli 2026'!$E$6:$O$51,MATCH(B20,'SO FOB Juli 2026'!$B$6:$B$51,0),MATCH($R$6,'SO FOB Juli 2026'!$E$6:$O$6,0))</f>
        <v>0</v>
      </c>
      <c r="S20" s="379">
        <v>0</v>
      </c>
      <c r="T20" s="378">
        <f t="shared" si="22"/>
        <v>0</v>
      </c>
      <c r="U20" s="378">
        <f>INDEX('SO FOB Juli 2026'!$E$6:$O$51,MATCH(B20,'SO FOB Juli 2026'!$B$6:$B$51,0),MATCH($U$6,'SO FOB Juli 2026'!$E$6:$O$6,0))</f>
        <v>0</v>
      </c>
      <c r="V20" s="379">
        <v>0</v>
      </c>
      <c r="W20" s="378">
        <f t="shared" si="23"/>
        <v>0</v>
      </c>
      <c r="X20" s="378">
        <f>INDEX('SO FOB Juli 2026'!$E$6:$O$51,MATCH(B20,'SO FOB Juli 2026'!$B$6:$B$51,0),MATCH($X$6,'SO FOB Juli 2026'!$E$6:$O$6,0))</f>
        <v>0</v>
      </c>
      <c r="Y20" s="379">
        <v>0</v>
      </c>
      <c r="Z20" s="378">
        <f t="shared" si="24"/>
        <v>0</v>
      </c>
      <c r="AA20" s="378">
        <f>INDEX('SO FOB Juli 2026'!$E$6:$O$51,MATCH(B20,'SO FOB Juli 2026'!$B$6:$B$51,0),MATCH($AA$6,'SO FOB Juli 2026'!$E$6:$O$6,0))</f>
        <v>0</v>
      </c>
      <c r="AB20" s="379">
        <v>0</v>
      </c>
      <c r="AC20" s="378">
        <f t="shared" si="25"/>
        <v>0</v>
      </c>
      <c r="AD20" s="378">
        <f>INDEX('SO FOB Juli 2026'!$E$6:$O$51,MATCH(B20,'SO FOB Juli 2026'!$B$6:$B$51,0),MATCH($AD$6,'SO FOB Juli 2026'!$E$6:$O$6,0))</f>
        <v>0</v>
      </c>
      <c r="AE20" s="379">
        <v>0</v>
      </c>
      <c r="AF20" s="378">
        <f t="shared" si="26"/>
        <v>0</v>
      </c>
      <c r="AG20" s="378">
        <f>INDEX('SO FOB Juli 2026'!$E$6:$O$51,MATCH(B20,'SO FOB Juli 2026'!$B$6:$B$51,0),MATCH($AG$6,'SO FOB Juli 2026'!$E$6:$O$6,0))</f>
        <v>0</v>
      </c>
      <c r="AH20" s="379">
        <v>0</v>
      </c>
      <c r="AI20" s="378">
        <f t="shared" si="27"/>
        <v>0</v>
      </c>
      <c r="AJ20" s="378">
        <f>INDEX('SO FOB Juli 2026'!$E$6:$O$51,MATCH(B20,'SO FOB Juli 2026'!$B$6:$B$51,0),MATCH($AJ$6,'SO FOB Juli 2026'!$E$6:$O$6,0))</f>
        <v>0</v>
      </c>
      <c r="AK20" s="379">
        <v>0</v>
      </c>
      <c r="AL20" s="378">
        <f t="shared" si="28"/>
        <v>0</v>
      </c>
      <c r="AM20" s="378">
        <f>INDEX('SO FOB Juli 2026'!$E$6:$O$51,MATCH(B20,'SO FOB Juli 2026'!$B$6:$B$51,0),MATCH($AM$6,'SO FOB Juli 2026'!$E$6:$O$6,0))</f>
        <v>0</v>
      </c>
      <c r="AN20" s="379">
        <v>0</v>
      </c>
      <c r="AO20" s="378">
        <f t="shared" si="29"/>
        <v>0</v>
      </c>
      <c r="AP20" s="378">
        <f>INDEX('SO FOB Juli 2026'!$E$6:$AF$51,MATCH(B20,'SO FOB Juli 2026'!$B$6:$B$51,0),MATCH($AP$6,'SO FOB Juli 2026'!$E$6:$AF$6,0))</f>
        <v>0</v>
      </c>
      <c r="AQ20" s="379">
        <v>0</v>
      </c>
      <c r="AR20" s="378">
        <f t="shared" si="30"/>
        <v>0</v>
      </c>
      <c r="AS20" s="378">
        <f>INDEX('SO FOB Juli 2026'!$E$6:$AF$51,MATCH(B20,'SO FOB Juli 2026'!$B$6:$B$51,0),MATCH($AS$6,'SO FOB Juli 2026'!$E$6:$AF$6,0))</f>
        <v>0</v>
      </c>
      <c r="AT20" s="379">
        <v>0</v>
      </c>
      <c r="AU20" s="378">
        <f t="shared" si="31"/>
        <v>0</v>
      </c>
      <c r="AV20" s="378">
        <f>INDEX('SO FOB Juli 2026'!$E$6:$AF$51,MATCH(B20,'SO FOB Juli 2026'!$B$6:$B$51,0),MATCH($AV$6,'SO FOB Juli 2026'!$E$6:$AF$6,0))</f>
        <v>0</v>
      </c>
      <c r="AW20" s="379">
        <v>0</v>
      </c>
      <c r="AX20" s="378">
        <f t="shared" si="32"/>
        <v>0</v>
      </c>
      <c r="AY20" s="378">
        <f>INDEX('SO FOB Juli 2026'!$E$6:$AF$51,MATCH(B20,'SO FOB Juli 2026'!$B$6:$B$51,0),MATCH($AY$6,'SO FOB Juli 2026'!$E$6:$AF$6,0))</f>
        <v>0</v>
      </c>
      <c r="AZ20" s="379">
        <v>0</v>
      </c>
      <c r="BA20" s="378">
        <f t="shared" si="33"/>
        <v>0</v>
      </c>
    </row>
    <row r="21" spans="1:53">
      <c r="A21" s="363">
        <f t="shared" si="34"/>
        <v>14</v>
      </c>
      <c r="B21" s="364">
        <f t="shared" si="34"/>
        <v>46217</v>
      </c>
      <c r="C21" s="365">
        <f t="shared" si="18"/>
        <v>0</v>
      </c>
      <c r="D21" s="365">
        <f t="shared" si="18"/>
        <v>0</v>
      </c>
      <c r="E21" s="365">
        <f t="shared" si="19"/>
        <v>0</v>
      </c>
      <c r="F21" s="365">
        <f t="shared" si="0"/>
        <v>0</v>
      </c>
      <c r="G21" s="365">
        <f t="shared" si="1"/>
        <v>0</v>
      </c>
      <c r="H21" s="365">
        <f t="shared" si="2"/>
        <v>0</v>
      </c>
      <c r="I21" s="365">
        <f t="shared" si="3"/>
        <v>0</v>
      </c>
      <c r="J21" s="365"/>
      <c r="K21" s="365"/>
      <c r="L21" s="378">
        <f>INDEX('SO FOB Juli 2026'!$E$6:$O$51,MATCH(B21,'SO FOB Juli 2026'!$B$6:$B$51,0),MATCH($L$6,'SO FOB Juli 2026'!$E$6:$O$6,0))</f>
        <v>0</v>
      </c>
      <c r="M21" s="379">
        <v>0</v>
      </c>
      <c r="N21" s="378">
        <f t="shared" si="20"/>
        <v>0</v>
      </c>
      <c r="O21" s="378">
        <f>INDEX('SO FOB Juli 2026'!$E$6:$O$51,MATCH(B21,'SO FOB Juli 2026'!$B$6:$B$51,0),MATCH($O$6,'SO FOB Juli 2026'!$E$6:$O$6,0))</f>
        <v>0</v>
      </c>
      <c r="P21" s="379">
        <v>0</v>
      </c>
      <c r="Q21" s="378">
        <f t="shared" si="21"/>
        <v>0</v>
      </c>
      <c r="R21" s="378">
        <f>INDEX('SO FOB Juli 2026'!$E$6:$O$51,MATCH(B21,'SO FOB Juli 2026'!$B$6:$B$51,0),MATCH($R$6,'SO FOB Juli 2026'!$E$6:$O$6,0))</f>
        <v>0</v>
      </c>
      <c r="S21" s="379">
        <v>0</v>
      </c>
      <c r="T21" s="378">
        <f t="shared" si="22"/>
        <v>0</v>
      </c>
      <c r="U21" s="378">
        <f>INDEX('SO FOB Juli 2026'!$E$6:$O$51,MATCH(B21,'SO FOB Juli 2026'!$B$6:$B$51,0),MATCH($U$6,'SO FOB Juli 2026'!$E$6:$O$6,0))</f>
        <v>0</v>
      </c>
      <c r="V21" s="379">
        <v>0</v>
      </c>
      <c r="W21" s="378">
        <f t="shared" si="23"/>
        <v>0</v>
      </c>
      <c r="X21" s="378">
        <f>INDEX('SO FOB Juli 2026'!$E$6:$O$51,MATCH(B21,'SO FOB Juli 2026'!$B$6:$B$51,0),MATCH($X$6,'SO FOB Juli 2026'!$E$6:$O$6,0))</f>
        <v>0</v>
      </c>
      <c r="Y21" s="379">
        <v>0</v>
      </c>
      <c r="Z21" s="378">
        <f t="shared" si="24"/>
        <v>0</v>
      </c>
      <c r="AA21" s="378">
        <f>INDEX('SO FOB Juli 2026'!$E$6:$O$51,MATCH(B21,'SO FOB Juli 2026'!$B$6:$B$51,0),MATCH($AA$6,'SO FOB Juli 2026'!$E$6:$O$6,0))</f>
        <v>0</v>
      </c>
      <c r="AB21" s="379">
        <v>0</v>
      </c>
      <c r="AC21" s="378">
        <f t="shared" si="25"/>
        <v>0</v>
      </c>
      <c r="AD21" s="378">
        <f>INDEX('SO FOB Juli 2026'!$E$6:$O$51,MATCH(B21,'SO FOB Juli 2026'!$B$6:$B$51,0),MATCH($AD$6,'SO FOB Juli 2026'!$E$6:$O$6,0))</f>
        <v>0</v>
      </c>
      <c r="AE21" s="379">
        <v>0</v>
      </c>
      <c r="AF21" s="378">
        <f t="shared" si="26"/>
        <v>0</v>
      </c>
      <c r="AG21" s="378">
        <f>INDEX('SO FOB Juli 2026'!$E$6:$O$51,MATCH(B21,'SO FOB Juli 2026'!$B$6:$B$51,0),MATCH($AG$6,'SO FOB Juli 2026'!$E$6:$O$6,0))</f>
        <v>0</v>
      </c>
      <c r="AH21" s="379">
        <v>0</v>
      </c>
      <c r="AI21" s="378">
        <f t="shared" si="27"/>
        <v>0</v>
      </c>
      <c r="AJ21" s="378">
        <f>INDEX('SO FOB Juli 2026'!$E$6:$O$51,MATCH(B21,'SO FOB Juli 2026'!$B$6:$B$51,0),MATCH($AJ$6,'SO FOB Juli 2026'!$E$6:$O$6,0))</f>
        <v>0</v>
      </c>
      <c r="AK21" s="379">
        <v>0</v>
      </c>
      <c r="AL21" s="378">
        <f t="shared" si="28"/>
        <v>0</v>
      </c>
      <c r="AM21" s="378">
        <f>INDEX('SO FOB Juli 2026'!$E$6:$O$51,MATCH(B21,'SO FOB Juli 2026'!$B$6:$B$51,0),MATCH($AM$6,'SO FOB Juli 2026'!$E$6:$O$6,0))</f>
        <v>0</v>
      </c>
      <c r="AN21" s="379">
        <v>0</v>
      </c>
      <c r="AO21" s="378">
        <f t="shared" si="29"/>
        <v>0</v>
      </c>
      <c r="AP21" s="378">
        <f>INDEX('SO FOB Juli 2026'!$E$6:$AF$51,MATCH(B21,'SO FOB Juli 2026'!$B$6:$B$51,0),MATCH($AP$6,'SO FOB Juli 2026'!$E$6:$AF$6,0))</f>
        <v>0</v>
      </c>
      <c r="AQ21" s="379">
        <v>0</v>
      </c>
      <c r="AR21" s="378">
        <f t="shared" si="30"/>
        <v>0</v>
      </c>
      <c r="AS21" s="378">
        <f>INDEX('SO FOB Juli 2026'!$E$6:$AF$51,MATCH(B21,'SO FOB Juli 2026'!$B$6:$B$51,0),MATCH($AS$6,'SO FOB Juli 2026'!$E$6:$AF$6,0))</f>
        <v>0</v>
      </c>
      <c r="AT21" s="379">
        <v>0</v>
      </c>
      <c r="AU21" s="378">
        <f t="shared" si="31"/>
        <v>0</v>
      </c>
      <c r="AV21" s="378">
        <f>INDEX('SO FOB Juli 2026'!$E$6:$AF$51,MATCH(B21,'SO FOB Juli 2026'!$B$6:$B$51,0),MATCH($AV$6,'SO FOB Juli 2026'!$E$6:$AF$6,0))</f>
        <v>0</v>
      </c>
      <c r="AW21" s="379">
        <v>0</v>
      </c>
      <c r="AX21" s="378">
        <f t="shared" si="32"/>
        <v>0</v>
      </c>
      <c r="AY21" s="378">
        <f>INDEX('SO FOB Juli 2026'!$E$6:$AF$51,MATCH(B21,'SO FOB Juli 2026'!$B$6:$B$51,0),MATCH($AY$6,'SO FOB Juli 2026'!$E$6:$AF$6,0))</f>
        <v>0</v>
      </c>
      <c r="AZ21" s="379">
        <v>0</v>
      </c>
      <c r="BA21" s="378">
        <f t="shared" si="33"/>
        <v>0</v>
      </c>
    </row>
    <row r="22" spans="1:53">
      <c r="A22" s="363">
        <f t="shared" si="34"/>
        <v>15</v>
      </c>
      <c r="B22" s="364">
        <f t="shared" si="34"/>
        <v>46218</v>
      </c>
      <c r="C22" s="365">
        <f t="shared" si="18"/>
        <v>0</v>
      </c>
      <c r="D22" s="365">
        <f t="shared" si="18"/>
        <v>0</v>
      </c>
      <c r="E22" s="365">
        <f t="shared" si="19"/>
        <v>0</v>
      </c>
      <c r="F22" s="365">
        <f t="shared" si="0"/>
        <v>0</v>
      </c>
      <c r="G22" s="365">
        <f t="shared" si="1"/>
        <v>0</v>
      </c>
      <c r="H22" s="365">
        <f t="shared" si="2"/>
        <v>0</v>
      </c>
      <c r="I22" s="365">
        <f t="shared" si="3"/>
        <v>0</v>
      </c>
      <c r="J22" s="365"/>
      <c r="K22" s="365"/>
      <c r="L22" s="378">
        <f>INDEX('SO FOB Juli 2026'!$E$6:$O$51,MATCH(B22,'SO FOB Juli 2026'!$B$6:$B$51,0),MATCH($L$6,'SO FOB Juli 2026'!$E$6:$O$6,0))</f>
        <v>0</v>
      </c>
      <c r="M22" s="379">
        <v>0</v>
      </c>
      <c r="N22" s="378">
        <f t="shared" si="20"/>
        <v>0</v>
      </c>
      <c r="O22" s="378">
        <f>INDEX('SO FOB Juli 2026'!$E$6:$O$51,MATCH(B22,'SO FOB Juli 2026'!$B$6:$B$51,0),MATCH($O$6,'SO FOB Juli 2026'!$E$6:$O$6,0))</f>
        <v>0</v>
      </c>
      <c r="P22" s="379">
        <v>0</v>
      </c>
      <c r="Q22" s="378">
        <f t="shared" si="21"/>
        <v>0</v>
      </c>
      <c r="R22" s="378">
        <f>INDEX('SO FOB Juli 2026'!$E$6:$O$51,MATCH(B22,'SO FOB Juli 2026'!$B$6:$B$51,0),MATCH($R$6,'SO FOB Juli 2026'!$E$6:$O$6,0))</f>
        <v>0</v>
      </c>
      <c r="S22" s="379">
        <v>0</v>
      </c>
      <c r="T22" s="378">
        <f t="shared" si="22"/>
        <v>0</v>
      </c>
      <c r="U22" s="378">
        <f>INDEX('SO FOB Juli 2026'!$E$6:$O$51,MATCH(B22,'SO FOB Juli 2026'!$B$6:$B$51,0),MATCH($U$6,'SO FOB Juli 2026'!$E$6:$O$6,0))</f>
        <v>0</v>
      </c>
      <c r="V22" s="379">
        <v>0</v>
      </c>
      <c r="W22" s="378">
        <f t="shared" si="23"/>
        <v>0</v>
      </c>
      <c r="X22" s="378">
        <f>INDEX('SO FOB Juli 2026'!$E$6:$O$51,MATCH(B22,'SO FOB Juli 2026'!$B$6:$B$51,0),MATCH($X$6,'SO FOB Juli 2026'!$E$6:$O$6,0))</f>
        <v>0</v>
      </c>
      <c r="Y22" s="379">
        <v>0</v>
      </c>
      <c r="Z22" s="378">
        <f t="shared" si="24"/>
        <v>0</v>
      </c>
      <c r="AA22" s="378">
        <f>INDEX('SO FOB Juli 2026'!$E$6:$O$51,MATCH(B22,'SO FOB Juli 2026'!$B$6:$B$51,0),MATCH($AA$6,'SO FOB Juli 2026'!$E$6:$O$6,0))</f>
        <v>0</v>
      </c>
      <c r="AB22" s="379">
        <v>0</v>
      </c>
      <c r="AC22" s="378">
        <f t="shared" si="25"/>
        <v>0</v>
      </c>
      <c r="AD22" s="378">
        <f>INDEX('SO FOB Juli 2026'!$E$6:$O$51,MATCH(B22,'SO FOB Juli 2026'!$B$6:$B$51,0),MATCH($AD$6,'SO FOB Juli 2026'!$E$6:$O$6,0))</f>
        <v>0</v>
      </c>
      <c r="AE22" s="379">
        <v>0</v>
      </c>
      <c r="AF22" s="378">
        <f t="shared" si="26"/>
        <v>0</v>
      </c>
      <c r="AG22" s="378">
        <f>INDEX('SO FOB Juli 2026'!$E$6:$O$51,MATCH(B22,'SO FOB Juli 2026'!$B$6:$B$51,0),MATCH($AG$6,'SO FOB Juli 2026'!$E$6:$O$6,0))</f>
        <v>0</v>
      </c>
      <c r="AH22" s="379">
        <v>0</v>
      </c>
      <c r="AI22" s="378">
        <f t="shared" si="27"/>
        <v>0</v>
      </c>
      <c r="AJ22" s="378">
        <f>INDEX('SO FOB Juli 2026'!$E$6:$O$51,MATCH(B22,'SO FOB Juli 2026'!$B$6:$B$51,0),MATCH($AJ$6,'SO FOB Juli 2026'!$E$6:$O$6,0))</f>
        <v>0</v>
      </c>
      <c r="AK22" s="379">
        <v>0</v>
      </c>
      <c r="AL22" s="378">
        <f t="shared" si="28"/>
        <v>0</v>
      </c>
      <c r="AM22" s="378">
        <f>INDEX('SO FOB Juli 2026'!$E$6:$O$51,MATCH(B22,'SO FOB Juli 2026'!$B$6:$B$51,0),MATCH($AM$6,'SO FOB Juli 2026'!$E$6:$O$6,0))</f>
        <v>0</v>
      </c>
      <c r="AN22" s="379">
        <v>0</v>
      </c>
      <c r="AO22" s="378">
        <f t="shared" si="29"/>
        <v>0</v>
      </c>
      <c r="AP22" s="378">
        <f>INDEX('SO FOB Juli 2026'!$E$6:$AF$51,MATCH(B22,'SO FOB Juli 2026'!$B$6:$B$51,0),MATCH($AP$6,'SO FOB Juli 2026'!$E$6:$AF$6,0))</f>
        <v>0</v>
      </c>
      <c r="AQ22" s="379">
        <v>0</v>
      </c>
      <c r="AR22" s="378">
        <f t="shared" si="30"/>
        <v>0</v>
      </c>
      <c r="AS22" s="378">
        <f>INDEX('SO FOB Juli 2026'!$E$6:$AF$51,MATCH(B22,'SO FOB Juli 2026'!$B$6:$B$51,0),MATCH($AS$6,'SO FOB Juli 2026'!$E$6:$AF$6,0))</f>
        <v>0</v>
      </c>
      <c r="AT22" s="379">
        <v>0</v>
      </c>
      <c r="AU22" s="378">
        <f t="shared" si="31"/>
        <v>0</v>
      </c>
      <c r="AV22" s="378">
        <f>INDEX('SO FOB Juli 2026'!$E$6:$AF$51,MATCH(B22,'SO FOB Juli 2026'!$B$6:$B$51,0),MATCH($AV$6,'SO FOB Juli 2026'!$E$6:$AF$6,0))</f>
        <v>0</v>
      </c>
      <c r="AW22" s="379">
        <v>0</v>
      </c>
      <c r="AX22" s="378">
        <f t="shared" si="32"/>
        <v>0</v>
      </c>
      <c r="AY22" s="378">
        <f>INDEX('SO FOB Juli 2026'!$E$6:$AF$51,MATCH(B22,'SO FOB Juli 2026'!$B$6:$B$51,0),MATCH($AY$6,'SO FOB Juli 2026'!$E$6:$AF$6,0))</f>
        <v>0</v>
      </c>
      <c r="AZ22" s="379">
        <v>0</v>
      </c>
      <c r="BA22" s="378">
        <f t="shared" si="33"/>
        <v>0</v>
      </c>
    </row>
    <row r="23" spans="1:53">
      <c r="A23" s="363">
        <f t="shared" si="34"/>
        <v>16</v>
      </c>
      <c r="B23" s="364">
        <f t="shared" si="34"/>
        <v>46219</v>
      </c>
      <c r="C23" s="365">
        <f t="shared" si="18"/>
        <v>0</v>
      </c>
      <c r="D23" s="365">
        <f t="shared" si="18"/>
        <v>0</v>
      </c>
      <c r="E23" s="365">
        <f t="shared" si="19"/>
        <v>0</v>
      </c>
      <c r="F23" s="365">
        <f t="shared" si="0"/>
        <v>0</v>
      </c>
      <c r="G23" s="365">
        <f t="shared" si="1"/>
        <v>0</v>
      </c>
      <c r="H23" s="365">
        <f t="shared" si="2"/>
        <v>0</v>
      </c>
      <c r="I23" s="365">
        <f t="shared" si="3"/>
        <v>0</v>
      </c>
      <c r="J23" s="365"/>
      <c r="K23" s="365"/>
      <c r="L23" s="378">
        <f>INDEX('SO FOB Juli 2026'!$E$6:$O$51,MATCH(B23,'SO FOB Juli 2026'!$B$6:$B$51,0),MATCH($L$6,'SO FOB Juli 2026'!$E$6:$O$6,0))</f>
        <v>0</v>
      </c>
      <c r="M23" s="379">
        <v>0</v>
      </c>
      <c r="N23" s="378">
        <f t="shared" si="20"/>
        <v>0</v>
      </c>
      <c r="O23" s="378">
        <f>INDEX('SO FOB Juli 2026'!$E$6:$O$51,MATCH(B23,'SO FOB Juli 2026'!$B$6:$B$51,0),MATCH($O$6,'SO FOB Juli 2026'!$E$6:$O$6,0))</f>
        <v>0</v>
      </c>
      <c r="P23" s="379">
        <v>0</v>
      </c>
      <c r="Q23" s="378">
        <f t="shared" si="21"/>
        <v>0</v>
      </c>
      <c r="R23" s="378">
        <f>INDEX('SO FOB Juli 2026'!$E$6:$O$51,MATCH(B23,'SO FOB Juli 2026'!$B$6:$B$51,0),MATCH($R$6,'SO FOB Juli 2026'!$E$6:$O$6,0))</f>
        <v>0</v>
      </c>
      <c r="S23" s="379">
        <v>0</v>
      </c>
      <c r="T23" s="378">
        <f t="shared" si="22"/>
        <v>0</v>
      </c>
      <c r="U23" s="378">
        <f>INDEX('SO FOB Juli 2026'!$E$6:$O$51,MATCH(B23,'SO FOB Juli 2026'!$B$6:$B$51,0),MATCH($U$6,'SO FOB Juli 2026'!$E$6:$O$6,0))</f>
        <v>0</v>
      </c>
      <c r="V23" s="379">
        <v>0</v>
      </c>
      <c r="W23" s="378">
        <f t="shared" si="23"/>
        <v>0</v>
      </c>
      <c r="X23" s="378">
        <f>INDEX('SO FOB Juli 2026'!$E$6:$O$51,MATCH(B23,'SO FOB Juli 2026'!$B$6:$B$51,0),MATCH($X$6,'SO FOB Juli 2026'!$E$6:$O$6,0))</f>
        <v>0</v>
      </c>
      <c r="Y23" s="379">
        <v>0</v>
      </c>
      <c r="Z23" s="378">
        <f t="shared" si="24"/>
        <v>0</v>
      </c>
      <c r="AA23" s="378">
        <f>INDEX('SO FOB Juli 2026'!$E$6:$O$51,MATCH(B23,'SO FOB Juli 2026'!$B$6:$B$51,0),MATCH($AA$6,'SO FOB Juli 2026'!$E$6:$O$6,0))</f>
        <v>0</v>
      </c>
      <c r="AB23" s="379">
        <v>0</v>
      </c>
      <c r="AC23" s="378">
        <f t="shared" si="25"/>
        <v>0</v>
      </c>
      <c r="AD23" s="378">
        <f>INDEX('SO FOB Juli 2026'!$E$6:$O$51,MATCH(B23,'SO FOB Juli 2026'!$B$6:$B$51,0),MATCH($AD$6,'SO FOB Juli 2026'!$E$6:$O$6,0))</f>
        <v>0</v>
      </c>
      <c r="AE23" s="379">
        <v>0</v>
      </c>
      <c r="AF23" s="378">
        <f t="shared" si="26"/>
        <v>0</v>
      </c>
      <c r="AG23" s="378">
        <f>INDEX('SO FOB Juli 2026'!$E$6:$O$51,MATCH(B23,'SO FOB Juli 2026'!$B$6:$B$51,0),MATCH($AG$6,'SO FOB Juli 2026'!$E$6:$O$6,0))</f>
        <v>0</v>
      </c>
      <c r="AH23" s="379">
        <v>0</v>
      </c>
      <c r="AI23" s="378">
        <f t="shared" si="27"/>
        <v>0</v>
      </c>
      <c r="AJ23" s="378">
        <f>INDEX('SO FOB Juli 2026'!$E$6:$O$51,MATCH(B23,'SO FOB Juli 2026'!$B$6:$B$51,0),MATCH($AJ$6,'SO FOB Juli 2026'!$E$6:$O$6,0))</f>
        <v>0</v>
      </c>
      <c r="AK23" s="379">
        <v>0</v>
      </c>
      <c r="AL23" s="378">
        <f t="shared" si="28"/>
        <v>0</v>
      </c>
      <c r="AM23" s="378">
        <f>INDEX('SO FOB Juli 2026'!$E$6:$O$51,MATCH(B23,'SO FOB Juli 2026'!$B$6:$B$51,0),MATCH($AM$6,'SO FOB Juli 2026'!$E$6:$O$6,0))</f>
        <v>0</v>
      </c>
      <c r="AN23" s="379">
        <v>0</v>
      </c>
      <c r="AO23" s="378">
        <f t="shared" si="29"/>
        <v>0</v>
      </c>
      <c r="AP23" s="378">
        <f>INDEX('SO FOB Juli 2026'!$E$6:$AF$51,MATCH(B23,'SO FOB Juli 2026'!$B$6:$B$51,0),MATCH($AP$6,'SO FOB Juli 2026'!$E$6:$AF$6,0))</f>
        <v>0</v>
      </c>
      <c r="AQ23" s="379">
        <v>0</v>
      </c>
      <c r="AR23" s="378">
        <f t="shared" si="30"/>
        <v>0</v>
      </c>
      <c r="AS23" s="378">
        <f>INDEX('SO FOB Juli 2026'!$E$6:$AF$51,MATCH(B23,'SO FOB Juli 2026'!$B$6:$B$51,0),MATCH($AS$6,'SO FOB Juli 2026'!$E$6:$AF$6,0))</f>
        <v>0</v>
      </c>
      <c r="AT23" s="379">
        <v>0</v>
      </c>
      <c r="AU23" s="378">
        <f t="shared" si="31"/>
        <v>0</v>
      </c>
      <c r="AV23" s="378">
        <f>INDEX('SO FOB Juli 2026'!$E$6:$AF$51,MATCH(B23,'SO FOB Juli 2026'!$B$6:$B$51,0),MATCH($AV$6,'SO FOB Juli 2026'!$E$6:$AF$6,0))</f>
        <v>0</v>
      </c>
      <c r="AW23" s="379">
        <v>0</v>
      </c>
      <c r="AX23" s="378">
        <f t="shared" si="32"/>
        <v>0</v>
      </c>
      <c r="AY23" s="378">
        <f>INDEX('SO FOB Juli 2026'!$E$6:$AF$51,MATCH(B23,'SO FOB Juli 2026'!$B$6:$B$51,0),MATCH($AY$6,'SO FOB Juli 2026'!$E$6:$AF$6,0))</f>
        <v>0</v>
      </c>
      <c r="AZ23" s="379">
        <v>0</v>
      </c>
      <c r="BA23" s="378">
        <f t="shared" si="33"/>
        <v>0</v>
      </c>
    </row>
    <row r="24" spans="1:53">
      <c r="A24" s="363">
        <f t="shared" si="34"/>
        <v>17</v>
      </c>
      <c r="B24" s="364">
        <f t="shared" si="34"/>
        <v>46220</v>
      </c>
      <c r="C24" s="365">
        <f t="shared" si="18"/>
        <v>0</v>
      </c>
      <c r="D24" s="365">
        <f t="shared" si="18"/>
        <v>0</v>
      </c>
      <c r="E24" s="365">
        <f t="shared" si="19"/>
        <v>0</v>
      </c>
      <c r="F24" s="365">
        <f t="shared" si="0"/>
        <v>0</v>
      </c>
      <c r="G24" s="365">
        <f t="shared" si="1"/>
        <v>0</v>
      </c>
      <c r="H24" s="365">
        <f t="shared" si="2"/>
        <v>0</v>
      </c>
      <c r="I24" s="365">
        <f t="shared" si="3"/>
        <v>0</v>
      </c>
      <c r="J24" s="365"/>
      <c r="K24" s="365"/>
      <c r="L24" s="378">
        <f>INDEX('SO FOB Juli 2026'!$E$6:$O$51,MATCH(B24,'SO FOB Juli 2026'!$B$6:$B$51,0),MATCH($L$6,'SO FOB Juli 2026'!$E$6:$O$6,0))</f>
        <v>0</v>
      </c>
      <c r="M24" s="379">
        <v>0</v>
      </c>
      <c r="N24" s="378">
        <f t="shared" si="20"/>
        <v>0</v>
      </c>
      <c r="O24" s="378">
        <f>INDEX('SO FOB Juli 2026'!$E$6:$O$51,MATCH(B24,'SO FOB Juli 2026'!$B$6:$B$51,0),MATCH($O$6,'SO FOB Juli 2026'!$E$6:$O$6,0))</f>
        <v>0</v>
      </c>
      <c r="P24" s="379">
        <v>0</v>
      </c>
      <c r="Q24" s="378">
        <f t="shared" si="21"/>
        <v>0</v>
      </c>
      <c r="R24" s="378">
        <f>INDEX('SO FOB Juli 2026'!$E$6:$O$51,MATCH(B24,'SO FOB Juli 2026'!$B$6:$B$51,0),MATCH($R$6,'SO FOB Juli 2026'!$E$6:$O$6,0))</f>
        <v>0</v>
      </c>
      <c r="S24" s="379">
        <v>0</v>
      </c>
      <c r="T24" s="378">
        <f t="shared" si="22"/>
        <v>0</v>
      </c>
      <c r="U24" s="378">
        <f>INDEX('SO FOB Juli 2026'!$E$6:$O$51,MATCH(B24,'SO FOB Juli 2026'!$B$6:$B$51,0),MATCH($U$6,'SO FOB Juli 2026'!$E$6:$O$6,0))</f>
        <v>0</v>
      </c>
      <c r="V24" s="379">
        <v>0</v>
      </c>
      <c r="W24" s="378">
        <f t="shared" si="23"/>
        <v>0</v>
      </c>
      <c r="X24" s="378">
        <f>INDEX('SO FOB Juli 2026'!$E$6:$O$51,MATCH(B24,'SO FOB Juli 2026'!$B$6:$B$51,0),MATCH($X$6,'SO FOB Juli 2026'!$E$6:$O$6,0))</f>
        <v>0</v>
      </c>
      <c r="Y24" s="379">
        <v>0</v>
      </c>
      <c r="Z24" s="378">
        <f t="shared" si="24"/>
        <v>0</v>
      </c>
      <c r="AA24" s="378">
        <f>INDEX('SO FOB Juli 2026'!$E$6:$O$51,MATCH(B24,'SO FOB Juli 2026'!$B$6:$B$51,0),MATCH($AA$6,'SO FOB Juli 2026'!$E$6:$O$6,0))</f>
        <v>0</v>
      </c>
      <c r="AB24" s="379">
        <v>0</v>
      </c>
      <c r="AC24" s="378">
        <f t="shared" si="25"/>
        <v>0</v>
      </c>
      <c r="AD24" s="378">
        <f>INDEX('SO FOB Juli 2026'!$E$6:$O$51,MATCH(B24,'SO FOB Juli 2026'!$B$6:$B$51,0),MATCH($AD$6,'SO FOB Juli 2026'!$E$6:$O$6,0))</f>
        <v>0</v>
      </c>
      <c r="AE24" s="379">
        <v>0</v>
      </c>
      <c r="AF24" s="378">
        <f t="shared" si="26"/>
        <v>0</v>
      </c>
      <c r="AG24" s="378">
        <f>INDEX('SO FOB Juli 2026'!$E$6:$O$51,MATCH(B24,'SO FOB Juli 2026'!$B$6:$B$51,0),MATCH($AG$6,'SO FOB Juli 2026'!$E$6:$O$6,0))</f>
        <v>0</v>
      </c>
      <c r="AH24" s="379">
        <v>0</v>
      </c>
      <c r="AI24" s="378">
        <f t="shared" si="27"/>
        <v>0</v>
      </c>
      <c r="AJ24" s="378">
        <f>INDEX('SO FOB Juli 2026'!$E$6:$O$51,MATCH(B24,'SO FOB Juli 2026'!$B$6:$B$51,0),MATCH($AJ$6,'SO FOB Juli 2026'!$E$6:$O$6,0))</f>
        <v>0</v>
      </c>
      <c r="AK24" s="379">
        <v>0</v>
      </c>
      <c r="AL24" s="378">
        <f t="shared" si="28"/>
        <v>0</v>
      </c>
      <c r="AM24" s="378">
        <f>INDEX('SO FOB Juli 2026'!$E$6:$O$51,MATCH(B24,'SO FOB Juli 2026'!$B$6:$B$51,0),MATCH($AM$6,'SO FOB Juli 2026'!$E$6:$O$6,0))</f>
        <v>0</v>
      </c>
      <c r="AN24" s="379">
        <v>0</v>
      </c>
      <c r="AO24" s="378">
        <f t="shared" si="29"/>
        <v>0</v>
      </c>
      <c r="AP24" s="378">
        <f>INDEX('SO FOB Juli 2026'!$E$6:$AF$51,MATCH(B24,'SO FOB Juli 2026'!$B$6:$B$51,0),MATCH($AP$6,'SO FOB Juli 2026'!$E$6:$AF$6,0))</f>
        <v>0</v>
      </c>
      <c r="AQ24" s="379">
        <v>0</v>
      </c>
      <c r="AR24" s="378">
        <f t="shared" si="30"/>
        <v>0</v>
      </c>
      <c r="AS24" s="378">
        <f>INDEX('SO FOB Juli 2026'!$E$6:$AF$51,MATCH(B24,'SO FOB Juli 2026'!$B$6:$B$51,0),MATCH($AS$6,'SO FOB Juli 2026'!$E$6:$AF$6,0))</f>
        <v>0</v>
      </c>
      <c r="AT24" s="379">
        <v>0</v>
      </c>
      <c r="AU24" s="378">
        <f t="shared" si="31"/>
        <v>0</v>
      </c>
      <c r="AV24" s="378">
        <f>INDEX('SO FOB Juli 2026'!$E$6:$AF$51,MATCH(B24,'SO FOB Juli 2026'!$B$6:$B$51,0),MATCH($AV$6,'SO FOB Juli 2026'!$E$6:$AF$6,0))</f>
        <v>0</v>
      </c>
      <c r="AW24" s="379">
        <v>0</v>
      </c>
      <c r="AX24" s="378">
        <f t="shared" si="32"/>
        <v>0</v>
      </c>
      <c r="AY24" s="378">
        <f>INDEX('SO FOB Juli 2026'!$E$6:$AF$51,MATCH(B24,'SO FOB Juli 2026'!$B$6:$B$51,0),MATCH($AY$6,'SO FOB Juli 2026'!$E$6:$AF$6,0))</f>
        <v>0</v>
      </c>
      <c r="AZ24" s="379">
        <v>0</v>
      </c>
      <c r="BA24" s="378">
        <f t="shared" si="33"/>
        <v>0</v>
      </c>
    </row>
    <row r="25" spans="1:53">
      <c r="A25" s="363">
        <f t="shared" si="34"/>
        <v>18</v>
      </c>
      <c r="B25" s="364">
        <f t="shared" si="34"/>
        <v>46221</v>
      </c>
      <c r="C25" s="365">
        <f t="shared" si="18"/>
        <v>0</v>
      </c>
      <c r="D25" s="365">
        <f t="shared" si="18"/>
        <v>0</v>
      </c>
      <c r="E25" s="365">
        <f t="shared" si="19"/>
        <v>0</v>
      </c>
      <c r="F25" s="365">
        <f t="shared" si="0"/>
        <v>0</v>
      </c>
      <c r="G25" s="365">
        <f t="shared" si="1"/>
        <v>0</v>
      </c>
      <c r="H25" s="365">
        <f t="shared" si="2"/>
        <v>0</v>
      </c>
      <c r="I25" s="365">
        <f t="shared" si="3"/>
        <v>0</v>
      </c>
      <c r="J25" s="365"/>
      <c r="K25" s="365"/>
      <c r="L25" s="378">
        <f>INDEX('SO FOB Juli 2026'!$E$6:$O$51,MATCH(B25,'SO FOB Juli 2026'!$B$6:$B$51,0),MATCH($L$6,'SO FOB Juli 2026'!$E$6:$O$6,0))</f>
        <v>0</v>
      </c>
      <c r="M25" s="379">
        <v>0</v>
      </c>
      <c r="N25" s="378">
        <f t="shared" si="20"/>
        <v>0</v>
      </c>
      <c r="O25" s="378">
        <f>INDEX('SO FOB Juli 2026'!$E$6:$O$51,MATCH(B25,'SO FOB Juli 2026'!$B$6:$B$51,0),MATCH($O$6,'SO FOB Juli 2026'!$E$6:$O$6,0))</f>
        <v>0</v>
      </c>
      <c r="P25" s="379">
        <v>0</v>
      </c>
      <c r="Q25" s="378">
        <f t="shared" si="21"/>
        <v>0</v>
      </c>
      <c r="R25" s="378">
        <f>INDEX('SO FOB Juli 2026'!$E$6:$O$51,MATCH(B25,'SO FOB Juli 2026'!$B$6:$B$51,0),MATCH($R$6,'SO FOB Juli 2026'!$E$6:$O$6,0))</f>
        <v>0</v>
      </c>
      <c r="S25" s="379">
        <v>0</v>
      </c>
      <c r="T25" s="378">
        <f t="shared" si="22"/>
        <v>0</v>
      </c>
      <c r="U25" s="378">
        <f>INDEX('SO FOB Juli 2026'!$E$6:$O$51,MATCH(B25,'SO FOB Juli 2026'!$B$6:$B$51,0),MATCH($U$6,'SO FOB Juli 2026'!$E$6:$O$6,0))</f>
        <v>0</v>
      </c>
      <c r="V25" s="379">
        <v>0</v>
      </c>
      <c r="W25" s="378">
        <f t="shared" si="23"/>
        <v>0</v>
      </c>
      <c r="X25" s="378">
        <f>INDEX('SO FOB Juli 2026'!$E$6:$O$51,MATCH(B25,'SO FOB Juli 2026'!$B$6:$B$51,0),MATCH($X$6,'SO FOB Juli 2026'!$E$6:$O$6,0))</f>
        <v>0</v>
      </c>
      <c r="Y25" s="379">
        <v>0</v>
      </c>
      <c r="Z25" s="378">
        <f t="shared" si="24"/>
        <v>0</v>
      </c>
      <c r="AA25" s="378">
        <f>INDEX('SO FOB Juli 2026'!$E$6:$O$51,MATCH(B25,'SO FOB Juli 2026'!$B$6:$B$51,0),MATCH($AA$6,'SO FOB Juli 2026'!$E$6:$O$6,0))</f>
        <v>0</v>
      </c>
      <c r="AB25" s="379">
        <v>0</v>
      </c>
      <c r="AC25" s="378">
        <f t="shared" si="25"/>
        <v>0</v>
      </c>
      <c r="AD25" s="378">
        <f>INDEX('SO FOB Juli 2026'!$E$6:$O$51,MATCH(B25,'SO FOB Juli 2026'!$B$6:$B$51,0),MATCH($AD$6,'SO FOB Juli 2026'!$E$6:$O$6,0))</f>
        <v>0</v>
      </c>
      <c r="AE25" s="379">
        <v>0</v>
      </c>
      <c r="AF25" s="378">
        <f t="shared" si="26"/>
        <v>0</v>
      </c>
      <c r="AG25" s="378">
        <f>INDEX('SO FOB Juli 2026'!$E$6:$O$51,MATCH(B25,'SO FOB Juli 2026'!$B$6:$B$51,0),MATCH($AG$6,'SO FOB Juli 2026'!$E$6:$O$6,0))</f>
        <v>0</v>
      </c>
      <c r="AH25" s="379">
        <v>0</v>
      </c>
      <c r="AI25" s="378">
        <f t="shared" si="27"/>
        <v>0</v>
      </c>
      <c r="AJ25" s="378">
        <f>INDEX('SO FOB Juli 2026'!$E$6:$O$51,MATCH(B25,'SO FOB Juli 2026'!$B$6:$B$51,0),MATCH($AJ$6,'SO FOB Juli 2026'!$E$6:$O$6,0))</f>
        <v>0</v>
      </c>
      <c r="AK25" s="379">
        <v>0</v>
      </c>
      <c r="AL25" s="378">
        <f t="shared" si="28"/>
        <v>0</v>
      </c>
      <c r="AM25" s="378">
        <f>INDEX('SO FOB Juli 2026'!$E$6:$O$51,MATCH(B25,'SO FOB Juli 2026'!$B$6:$B$51,0),MATCH($AM$6,'SO FOB Juli 2026'!$E$6:$O$6,0))</f>
        <v>0</v>
      </c>
      <c r="AN25" s="379">
        <v>0</v>
      </c>
      <c r="AO25" s="378">
        <f t="shared" si="29"/>
        <v>0</v>
      </c>
      <c r="AP25" s="378">
        <f>INDEX('SO FOB Juli 2026'!$E$6:$AF$51,MATCH(B25,'SO FOB Juli 2026'!$B$6:$B$51,0),MATCH($AP$6,'SO FOB Juli 2026'!$E$6:$AF$6,0))</f>
        <v>0</v>
      </c>
      <c r="AQ25" s="379">
        <v>0</v>
      </c>
      <c r="AR25" s="378">
        <f t="shared" si="30"/>
        <v>0</v>
      </c>
      <c r="AS25" s="378">
        <f>INDEX('SO FOB Juli 2026'!$E$6:$AF$51,MATCH(B25,'SO FOB Juli 2026'!$B$6:$B$51,0),MATCH($AS$6,'SO FOB Juli 2026'!$E$6:$AF$6,0))</f>
        <v>0</v>
      </c>
      <c r="AT25" s="379">
        <v>0</v>
      </c>
      <c r="AU25" s="378">
        <f t="shared" si="31"/>
        <v>0</v>
      </c>
      <c r="AV25" s="378">
        <f>INDEX('SO FOB Juli 2026'!$E$6:$AF$51,MATCH(B25,'SO FOB Juli 2026'!$B$6:$B$51,0),MATCH($AV$6,'SO FOB Juli 2026'!$E$6:$AF$6,0))</f>
        <v>0</v>
      </c>
      <c r="AW25" s="379">
        <v>0</v>
      </c>
      <c r="AX25" s="378">
        <f t="shared" si="32"/>
        <v>0</v>
      </c>
      <c r="AY25" s="378">
        <f>INDEX('SO FOB Juli 2026'!$E$6:$AF$51,MATCH(B25,'SO FOB Juli 2026'!$B$6:$B$51,0),MATCH($AY$6,'SO FOB Juli 2026'!$E$6:$AF$6,0))</f>
        <v>0</v>
      </c>
      <c r="AZ25" s="379">
        <v>0</v>
      </c>
      <c r="BA25" s="378">
        <f t="shared" si="33"/>
        <v>0</v>
      </c>
    </row>
    <row r="26" spans="1:53">
      <c r="A26" s="363">
        <f t="shared" ref="A26:B35" si="35">A25+1</f>
        <v>19</v>
      </c>
      <c r="B26" s="364">
        <f>B25+1</f>
        <v>46222</v>
      </c>
      <c r="C26" s="365">
        <f t="shared" si="18"/>
        <v>0</v>
      </c>
      <c r="D26" s="365">
        <f t="shared" si="18"/>
        <v>0</v>
      </c>
      <c r="E26" s="365">
        <f t="shared" si="19"/>
        <v>0</v>
      </c>
      <c r="F26" s="365">
        <f t="shared" si="0"/>
        <v>0</v>
      </c>
      <c r="G26" s="365">
        <f t="shared" si="1"/>
        <v>0</v>
      </c>
      <c r="H26" s="365">
        <f t="shared" si="2"/>
        <v>0</v>
      </c>
      <c r="I26" s="365">
        <f t="shared" si="3"/>
        <v>0</v>
      </c>
      <c r="J26" s="365"/>
      <c r="K26" s="365"/>
      <c r="L26" s="378">
        <f>INDEX('SO FOB Juli 2026'!$E$6:$O$51,MATCH(B26,'SO FOB Juli 2026'!$B$6:$B$51,0),MATCH($L$6,'SO FOB Juli 2026'!$E$6:$O$6,0))</f>
        <v>0</v>
      </c>
      <c r="M26" s="379">
        <v>0</v>
      </c>
      <c r="N26" s="378">
        <f t="shared" si="20"/>
        <v>0</v>
      </c>
      <c r="O26" s="378">
        <f>INDEX('SO FOB Juli 2026'!$E$6:$O$51,MATCH(B26,'SO FOB Juli 2026'!$B$6:$B$51,0),MATCH($O$6,'SO FOB Juli 2026'!$E$6:$O$6,0))</f>
        <v>0</v>
      </c>
      <c r="P26" s="379">
        <v>0</v>
      </c>
      <c r="Q26" s="378">
        <f t="shared" si="21"/>
        <v>0</v>
      </c>
      <c r="R26" s="378">
        <f>INDEX('SO FOB Juli 2026'!$E$6:$O$51,MATCH(B26,'SO FOB Juli 2026'!$B$6:$B$51,0),MATCH($R$6,'SO FOB Juli 2026'!$E$6:$O$6,0))</f>
        <v>0</v>
      </c>
      <c r="S26" s="379">
        <v>0</v>
      </c>
      <c r="T26" s="378">
        <f t="shared" si="22"/>
        <v>0</v>
      </c>
      <c r="U26" s="378">
        <f>INDEX('SO FOB Juli 2026'!$E$6:$O$51,MATCH(B26,'SO FOB Juli 2026'!$B$6:$B$51,0),MATCH($U$6,'SO FOB Juli 2026'!$E$6:$O$6,0))</f>
        <v>0</v>
      </c>
      <c r="V26" s="379">
        <v>0</v>
      </c>
      <c r="W26" s="378">
        <f t="shared" si="23"/>
        <v>0</v>
      </c>
      <c r="X26" s="378">
        <f>INDEX('SO FOB Juli 2026'!$E$6:$O$51,MATCH(B26,'SO FOB Juli 2026'!$B$6:$B$51,0),MATCH($X$6,'SO FOB Juli 2026'!$E$6:$O$6,0))</f>
        <v>0</v>
      </c>
      <c r="Y26" s="379">
        <v>0</v>
      </c>
      <c r="Z26" s="378">
        <f t="shared" si="24"/>
        <v>0</v>
      </c>
      <c r="AA26" s="378">
        <f>INDEX('SO FOB Juli 2026'!$E$6:$O$51,MATCH(B26,'SO FOB Juli 2026'!$B$6:$B$51,0),MATCH($AA$6,'SO FOB Juli 2026'!$E$6:$O$6,0))</f>
        <v>0</v>
      </c>
      <c r="AB26" s="379">
        <v>0</v>
      </c>
      <c r="AC26" s="378">
        <f t="shared" si="25"/>
        <v>0</v>
      </c>
      <c r="AD26" s="378">
        <f>INDEX('SO FOB Juli 2026'!$E$6:$O$51,MATCH(B26,'SO FOB Juli 2026'!$B$6:$B$51,0),MATCH($AD$6,'SO FOB Juli 2026'!$E$6:$O$6,0))</f>
        <v>0</v>
      </c>
      <c r="AE26" s="379">
        <v>0</v>
      </c>
      <c r="AF26" s="378">
        <f t="shared" si="26"/>
        <v>0</v>
      </c>
      <c r="AG26" s="378">
        <f>INDEX('SO FOB Juli 2026'!$E$6:$O$51,MATCH(B26,'SO FOB Juli 2026'!$B$6:$B$51,0),MATCH($AG$6,'SO FOB Juli 2026'!$E$6:$O$6,0))</f>
        <v>0</v>
      </c>
      <c r="AH26" s="379">
        <v>0</v>
      </c>
      <c r="AI26" s="378">
        <f t="shared" si="27"/>
        <v>0</v>
      </c>
      <c r="AJ26" s="378">
        <f>INDEX('SO FOB Juli 2026'!$E$6:$O$51,MATCH(B26,'SO FOB Juli 2026'!$B$6:$B$51,0),MATCH($AJ$6,'SO FOB Juli 2026'!$E$6:$O$6,0))</f>
        <v>0</v>
      </c>
      <c r="AK26" s="379">
        <v>0</v>
      </c>
      <c r="AL26" s="378">
        <f t="shared" si="28"/>
        <v>0</v>
      </c>
      <c r="AM26" s="378">
        <f>INDEX('SO FOB Juli 2026'!$E$6:$O$51,MATCH(B26,'SO FOB Juli 2026'!$B$6:$B$51,0),MATCH($AM$6,'SO FOB Juli 2026'!$E$6:$O$6,0))</f>
        <v>0</v>
      </c>
      <c r="AN26" s="379">
        <v>0</v>
      </c>
      <c r="AO26" s="378">
        <f t="shared" si="29"/>
        <v>0</v>
      </c>
      <c r="AP26" s="378">
        <f>INDEX('SO FOB Juli 2026'!$E$6:$AF$51,MATCH(B26,'SO FOB Juli 2026'!$B$6:$B$51,0),MATCH($AP$6,'SO FOB Juli 2026'!$E$6:$AF$6,0))</f>
        <v>0</v>
      </c>
      <c r="AQ26" s="379">
        <v>0</v>
      </c>
      <c r="AR26" s="378">
        <f t="shared" si="30"/>
        <v>0</v>
      </c>
      <c r="AS26" s="378">
        <f>INDEX('SO FOB Juli 2026'!$E$6:$AF$51,MATCH(B26,'SO FOB Juli 2026'!$B$6:$B$51,0),MATCH($AS$6,'SO FOB Juli 2026'!$E$6:$AF$6,0))</f>
        <v>0</v>
      </c>
      <c r="AT26" s="379">
        <v>0</v>
      </c>
      <c r="AU26" s="378">
        <f t="shared" si="31"/>
        <v>0</v>
      </c>
      <c r="AV26" s="378">
        <f>INDEX('SO FOB Juli 2026'!$E$6:$AF$51,MATCH(B26,'SO FOB Juli 2026'!$B$6:$B$51,0),MATCH($AV$6,'SO FOB Juli 2026'!$E$6:$AF$6,0))</f>
        <v>0</v>
      </c>
      <c r="AW26" s="379">
        <v>0</v>
      </c>
      <c r="AX26" s="378">
        <f t="shared" si="32"/>
        <v>0</v>
      </c>
      <c r="AY26" s="378">
        <f>INDEX('SO FOB Juli 2026'!$E$6:$AF$51,MATCH(B26,'SO FOB Juli 2026'!$B$6:$B$51,0),MATCH($AY$6,'SO FOB Juli 2026'!$E$6:$AF$6,0))</f>
        <v>0</v>
      </c>
      <c r="AZ26" s="379">
        <v>0</v>
      </c>
      <c r="BA26" s="378">
        <f t="shared" si="33"/>
        <v>0</v>
      </c>
    </row>
    <row r="27" spans="1:53">
      <c r="A27" s="363">
        <f t="shared" si="35"/>
        <v>20</v>
      </c>
      <c r="B27" s="364">
        <f>B26+1</f>
        <v>46223</v>
      </c>
      <c r="C27" s="365">
        <f t="shared" si="18"/>
        <v>0</v>
      </c>
      <c r="D27" s="365">
        <f t="shared" si="18"/>
        <v>0</v>
      </c>
      <c r="E27" s="365">
        <f t="shared" si="19"/>
        <v>0</v>
      </c>
      <c r="F27" s="365">
        <f t="shared" si="0"/>
        <v>0</v>
      </c>
      <c r="G27" s="365">
        <f t="shared" si="1"/>
        <v>0</v>
      </c>
      <c r="H27" s="365">
        <f t="shared" si="2"/>
        <v>0</v>
      </c>
      <c r="I27" s="365">
        <f t="shared" si="3"/>
        <v>0</v>
      </c>
      <c r="J27" s="365"/>
      <c r="K27" s="365"/>
      <c r="L27" s="378">
        <f>INDEX('SO FOB Juli 2026'!$E$6:$O$51,MATCH(B27,'SO FOB Juli 2026'!$B$6:$B$51,0),MATCH($L$6,'SO FOB Juli 2026'!$E$6:$O$6,0))</f>
        <v>0</v>
      </c>
      <c r="M27" s="379">
        <v>0</v>
      </c>
      <c r="N27" s="378">
        <f t="shared" si="20"/>
        <v>0</v>
      </c>
      <c r="O27" s="378">
        <f>INDEX('SO FOB Juli 2026'!$E$6:$O$51,MATCH(B27,'SO FOB Juli 2026'!$B$6:$B$51,0),MATCH($O$6,'SO FOB Juli 2026'!$E$6:$O$6,0))</f>
        <v>0</v>
      </c>
      <c r="P27" s="379">
        <v>0</v>
      </c>
      <c r="Q27" s="378">
        <f t="shared" si="21"/>
        <v>0</v>
      </c>
      <c r="R27" s="378">
        <f>INDEX('SO FOB Juli 2026'!$E$6:$O$51,MATCH(B27,'SO FOB Juli 2026'!$B$6:$B$51,0),MATCH($R$6,'SO FOB Juli 2026'!$E$6:$O$6,0))</f>
        <v>0</v>
      </c>
      <c r="S27" s="379">
        <v>0</v>
      </c>
      <c r="T27" s="378">
        <f t="shared" si="22"/>
        <v>0</v>
      </c>
      <c r="U27" s="378">
        <f>INDEX('SO FOB Juli 2026'!$E$6:$O$51,MATCH(B27,'SO FOB Juli 2026'!$B$6:$B$51,0),MATCH($U$6,'SO FOB Juli 2026'!$E$6:$O$6,0))</f>
        <v>0</v>
      </c>
      <c r="V27" s="379">
        <v>0</v>
      </c>
      <c r="W27" s="378">
        <f t="shared" si="23"/>
        <v>0</v>
      </c>
      <c r="X27" s="378">
        <f>INDEX('SO FOB Juli 2026'!$E$6:$O$51,MATCH(B27,'SO FOB Juli 2026'!$B$6:$B$51,0),MATCH($X$6,'SO FOB Juli 2026'!$E$6:$O$6,0))</f>
        <v>0</v>
      </c>
      <c r="Y27" s="379">
        <v>0</v>
      </c>
      <c r="Z27" s="378">
        <f t="shared" si="24"/>
        <v>0</v>
      </c>
      <c r="AA27" s="378">
        <f>INDEX('SO FOB Juli 2026'!$E$6:$O$51,MATCH(B27,'SO FOB Juli 2026'!$B$6:$B$51,0),MATCH($AA$6,'SO FOB Juli 2026'!$E$6:$O$6,0))</f>
        <v>0</v>
      </c>
      <c r="AB27" s="379">
        <v>0</v>
      </c>
      <c r="AC27" s="378">
        <f t="shared" si="25"/>
        <v>0</v>
      </c>
      <c r="AD27" s="378">
        <f>INDEX('SO FOB Juli 2026'!$E$6:$O$51,MATCH(B27,'SO FOB Juli 2026'!$B$6:$B$51,0),MATCH($AD$6,'SO FOB Juli 2026'!$E$6:$O$6,0))</f>
        <v>0</v>
      </c>
      <c r="AE27" s="379">
        <v>0</v>
      </c>
      <c r="AF27" s="378">
        <f t="shared" si="26"/>
        <v>0</v>
      </c>
      <c r="AG27" s="378">
        <f>INDEX('SO FOB Juli 2026'!$E$6:$O$51,MATCH(B27,'SO FOB Juli 2026'!$B$6:$B$51,0),MATCH($AG$6,'SO FOB Juli 2026'!$E$6:$O$6,0))</f>
        <v>0</v>
      </c>
      <c r="AH27" s="379">
        <v>0</v>
      </c>
      <c r="AI27" s="378">
        <f t="shared" si="27"/>
        <v>0</v>
      </c>
      <c r="AJ27" s="378">
        <f>INDEX('SO FOB Juli 2026'!$E$6:$O$51,MATCH(B27,'SO FOB Juli 2026'!$B$6:$B$51,0),MATCH($AJ$6,'SO FOB Juli 2026'!$E$6:$O$6,0))</f>
        <v>0</v>
      </c>
      <c r="AK27" s="379">
        <v>0</v>
      </c>
      <c r="AL27" s="378">
        <f t="shared" si="28"/>
        <v>0</v>
      </c>
      <c r="AM27" s="378">
        <f>INDEX('SO FOB Juli 2026'!$E$6:$O$51,MATCH(B27,'SO FOB Juli 2026'!$B$6:$B$51,0),MATCH($AM$6,'SO FOB Juli 2026'!$E$6:$O$6,0))</f>
        <v>0</v>
      </c>
      <c r="AN27" s="379">
        <v>0</v>
      </c>
      <c r="AO27" s="378">
        <f t="shared" si="29"/>
        <v>0</v>
      </c>
      <c r="AP27" s="378">
        <f>INDEX('SO FOB Juli 2026'!$E$6:$AF$51,MATCH(B27,'SO FOB Juli 2026'!$B$6:$B$51,0),MATCH($AP$6,'SO FOB Juli 2026'!$E$6:$AF$6,0))</f>
        <v>0</v>
      </c>
      <c r="AQ27" s="379">
        <v>0</v>
      </c>
      <c r="AR27" s="378">
        <f t="shared" si="30"/>
        <v>0</v>
      </c>
      <c r="AS27" s="378">
        <f>INDEX('SO FOB Juli 2026'!$E$6:$AF$51,MATCH(B27,'SO FOB Juli 2026'!$B$6:$B$51,0),MATCH($AS$6,'SO FOB Juli 2026'!$E$6:$AF$6,0))</f>
        <v>0</v>
      </c>
      <c r="AT27" s="379">
        <v>0</v>
      </c>
      <c r="AU27" s="378">
        <f t="shared" si="31"/>
        <v>0</v>
      </c>
      <c r="AV27" s="378">
        <f>INDEX('SO FOB Juli 2026'!$E$6:$AF$51,MATCH(B27,'SO FOB Juli 2026'!$B$6:$B$51,0),MATCH($AV$6,'SO FOB Juli 2026'!$E$6:$AF$6,0))</f>
        <v>0</v>
      </c>
      <c r="AW27" s="379">
        <v>0</v>
      </c>
      <c r="AX27" s="378">
        <f t="shared" si="32"/>
        <v>0</v>
      </c>
      <c r="AY27" s="378">
        <f>INDEX('SO FOB Juli 2026'!$E$6:$AF$51,MATCH(B27,'SO FOB Juli 2026'!$B$6:$B$51,0),MATCH($AY$6,'SO FOB Juli 2026'!$E$6:$AF$6,0))</f>
        <v>0</v>
      </c>
      <c r="AZ27" s="379">
        <v>0</v>
      </c>
      <c r="BA27" s="378">
        <f t="shared" si="33"/>
        <v>0</v>
      </c>
    </row>
    <row r="28" spans="1:53">
      <c r="A28" s="363">
        <f t="shared" si="35"/>
        <v>21</v>
      </c>
      <c r="B28" s="364">
        <f>B27+1</f>
        <v>46224</v>
      </c>
      <c r="C28" s="365">
        <f t="shared" si="18"/>
        <v>0</v>
      </c>
      <c r="D28" s="365">
        <f t="shared" si="18"/>
        <v>0</v>
      </c>
      <c r="E28" s="365">
        <f t="shared" si="19"/>
        <v>0</v>
      </c>
      <c r="F28" s="365">
        <f t="shared" si="0"/>
        <v>0</v>
      </c>
      <c r="G28" s="365">
        <f t="shared" si="1"/>
        <v>0</v>
      </c>
      <c r="H28" s="365">
        <f t="shared" si="2"/>
        <v>0</v>
      </c>
      <c r="I28" s="365">
        <f t="shared" si="3"/>
        <v>0</v>
      </c>
      <c r="J28" s="365"/>
      <c r="K28" s="365"/>
      <c r="L28" s="378">
        <f>INDEX('SO FOB Juli 2026'!$E$6:$O$51,MATCH(B28,'SO FOB Juli 2026'!$B$6:$B$51,0),MATCH($L$6,'SO FOB Juli 2026'!$E$6:$O$6,0))</f>
        <v>0</v>
      </c>
      <c r="M28" s="379">
        <v>0</v>
      </c>
      <c r="N28" s="378">
        <f t="shared" si="20"/>
        <v>0</v>
      </c>
      <c r="O28" s="378">
        <f>INDEX('SO FOB Juli 2026'!$E$6:$O$51,MATCH(B28,'SO FOB Juli 2026'!$B$6:$B$51,0),MATCH($O$6,'SO FOB Juli 2026'!$E$6:$O$6,0))</f>
        <v>0</v>
      </c>
      <c r="P28" s="379">
        <v>0</v>
      </c>
      <c r="Q28" s="378">
        <f t="shared" si="21"/>
        <v>0</v>
      </c>
      <c r="R28" s="378">
        <f>INDEX('SO FOB Juli 2026'!$E$6:$O$51,MATCH(B28,'SO FOB Juli 2026'!$B$6:$B$51,0),MATCH($R$6,'SO FOB Juli 2026'!$E$6:$O$6,0))</f>
        <v>0</v>
      </c>
      <c r="S28" s="379">
        <v>0</v>
      </c>
      <c r="T28" s="378">
        <f t="shared" si="22"/>
        <v>0</v>
      </c>
      <c r="U28" s="378">
        <f>INDEX('SO FOB Juli 2026'!$E$6:$O$51,MATCH(B28,'SO FOB Juli 2026'!$B$6:$B$51,0),MATCH($U$6,'SO FOB Juli 2026'!$E$6:$O$6,0))</f>
        <v>0</v>
      </c>
      <c r="V28" s="379">
        <v>0</v>
      </c>
      <c r="W28" s="378">
        <f t="shared" si="23"/>
        <v>0</v>
      </c>
      <c r="X28" s="378">
        <f>INDEX('SO FOB Juli 2026'!$E$6:$O$51,MATCH(B28,'SO FOB Juli 2026'!$B$6:$B$51,0),MATCH($X$6,'SO FOB Juli 2026'!$E$6:$O$6,0))</f>
        <v>0</v>
      </c>
      <c r="Y28" s="379">
        <v>0</v>
      </c>
      <c r="Z28" s="378">
        <f t="shared" si="24"/>
        <v>0</v>
      </c>
      <c r="AA28" s="378">
        <f>INDEX('SO FOB Juli 2026'!$E$6:$O$51,MATCH(B28,'SO FOB Juli 2026'!$B$6:$B$51,0),MATCH($AA$6,'SO FOB Juli 2026'!$E$6:$O$6,0))</f>
        <v>0</v>
      </c>
      <c r="AB28" s="379">
        <v>0</v>
      </c>
      <c r="AC28" s="378">
        <f t="shared" si="25"/>
        <v>0</v>
      </c>
      <c r="AD28" s="378">
        <f>INDEX('SO FOB Juli 2026'!$E$6:$O$51,MATCH(B28,'SO FOB Juli 2026'!$B$6:$B$51,0),MATCH($AD$6,'SO FOB Juli 2026'!$E$6:$O$6,0))</f>
        <v>0</v>
      </c>
      <c r="AE28" s="379">
        <v>0</v>
      </c>
      <c r="AF28" s="378">
        <f t="shared" si="26"/>
        <v>0</v>
      </c>
      <c r="AG28" s="378">
        <f>INDEX('SO FOB Juli 2026'!$E$6:$O$51,MATCH(B28,'SO FOB Juli 2026'!$B$6:$B$51,0),MATCH($AG$6,'SO FOB Juli 2026'!$E$6:$O$6,0))</f>
        <v>0</v>
      </c>
      <c r="AH28" s="379">
        <v>0</v>
      </c>
      <c r="AI28" s="378">
        <f t="shared" si="27"/>
        <v>0</v>
      </c>
      <c r="AJ28" s="378">
        <f>INDEX('SO FOB Juli 2026'!$E$6:$O$51,MATCH(B28,'SO FOB Juli 2026'!$B$6:$B$51,0),MATCH($AJ$6,'SO FOB Juli 2026'!$E$6:$O$6,0))</f>
        <v>0</v>
      </c>
      <c r="AK28" s="379">
        <v>0</v>
      </c>
      <c r="AL28" s="378">
        <f t="shared" si="28"/>
        <v>0</v>
      </c>
      <c r="AM28" s="378">
        <f>INDEX('SO FOB Juli 2026'!$E$6:$O$51,MATCH(B28,'SO FOB Juli 2026'!$B$6:$B$51,0),MATCH($AM$6,'SO FOB Juli 2026'!$E$6:$O$6,0))</f>
        <v>0</v>
      </c>
      <c r="AN28" s="379">
        <v>0</v>
      </c>
      <c r="AO28" s="378">
        <f t="shared" si="29"/>
        <v>0</v>
      </c>
      <c r="AP28" s="378">
        <f>INDEX('SO FOB Juli 2026'!$E$6:$AF$51,MATCH(B28,'SO FOB Juli 2026'!$B$6:$B$51,0),MATCH($AP$6,'SO FOB Juli 2026'!$E$6:$AF$6,0))</f>
        <v>0</v>
      </c>
      <c r="AQ28" s="379">
        <v>0</v>
      </c>
      <c r="AR28" s="378">
        <f t="shared" si="30"/>
        <v>0</v>
      </c>
      <c r="AS28" s="378">
        <f>INDEX('SO FOB Juli 2026'!$E$6:$AF$51,MATCH(B28,'SO FOB Juli 2026'!$B$6:$B$51,0),MATCH($AS$6,'SO FOB Juli 2026'!$E$6:$AF$6,0))</f>
        <v>0</v>
      </c>
      <c r="AT28" s="379">
        <v>0</v>
      </c>
      <c r="AU28" s="378">
        <f t="shared" si="31"/>
        <v>0</v>
      </c>
      <c r="AV28" s="378">
        <f>INDEX('SO FOB Juli 2026'!$E$6:$AF$51,MATCH(B28,'SO FOB Juli 2026'!$B$6:$B$51,0),MATCH($AV$6,'SO FOB Juli 2026'!$E$6:$AF$6,0))</f>
        <v>0</v>
      </c>
      <c r="AW28" s="379">
        <v>0</v>
      </c>
      <c r="AX28" s="378">
        <f t="shared" si="32"/>
        <v>0</v>
      </c>
      <c r="AY28" s="378">
        <f>INDEX('SO FOB Juli 2026'!$E$6:$AF$51,MATCH(B28,'SO FOB Juli 2026'!$B$6:$B$51,0),MATCH($AY$6,'SO FOB Juli 2026'!$E$6:$AF$6,0))</f>
        <v>0</v>
      </c>
      <c r="AZ28" s="379">
        <v>0</v>
      </c>
      <c r="BA28" s="378">
        <f t="shared" si="33"/>
        <v>0</v>
      </c>
    </row>
    <row r="29" spans="1:53">
      <c r="A29" s="363">
        <f t="shared" si="35"/>
        <v>22</v>
      </c>
      <c r="B29" s="364">
        <f t="shared" si="35"/>
        <v>46225</v>
      </c>
      <c r="C29" s="365">
        <f t="shared" si="18"/>
        <v>0</v>
      </c>
      <c r="D29" s="365">
        <f t="shared" si="18"/>
        <v>0</v>
      </c>
      <c r="E29" s="365">
        <f t="shared" si="19"/>
        <v>0</v>
      </c>
      <c r="F29" s="365">
        <f t="shared" si="0"/>
        <v>0</v>
      </c>
      <c r="G29" s="365">
        <f t="shared" si="1"/>
        <v>0</v>
      </c>
      <c r="H29" s="365">
        <f t="shared" si="2"/>
        <v>0</v>
      </c>
      <c r="I29" s="365">
        <f t="shared" si="3"/>
        <v>0</v>
      </c>
      <c r="J29" s="365"/>
      <c r="K29" s="365"/>
      <c r="L29" s="378">
        <f>INDEX('SO FOB Juli 2026'!$E$6:$O$51,MATCH(B29,'SO FOB Juli 2026'!$B$6:$B$51,0),MATCH($L$6,'SO FOB Juli 2026'!$E$6:$O$6,0))</f>
        <v>0</v>
      </c>
      <c r="M29" s="379">
        <v>0</v>
      </c>
      <c r="N29" s="378">
        <f t="shared" si="20"/>
        <v>0</v>
      </c>
      <c r="O29" s="378">
        <f>INDEX('SO FOB Juli 2026'!$E$6:$O$51,MATCH(B29,'SO FOB Juli 2026'!$B$6:$B$51,0),MATCH($O$6,'SO FOB Juli 2026'!$E$6:$O$6,0))</f>
        <v>0</v>
      </c>
      <c r="P29" s="379">
        <v>0</v>
      </c>
      <c r="Q29" s="378">
        <f t="shared" si="21"/>
        <v>0</v>
      </c>
      <c r="R29" s="378">
        <f>INDEX('SO FOB Juli 2026'!$E$6:$O$51,MATCH(B29,'SO FOB Juli 2026'!$B$6:$B$51,0),MATCH($R$6,'SO FOB Juli 2026'!$E$6:$O$6,0))</f>
        <v>0</v>
      </c>
      <c r="S29" s="379">
        <v>0</v>
      </c>
      <c r="T29" s="378">
        <f t="shared" si="22"/>
        <v>0</v>
      </c>
      <c r="U29" s="378">
        <f>INDEX('SO FOB Juli 2026'!$E$6:$O$51,MATCH(B29,'SO FOB Juli 2026'!$B$6:$B$51,0),MATCH($U$6,'SO FOB Juli 2026'!$E$6:$O$6,0))</f>
        <v>0</v>
      </c>
      <c r="V29" s="379">
        <v>0</v>
      </c>
      <c r="W29" s="378">
        <f t="shared" si="23"/>
        <v>0</v>
      </c>
      <c r="X29" s="378">
        <f>INDEX('SO FOB Juli 2026'!$E$6:$O$51,MATCH(B29,'SO FOB Juli 2026'!$B$6:$B$51,0),MATCH($X$6,'SO FOB Juli 2026'!$E$6:$O$6,0))</f>
        <v>0</v>
      </c>
      <c r="Y29" s="379">
        <v>0</v>
      </c>
      <c r="Z29" s="378">
        <f t="shared" si="24"/>
        <v>0</v>
      </c>
      <c r="AA29" s="378">
        <f>INDEX('SO FOB Juli 2026'!$E$6:$O$51,MATCH(B29,'SO FOB Juli 2026'!$B$6:$B$51,0),MATCH($AA$6,'SO FOB Juli 2026'!$E$6:$O$6,0))</f>
        <v>0</v>
      </c>
      <c r="AB29" s="379">
        <v>0</v>
      </c>
      <c r="AC29" s="378">
        <f t="shared" si="25"/>
        <v>0</v>
      </c>
      <c r="AD29" s="378">
        <f>INDEX('SO FOB Juli 2026'!$E$6:$O$51,MATCH(B29,'SO FOB Juli 2026'!$B$6:$B$51,0),MATCH($AD$6,'SO FOB Juli 2026'!$E$6:$O$6,0))</f>
        <v>0</v>
      </c>
      <c r="AE29" s="379">
        <v>0</v>
      </c>
      <c r="AF29" s="378">
        <f t="shared" si="26"/>
        <v>0</v>
      </c>
      <c r="AG29" s="378">
        <f>INDEX('SO FOB Juli 2026'!$E$6:$O$51,MATCH(B29,'SO FOB Juli 2026'!$B$6:$B$51,0),MATCH($AG$6,'SO FOB Juli 2026'!$E$6:$O$6,0))</f>
        <v>0</v>
      </c>
      <c r="AH29" s="379">
        <v>0</v>
      </c>
      <c r="AI29" s="378">
        <f t="shared" si="27"/>
        <v>0</v>
      </c>
      <c r="AJ29" s="378">
        <f>INDEX('SO FOB Juli 2026'!$E$6:$O$51,MATCH(B29,'SO FOB Juli 2026'!$B$6:$B$51,0),MATCH($AJ$6,'SO FOB Juli 2026'!$E$6:$O$6,0))</f>
        <v>0</v>
      </c>
      <c r="AK29" s="379">
        <v>0</v>
      </c>
      <c r="AL29" s="378">
        <f t="shared" si="28"/>
        <v>0</v>
      </c>
      <c r="AM29" s="378">
        <f>INDEX('SO FOB Juli 2026'!$E$6:$O$51,MATCH(B29,'SO FOB Juli 2026'!$B$6:$B$51,0),MATCH($AM$6,'SO FOB Juli 2026'!$E$6:$O$6,0))</f>
        <v>0</v>
      </c>
      <c r="AN29" s="379">
        <v>0</v>
      </c>
      <c r="AO29" s="378">
        <f t="shared" si="29"/>
        <v>0</v>
      </c>
      <c r="AP29" s="378">
        <f>INDEX('SO FOB Juli 2026'!$E$6:$AF$51,MATCH(B29,'SO FOB Juli 2026'!$B$6:$B$51,0),MATCH($AP$6,'SO FOB Juli 2026'!$E$6:$AF$6,0))</f>
        <v>0</v>
      </c>
      <c r="AQ29" s="379">
        <v>0</v>
      </c>
      <c r="AR29" s="378">
        <f t="shared" si="30"/>
        <v>0</v>
      </c>
      <c r="AS29" s="378">
        <f>INDEX('SO FOB Juli 2026'!$E$6:$AF$51,MATCH(B29,'SO FOB Juli 2026'!$B$6:$B$51,0),MATCH($AS$6,'SO FOB Juli 2026'!$E$6:$AF$6,0))</f>
        <v>0</v>
      </c>
      <c r="AT29" s="379">
        <v>0</v>
      </c>
      <c r="AU29" s="378">
        <f t="shared" si="31"/>
        <v>0</v>
      </c>
      <c r="AV29" s="378">
        <f>INDEX('SO FOB Juli 2026'!$E$6:$AF$51,MATCH(B29,'SO FOB Juli 2026'!$B$6:$B$51,0),MATCH($AV$6,'SO FOB Juli 2026'!$E$6:$AF$6,0))</f>
        <v>0</v>
      </c>
      <c r="AW29" s="379">
        <v>0</v>
      </c>
      <c r="AX29" s="378">
        <f t="shared" si="32"/>
        <v>0</v>
      </c>
      <c r="AY29" s="378">
        <f>INDEX('SO FOB Juli 2026'!$E$6:$AF$51,MATCH(B29,'SO FOB Juli 2026'!$B$6:$B$51,0),MATCH($AY$6,'SO FOB Juli 2026'!$E$6:$AF$6,0))</f>
        <v>0</v>
      </c>
      <c r="AZ29" s="379">
        <v>0</v>
      </c>
      <c r="BA29" s="378">
        <f t="shared" si="33"/>
        <v>0</v>
      </c>
    </row>
    <row r="30" spans="1:53">
      <c r="A30" s="363">
        <f t="shared" si="35"/>
        <v>23</v>
      </c>
      <c r="B30" s="364">
        <f t="shared" si="35"/>
        <v>46226</v>
      </c>
      <c r="C30" s="365">
        <f t="shared" si="18"/>
        <v>0</v>
      </c>
      <c r="D30" s="365">
        <f t="shared" si="18"/>
        <v>0</v>
      </c>
      <c r="E30" s="365">
        <f t="shared" si="19"/>
        <v>0</v>
      </c>
      <c r="F30" s="365">
        <f t="shared" si="0"/>
        <v>0</v>
      </c>
      <c r="G30" s="365">
        <f t="shared" si="1"/>
        <v>0</v>
      </c>
      <c r="H30" s="365">
        <f t="shared" si="2"/>
        <v>0</v>
      </c>
      <c r="I30" s="365">
        <f t="shared" si="3"/>
        <v>0</v>
      </c>
      <c r="J30" s="365"/>
      <c r="K30" s="365"/>
      <c r="L30" s="378">
        <f>INDEX('SO FOB Juli 2026'!$E$6:$O$51,MATCH(B30,'SO FOB Juli 2026'!$B$6:$B$51,0),MATCH($L$6,'SO FOB Juli 2026'!$E$6:$O$6,0))</f>
        <v>0</v>
      </c>
      <c r="M30" s="379">
        <v>0</v>
      </c>
      <c r="N30" s="378">
        <f t="shared" si="20"/>
        <v>0</v>
      </c>
      <c r="O30" s="378">
        <f>INDEX('SO FOB Juli 2026'!$E$6:$O$51,MATCH(B30,'SO FOB Juli 2026'!$B$6:$B$51,0),MATCH($O$6,'SO FOB Juli 2026'!$E$6:$O$6,0))</f>
        <v>0</v>
      </c>
      <c r="P30" s="379">
        <v>0</v>
      </c>
      <c r="Q30" s="378">
        <f t="shared" si="21"/>
        <v>0</v>
      </c>
      <c r="R30" s="378">
        <f>INDEX('SO FOB Juli 2026'!$E$6:$O$51,MATCH(B30,'SO FOB Juli 2026'!$B$6:$B$51,0),MATCH($R$6,'SO FOB Juli 2026'!$E$6:$O$6,0))</f>
        <v>0</v>
      </c>
      <c r="S30" s="379">
        <v>0</v>
      </c>
      <c r="T30" s="378">
        <f t="shared" si="22"/>
        <v>0</v>
      </c>
      <c r="U30" s="378">
        <f>INDEX('SO FOB Juli 2026'!$E$6:$O$51,MATCH(B30,'SO FOB Juli 2026'!$B$6:$B$51,0),MATCH($U$6,'SO FOB Juli 2026'!$E$6:$O$6,0))</f>
        <v>0</v>
      </c>
      <c r="V30" s="379">
        <v>0</v>
      </c>
      <c r="W30" s="378">
        <f t="shared" si="23"/>
        <v>0</v>
      </c>
      <c r="X30" s="378">
        <f>INDEX('SO FOB Juli 2026'!$E$6:$O$51,MATCH(B30,'SO FOB Juli 2026'!$B$6:$B$51,0),MATCH($X$6,'SO FOB Juli 2026'!$E$6:$O$6,0))</f>
        <v>0</v>
      </c>
      <c r="Y30" s="379">
        <v>0</v>
      </c>
      <c r="Z30" s="378">
        <f t="shared" si="24"/>
        <v>0</v>
      </c>
      <c r="AA30" s="378">
        <f>INDEX('SO FOB Juli 2026'!$E$6:$O$51,MATCH(B30,'SO FOB Juli 2026'!$B$6:$B$51,0),MATCH($AA$6,'SO FOB Juli 2026'!$E$6:$O$6,0))</f>
        <v>0</v>
      </c>
      <c r="AB30" s="379">
        <v>0</v>
      </c>
      <c r="AC30" s="378">
        <f t="shared" si="25"/>
        <v>0</v>
      </c>
      <c r="AD30" s="378">
        <f>INDEX('SO FOB Juli 2026'!$E$6:$O$51,MATCH(B30,'SO FOB Juli 2026'!$B$6:$B$51,0),MATCH($AD$6,'SO FOB Juli 2026'!$E$6:$O$6,0))</f>
        <v>0</v>
      </c>
      <c r="AE30" s="379">
        <v>0</v>
      </c>
      <c r="AF30" s="378">
        <f t="shared" si="26"/>
        <v>0</v>
      </c>
      <c r="AG30" s="378">
        <f>INDEX('SO FOB Juli 2026'!$E$6:$O$51,MATCH(B30,'SO FOB Juli 2026'!$B$6:$B$51,0),MATCH($AG$6,'SO FOB Juli 2026'!$E$6:$O$6,0))</f>
        <v>0</v>
      </c>
      <c r="AH30" s="379">
        <v>0</v>
      </c>
      <c r="AI30" s="378">
        <f t="shared" si="27"/>
        <v>0</v>
      </c>
      <c r="AJ30" s="378">
        <f>INDEX('SO FOB Juli 2026'!$E$6:$O$51,MATCH(B30,'SO FOB Juli 2026'!$B$6:$B$51,0),MATCH($AJ$6,'SO FOB Juli 2026'!$E$6:$O$6,0))</f>
        <v>0</v>
      </c>
      <c r="AK30" s="379">
        <v>0</v>
      </c>
      <c r="AL30" s="378">
        <f t="shared" si="28"/>
        <v>0</v>
      </c>
      <c r="AM30" s="378">
        <f>INDEX('SO FOB Juli 2026'!$E$6:$O$51,MATCH(B30,'SO FOB Juli 2026'!$B$6:$B$51,0),MATCH($AM$6,'SO FOB Juli 2026'!$E$6:$O$6,0))</f>
        <v>0</v>
      </c>
      <c r="AN30" s="379">
        <v>0</v>
      </c>
      <c r="AO30" s="378">
        <f t="shared" si="29"/>
        <v>0</v>
      </c>
      <c r="AP30" s="378">
        <f>INDEX('SO FOB Juli 2026'!$E$6:$AF$51,MATCH(B30,'SO FOB Juli 2026'!$B$6:$B$51,0),MATCH($AP$6,'SO FOB Juli 2026'!$E$6:$AF$6,0))</f>
        <v>0</v>
      </c>
      <c r="AQ30" s="379">
        <v>0</v>
      </c>
      <c r="AR30" s="378">
        <f t="shared" si="30"/>
        <v>0</v>
      </c>
      <c r="AS30" s="378">
        <f>INDEX('SO FOB Juli 2026'!$E$6:$AF$51,MATCH(B30,'SO FOB Juli 2026'!$B$6:$B$51,0),MATCH($AS$6,'SO FOB Juli 2026'!$E$6:$AF$6,0))</f>
        <v>0</v>
      </c>
      <c r="AT30" s="379">
        <v>0</v>
      </c>
      <c r="AU30" s="378">
        <f t="shared" si="31"/>
        <v>0</v>
      </c>
      <c r="AV30" s="378">
        <f>INDEX('SO FOB Juli 2026'!$E$6:$AF$51,MATCH(B30,'SO FOB Juli 2026'!$B$6:$B$51,0),MATCH($AV$6,'SO FOB Juli 2026'!$E$6:$AF$6,0))</f>
        <v>0</v>
      </c>
      <c r="AW30" s="379">
        <v>0</v>
      </c>
      <c r="AX30" s="378">
        <f t="shared" si="32"/>
        <v>0</v>
      </c>
      <c r="AY30" s="378">
        <f>INDEX('SO FOB Juli 2026'!$E$6:$AF$51,MATCH(B30,'SO FOB Juli 2026'!$B$6:$B$51,0),MATCH($AY$6,'SO FOB Juli 2026'!$E$6:$AF$6,0))</f>
        <v>0</v>
      </c>
      <c r="AZ30" s="379">
        <v>0</v>
      </c>
      <c r="BA30" s="378">
        <f t="shared" si="33"/>
        <v>0</v>
      </c>
    </row>
    <row r="31" spans="1:53">
      <c r="A31" s="363">
        <f t="shared" si="35"/>
        <v>24</v>
      </c>
      <c r="B31" s="364">
        <f t="shared" si="35"/>
        <v>46227</v>
      </c>
      <c r="C31" s="365">
        <f t="shared" si="18"/>
        <v>0</v>
      </c>
      <c r="D31" s="365">
        <f t="shared" si="18"/>
        <v>0</v>
      </c>
      <c r="E31" s="365">
        <f t="shared" si="19"/>
        <v>0</v>
      </c>
      <c r="F31" s="365">
        <f t="shared" si="0"/>
        <v>0</v>
      </c>
      <c r="G31" s="365">
        <f t="shared" si="1"/>
        <v>0</v>
      </c>
      <c r="H31" s="365">
        <f t="shared" si="2"/>
        <v>0</v>
      </c>
      <c r="I31" s="365">
        <f t="shared" si="3"/>
        <v>0</v>
      </c>
      <c r="J31" s="365"/>
      <c r="K31" s="365"/>
      <c r="L31" s="378">
        <f>INDEX('SO FOB Juli 2026'!$E$6:$O$51,MATCH(B31,'SO FOB Juli 2026'!$B$6:$B$51,0),MATCH($L$6,'SO FOB Juli 2026'!$E$6:$O$6,0))</f>
        <v>0</v>
      </c>
      <c r="M31" s="379">
        <v>0</v>
      </c>
      <c r="N31" s="378">
        <f t="shared" si="20"/>
        <v>0</v>
      </c>
      <c r="O31" s="378">
        <f>INDEX('SO FOB Juli 2026'!$E$6:$O$51,MATCH(B31,'SO FOB Juli 2026'!$B$6:$B$51,0),MATCH($O$6,'SO FOB Juli 2026'!$E$6:$O$6,0))</f>
        <v>0</v>
      </c>
      <c r="P31" s="379">
        <v>0</v>
      </c>
      <c r="Q31" s="378">
        <f t="shared" si="21"/>
        <v>0</v>
      </c>
      <c r="R31" s="378">
        <f>INDEX('SO FOB Juli 2026'!$E$6:$O$51,MATCH(B31,'SO FOB Juli 2026'!$B$6:$B$51,0),MATCH($R$6,'SO FOB Juli 2026'!$E$6:$O$6,0))</f>
        <v>0</v>
      </c>
      <c r="S31" s="379">
        <v>0</v>
      </c>
      <c r="T31" s="378">
        <f t="shared" si="22"/>
        <v>0</v>
      </c>
      <c r="U31" s="378">
        <f>INDEX('SO FOB Juli 2026'!$E$6:$O$51,MATCH(B31,'SO FOB Juli 2026'!$B$6:$B$51,0),MATCH($U$6,'SO FOB Juli 2026'!$E$6:$O$6,0))</f>
        <v>0</v>
      </c>
      <c r="V31" s="379">
        <v>0</v>
      </c>
      <c r="W31" s="378">
        <f t="shared" si="23"/>
        <v>0</v>
      </c>
      <c r="X31" s="378">
        <f>INDEX('SO FOB Juli 2026'!$E$6:$O$51,MATCH(B31,'SO FOB Juli 2026'!$B$6:$B$51,0),MATCH($X$6,'SO FOB Juli 2026'!$E$6:$O$6,0))</f>
        <v>0</v>
      </c>
      <c r="Y31" s="379">
        <v>0</v>
      </c>
      <c r="Z31" s="378">
        <f t="shared" si="24"/>
        <v>0</v>
      </c>
      <c r="AA31" s="378">
        <f>INDEX('SO FOB Juli 2026'!$E$6:$O$51,MATCH(B31,'SO FOB Juli 2026'!$B$6:$B$51,0),MATCH($AA$6,'SO FOB Juli 2026'!$E$6:$O$6,0))</f>
        <v>0</v>
      </c>
      <c r="AB31" s="379">
        <v>0</v>
      </c>
      <c r="AC31" s="378">
        <f t="shared" si="25"/>
        <v>0</v>
      </c>
      <c r="AD31" s="378">
        <f>INDEX('SO FOB Juli 2026'!$E$6:$O$51,MATCH(B31,'SO FOB Juli 2026'!$B$6:$B$51,0),MATCH($AD$6,'SO FOB Juli 2026'!$E$6:$O$6,0))</f>
        <v>0</v>
      </c>
      <c r="AE31" s="379">
        <v>0</v>
      </c>
      <c r="AF31" s="378">
        <f t="shared" si="26"/>
        <v>0</v>
      </c>
      <c r="AG31" s="378">
        <f>INDEX('SO FOB Juli 2026'!$E$6:$O$51,MATCH(B31,'SO FOB Juli 2026'!$B$6:$B$51,0),MATCH($AG$6,'SO FOB Juli 2026'!$E$6:$O$6,0))</f>
        <v>0</v>
      </c>
      <c r="AH31" s="379">
        <v>0</v>
      </c>
      <c r="AI31" s="378">
        <f t="shared" si="27"/>
        <v>0</v>
      </c>
      <c r="AJ31" s="378">
        <f>INDEX('SO FOB Juli 2026'!$E$6:$O$51,MATCH(B31,'SO FOB Juli 2026'!$B$6:$B$51,0),MATCH($AJ$6,'SO FOB Juli 2026'!$E$6:$O$6,0))</f>
        <v>0</v>
      </c>
      <c r="AK31" s="379">
        <v>0</v>
      </c>
      <c r="AL31" s="378">
        <f t="shared" si="28"/>
        <v>0</v>
      </c>
      <c r="AM31" s="378">
        <f>INDEX('SO FOB Juli 2026'!$E$6:$O$51,MATCH(B31,'SO FOB Juli 2026'!$B$6:$B$51,0),MATCH($AM$6,'SO FOB Juli 2026'!$E$6:$O$6,0))</f>
        <v>0</v>
      </c>
      <c r="AN31" s="379">
        <v>0</v>
      </c>
      <c r="AO31" s="378">
        <f t="shared" si="29"/>
        <v>0</v>
      </c>
      <c r="AP31" s="378">
        <f>INDEX('SO FOB Juli 2026'!$E$6:$AF$51,MATCH(B31,'SO FOB Juli 2026'!$B$6:$B$51,0),MATCH($AP$6,'SO FOB Juli 2026'!$E$6:$AF$6,0))</f>
        <v>0</v>
      </c>
      <c r="AQ31" s="379">
        <v>0</v>
      </c>
      <c r="AR31" s="378">
        <f t="shared" si="30"/>
        <v>0</v>
      </c>
      <c r="AS31" s="378">
        <f>INDEX('SO FOB Juli 2026'!$E$6:$AF$51,MATCH(B31,'SO FOB Juli 2026'!$B$6:$B$51,0),MATCH($AS$6,'SO FOB Juli 2026'!$E$6:$AF$6,0))</f>
        <v>0</v>
      </c>
      <c r="AT31" s="379">
        <v>0</v>
      </c>
      <c r="AU31" s="378">
        <f t="shared" si="31"/>
        <v>0</v>
      </c>
      <c r="AV31" s="378">
        <f>INDEX('SO FOB Juli 2026'!$E$6:$AF$51,MATCH(B31,'SO FOB Juli 2026'!$B$6:$B$51,0),MATCH($AV$6,'SO FOB Juli 2026'!$E$6:$AF$6,0))</f>
        <v>0</v>
      </c>
      <c r="AW31" s="379">
        <v>0</v>
      </c>
      <c r="AX31" s="378">
        <f t="shared" si="32"/>
        <v>0</v>
      </c>
      <c r="AY31" s="378">
        <f>INDEX('SO FOB Juli 2026'!$E$6:$AF$51,MATCH(B31,'SO FOB Juli 2026'!$B$6:$B$51,0),MATCH($AY$6,'SO FOB Juli 2026'!$E$6:$AF$6,0))</f>
        <v>0</v>
      </c>
      <c r="AZ31" s="379">
        <v>0</v>
      </c>
      <c r="BA31" s="378">
        <f t="shared" si="33"/>
        <v>0</v>
      </c>
    </row>
    <row r="32" spans="1:53">
      <c r="A32" s="363">
        <f t="shared" si="35"/>
        <v>25</v>
      </c>
      <c r="B32" s="364">
        <f t="shared" si="35"/>
        <v>46228</v>
      </c>
      <c r="C32" s="365">
        <f t="shared" si="18"/>
        <v>0</v>
      </c>
      <c r="D32" s="365">
        <f t="shared" si="18"/>
        <v>0</v>
      </c>
      <c r="E32" s="365">
        <f t="shared" si="19"/>
        <v>0</v>
      </c>
      <c r="F32" s="365">
        <f t="shared" si="0"/>
        <v>0</v>
      </c>
      <c r="G32" s="365">
        <f t="shared" si="1"/>
        <v>0</v>
      </c>
      <c r="H32" s="365">
        <f t="shared" si="2"/>
        <v>0</v>
      </c>
      <c r="I32" s="365">
        <f t="shared" si="3"/>
        <v>0</v>
      </c>
      <c r="J32" s="365"/>
      <c r="K32" s="365"/>
      <c r="L32" s="378">
        <f>INDEX('SO FOB Juli 2026'!$E$6:$O$51,MATCH(B32,'SO FOB Juli 2026'!$B$6:$B$51,0),MATCH($L$6,'SO FOB Juli 2026'!$E$6:$O$6,0))</f>
        <v>0</v>
      </c>
      <c r="M32" s="379">
        <v>0</v>
      </c>
      <c r="N32" s="378">
        <f t="shared" si="20"/>
        <v>0</v>
      </c>
      <c r="O32" s="378">
        <f>INDEX('SO FOB Juli 2026'!$E$6:$O$51,MATCH(B32,'SO FOB Juli 2026'!$B$6:$B$51,0),MATCH($O$6,'SO FOB Juli 2026'!$E$6:$O$6,0))</f>
        <v>0</v>
      </c>
      <c r="P32" s="379">
        <v>0</v>
      </c>
      <c r="Q32" s="378">
        <f t="shared" si="21"/>
        <v>0</v>
      </c>
      <c r="R32" s="378">
        <f>INDEX('SO FOB Juli 2026'!$E$6:$O$51,MATCH(B32,'SO FOB Juli 2026'!$B$6:$B$51,0),MATCH($R$6,'SO FOB Juli 2026'!$E$6:$O$6,0))</f>
        <v>0</v>
      </c>
      <c r="S32" s="379">
        <v>0</v>
      </c>
      <c r="T32" s="378">
        <f t="shared" si="22"/>
        <v>0</v>
      </c>
      <c r="U32" s="378">
        <f>INDEX('SO FOB Juli 2026'!$E$6:$O$51,MATCH(B32,'SO FOB Juli 2026'!$B$6:$B$51,0),MATCH($U$6,'SO FOB Juli 2026'!$E$6:$O$6,0))</f>
        <v>0</v>
      </c>
      <c r="V32" s="379">
        <v>0</v>
      </c>
      <c r="W32" s="378">
        <f t="shared" si="23"/>
        <v>0</v>
      </c>
      <c r="X32" s="378">
        <f>INDEX('SO FOB Juli 2026'!$E$6:$O$51,MATCH(B32,'SO FOB Juli 2026'!$B$6:$B$51,0),MATCH($X$6,'SO FOB Juli 2026'!$E$6:$O$6,0))</f>
        <v>0</v>
      </c>
      <c r="Y32" s="379">
        <v>0</v>
      </c>
      <c r="Z32" s="378">
        <f t="shared" si="24"/>
        <v>0</v>
      </c>
      <c r="AA32" s="378">
        <f>INDEX('SO FOB Juli 2026'!$E$6:$O$51,MATCH(B32,'SO FOB Juli 2026'!$B$6:$B$51,0),MATCH($AA$6,'SO FOB Juli 2026'!$E$6:$O$6,0))</f>
        <v>0</v>
      </c>
      <c r="AB32" s="379">
        <v>0</v>
      </c>
      <c r="AC32" s="378">
        <f t="shared" si="25"/>
        <v>0</v>
      </c>
      <c r="AD32" s="378">
        <f>INDEX('SO FOB Juli 2026'!$E$6:$O$51,MATCH(B32,'SO FOB Juli 2026'!$B$6:$B$51,0),MATCH($AD$6,'SO FOB Juli 2026'!$E$6:$O$6,0))</f>
        <v>0</v>
      </c>
      <c r="AE32" s="379">
        <v>0</v>
      </c>
      <c r="AF32" s="378">
        <f t="shared" si="26"/>
        <v>0</v>
      </c>
      <c r="AG32" s="378">
        <f>INDEX('SO FOB Juli 2026'!$E$6:$O$51,MATCH(B32,'SO FOB Juli 2026'!$B$6:$B$51,0),MATCH($AG$6,'SO FOB Juli 2026'!$E$6:$O$6,0))</f>
        <v>0</v>
      </c>
      <c r="AH32" s="379">
        <v>0</v>
      </c>
      <c r="AI32" s="378">
        <f t="shared" si="27"/>
        <v>0</v>
      </c>
      <c r="AJ32" s="378">
        <f>INDEX('SO FOB Juli 2026'!$E$6:$O$51,MATCH(B32,'SO FOB Juli 2026'!$B$6:$B$51,0),MATCH($AJ$6,'SO FOB Juli 2026'!$E$6:$O$6,0))</f>
        <v>0</v>
      </c>
      <c r="AK32" s="379">
        <v>0</v>
      </c>
      <c r="AL32" s="378">
        <f t="shared" si="28"/>
        <v>0</v>
      </c>
      <c r="AM32" s="378">
        <f>INDEX('SO FOB Juli 2026'!$E$6:$O$51,MATCH(B32,'SO FOB Juli 2026'!$B$6:$B$51,0),MATCH($AM$6,'SO FOB Juli 2026'!$E$6:$O$6,0))</f>
        <v>0</v>
      </c>
      <c r="AN32" s="379">
        <v>0</v>
      </c>
      <c r="AO32" s="378">
        <f t="shared" si="29"/>
        <v>0</v>
      </c>
      <c r="AP32" s="378">
        <f>INDEX('SO FOB Juli 2026'!$E$6:$AF$51,MATCH(B32,'SO FOB Juli 2026'!$B$6:$B$51,0),MATCH($AP$6,'SO FOB Juli 2026'!$E$6:$AF$6,0))</f>
        <v>0</v>
      </c>
      <c r="AQ32" s="379">
        <v>0</v>
      </c>
      <c r="AR32" s="378">
        <f t="shared" si="30"/>
        <v>0</v>
      </c>
      <c r="AS32" s="378">
        <f>INDEX('SO FOB Juli 2026'!$E$6:$AF$51,MATCH(B32,'SO FOB Juli 2026'!$B$6:$B$51,0),MATCH($AS$6,'SO FOB Juli 2026'!$E$6:$AF$6,0))</f>
        <v>0</v>
      </c>
      <c r="AT32" s="379">
        <v>0</v>
      </c>
      <c r="AU32" s="378">
        <f t="shared" si="31"/>
        <v>0</v>
      </c>
      <c r="AV32" s="378">
        <f>INDEX('SO FOB Juli 2026'!$E$6:$AF$51,MATCH(B32,'SO FOB Juli 2026'!$B$6:$B$51,0),MATCH($AV$6,'SO FOB Juli 2026'!$E$6:$AF$6,0))</f>
        <v>0</v>
      </c>
      <c r="AW32" s="379">
        <v>0</v>
      </c>
      <c r="AX32" s="378">
        <f t="shared" si="32"/>
        <v>0</v>
      </c>
      <c r="AY32" s="378">
        <f>INDEX('SO FOB Juli 2026'!$E$6:$AF$51,MATCH(B32,'SO FOB Juli 2026'!$B$6:$B$51,0),MATCH($AY$6,'SO FOB Juli 2026'!$E$6:$AF$6,0))</f>
        <v>0</v>
      </c>
      <c r="AZ32" s="379">
        <v>0</v>
      </c>
      <c r="BA32" s="378">
        <f t="shared" si="33"/>
        <v>0</v>
      </c>
    </row>
    <row r="33" spans="1:53">
      <c r="A33" s="363">
        <f t="shared" si="35"/>
        <v>26</v>
      </c>
      <c r="B33" s="364">
        <f t="shared" si="35"/>
        <v>46229</v>
      </c>
      <c r="C33" s="365">
        <f t="shared" si="18"/>
        <v>0</v>
      </c>
      <c r="D33" s="365">
        <f t="shared" si="18"/>
        <v>0</v>
      </c>
      <c r="E33" s="365">
        <f t="shared" si="19"/>
        <v>0</v>
      </c>
      <c r="F33" s="365">
        <f t="shared" si="0"/>
        <v>0</v>
      </c>
      <c r="G33" s="365">
        <f t="shared" si="1"/>
        <v>0</v>
      </c>
      <c r="H33" s="365">
        <f t="shared" si="2"/>
        <v>0</v>
      </c>
      <c r="I33" s="365">
        <f t="shared" si="3"/>
        <v>0</v>
      </c>
      <c r="J33" s="365"/>
      <c r="K33" s="365"/>
      <c r="L33" s="378">
        <f>INDEX('SO FOB Juli 2026'!$E$6:$O$51,MATCH(B33,'SO FOB Juli 2026'!$B$6:$B$51,0),MATCH($L$6,'SO FOB Juli 2026'!$E$6:$O$6,0))</f>
        <v>0</v>
      </c>
      <c r="M33" s="379">
        <v>0</v>
      </c>
      <c r="N33" s="378">
        <f t="shared" si="20"/>
        <v>0</v>
      </c>
      <c r="O33" s="378">
        <f>INDEX('SO FOB Juli 2026'!$E$6:$O$51,MATCH(B33,'SO FOB Juli 2026'!$B$6:$B$51,0),MATCH($O$6,'SO FOB Juli 2026'!$E$6:$O$6,0))</f>
        <v>0</v>
      </c>
      <c r="P33" s="379">
        <v>0</v>
      </c>
      <c r="Q33" s="378">
        <f t="shared" si="21"/>
        <v>0</v>
      </c>
      <c r="R33" s="378">
        <f>INDEX('SO FOB Juli 2026'!$E$6:$O$51,MATCH(B33,'SO FOB Juli 2026'!$B$6:$B$51,0),MATCH($R$6,'SO FOB Juli 2026'!$E$6:$O$6,0))</f>
        <v>0</v>
      </c>
      <c r="S33" s="379">
        <v>0</v>
      </c>
      <c r="T33" s="378">
        <f t="shared" si="22"/>
        <v>0</v>
      </c>
      <c r="U33" s="378">
        <f>INDEX('SO FOB Juli 2026'!$E$6:$O$51,MATCH(B33,'SO FOB Juli 2026'!$B$6:$B$51,0),MATCH($U$6,'SO FOB Juli 2026'!$E$6:$O$6,0))</f>
        <v>0</v>
      </c>
      <c r="V33" s="379">
        <v>0</v>
      </c>
      <c r="W33" s="378">
        <f t="shared" si="23"/>
        <v>0</v>
      </c>
      <c r="X33" s="378">
        <f>INDEX('SO FOB Juli 2026'!$E$6:$O$51,MATCH(B33,'SO FOB Juli 2026'!$B$6:$B$51,0),MATCH($X$6,'SO FOB Juli 2026'!$E$6:$O$6,0))</f>
        <v>0</v>
      </c>
      <c r="Y33" s="379">
        <v>0</v>
      </c>
      <c r="Z33" s="378">
        <f t="shared" si="24"/>
        <v>0</v>
      </c>
      <c r="AA33" s="378">
        <f>INDEX('SO FOB Juli 2026'!$E$6:$O$51,MATCH(B33,'SO FOB Juli 2026'!$B$6:$B$51,0),MATCH($AA$6,'SO FOB Juli 2026'!$E$6:$O$6,0))</f>
        <v>0</v>
      </c>
      <c r="AB33" s="379">
        <v>0</v>
      </c>
      <c r="AC33" s="378">
        <f t="shared" si="25"/>
        <v>0</v>
      </c>
      <c r="AD33" s="378">
        <f>INDEX('SO FOB Juli 2026'!$E$6:$O$51,MATCH(B33,'SO FOB Juli 2026'!$B$6:$B$51,0),MATCH($AD$6,'SO FOB Juli 2026'!$E$6:$O$6,0))</f>
        <v>0</v>
      </c>
      <c r="AE33" s="379">
        <v>0</v>
      </c>
      <c r="AF33" s="378">
        <f t="shared" si="26"/>
        <v>0</v>
      </c>
      <c r="AG33" s="378">
        <f>INDEX('SO FOB Juli 2026'!$E$6:$O$51,MATCH(B33,'SO FOB Juli 2026'!$B$6:$B$51,0),MATCH($AG$6,'SO FOB Juli 2026'!$E$6:$O$6,0))</f>
        <v>0</v>
      </c>
      <c r="AH33" s="379">
        <v>0</v>
      </c>
      <c r="AI33" s="378">
        <f t="shared" si="27"/>
        <v>0</v>
      </c>
      <c r="AJ33" s="378">
        <f>INDEX('SO FOB Juli 2026'!$E$6:$O$51,MATCH(B33,'SO FOB Juli 2026'!$B$6:$B$51,0),MATCH($AJ$6,'SO FOB Juli 2026'!$E$6:$O$6,0))</f>
        <v>0</v>
      </c>
      <c r="AK33" s="379">
        <v>0</v>
      </c>
      <c r="AL33" s="378">
        <f t="shared" si="28"/>
        <v>0</v>
      </c>
      <c r="AM33" s="378">
        <f>INDEX('SO FOB Juli 2026'!$E$6:$O$51,MATCH(B33,'SO FOB Juli 2026'!$B$6:$B$51,0),MATCH($AM$6,'SO FOB Juli 2026'!$E$6:$O$6,0))</f>
        <v>0</v>
      </c>
      <c r="AN33" s="379">
        <v>0</v>
      </c>
      <c r="AO33" s="378">
        <f t="shared" si="29"/>
        <v>0</v>
      </c>
      <c r="AP33" s="378">
        <f>INDEX('SO FOB Juli 2026'!$E$6:$AF$51,MATCH(B33,'SO FOB Juli 2026'!$B$6:$B$51,0),MATCH($AP$6,'SO FOB Juli 2026'!$E$6:$AF$6,0))</f>
        <v>0</v>
      </c>
      <c r="AQ33" s="379">
        <v>0</v>
      </c>
      <c r="AR33" s="378">
        <f t="shared" si="30"/>
        <v>0</v>
      </c>
      <c r="AS33" s="378">
        <f>INDEX('SO FOB Juli 2026'!$E$6:$AF$51,MATCH(B33,'SO FOB Juli 2026'!$B$6:$B$51,0),MATCH($AS$6,'SO FOB Juli 2026'!$E$6:$AF$6,0))</f>
        <v>0</v>
      </c>
      <c r="AT33" s="379">
        <v>0</v>
      </c>
      <c r="AU33" s="378">
        <f t="shared" si="31"/>
        <v>0</v>
      </c>
      <c r="AV33" s="378">
        <f>INDEX('SO FOB Juli 2026'!$E$6:$AF$51,MATCH(B33,'SO FOB Juli 2026'!$B$6:$B$51,0),MATCH($AV$6,'SO FOB Juli 2026'!$E$6:$AF$6,0))</f>
        <v>0</v>
      </c>
      <c r="AW33" s="379">
        <v>0</v>
      </c>
      <c r="AX33" s="378">
        <f t="shared" si="32"/>
        <v>0</v>
      </c>
      <c r="AY33" s="378">
        <f>INDEX('SO FOB Juli 2026'!$E$6:$AF$51,MATCH(B33,'SO FOB Juli 2026'!$B$6:$B$51,0),MATCH($AY$6,'SO FOB Juli 2026'!$E$6:$AF$6,0))</f>
        <v>0</v>
      </c>
      <c r="AZ33" s="379">
        <v>0</v>
      </c>
      <c r="BA33" s="378">
        <f t="shared" si="33"/>
        <v>0</v>
      </c>
    </row>
    <row r="34" spans="1:53">
      <c r="A34" s="363">
        <f t="shared" si="35"/>
        <v>27</v>
      </c>
      <c r="B34" s="364">
        <f t="shared" si="35"/>
        <v>46230</v>
      </c>
      <c r="C34" s="365">
        <f t="shared" si="18"/>
        <v>0</v>
      </c>
      <c r="D34" s="365">
        <f t="shared" si="18"/>
        <v>0</v>
      </c>
      <c r="E34" s="365">
        <f t="shared" si="19"/>
        <v>0</v>
      </c>
      <c r="F34" s="365">
        <f t="shared" si="0"/>
        <v>0</v>
      </c>
      <c r="G34" s="365">
        <f t="shared" si="1"/>
        <v>0</v>
      </c>
      <c r="H34" s="365">
        <f t="shared" si="2"/>
        <v>0</v>
      </c>
      <c r="I34" s="365">
        <f t="shared" si="3"/>
        <v>0</v>
      </c>
      <c r="J34" s="365"/>
      <c r="K34" s="365"/>
      <c r="L34" s="378">
        <f>INDEX('SO FOB Juli 2026'!$E$6:$O$51,MATCH(B34,'SO FOB Juli 2026'!$B$6:$B$51,0),MATCH($L$6,'SO FOB Juli 2026'!$E$6:$O$6,0))</f>
        <v>0</v>
      </c>
      <c r="M34" s="379">
        <v>0</v>
      </c>
      <c r="N34" s="378">
        <f t="shared" si="20"/>
        <v>0</v>
      </c>
      <c r="O34" s="378">
        <f>INDEX('SO FOB Juli 2026'!$E$6:$O$51,MATCH(B34,'SO FOB Juli 2026'!$B$6:$B$51,0),MATCH($O$6,'SO FOB Juli 2026'!$E$6:$O$6,0))</f>
        <v>0</v>
      </c>
      <c r="P34" s="379">
        <v>0</v>
      </c>
      <c r="Q34" s="378">
        <f t="shared" si="21"/>
        <v>0</v>
      </c>
      <c r="R34" s="378">
        <f>INDEX('SO FOB Juli 2026'!$E$6:$O$51,MATCH(B34,'SO FOB Juli 2026'!$B$6:$B$51,0),MATCH($R$6,'SO FOB Juli 2026'!$E$6:$O$6,0))</f>
        <v>0</v>
      </c>
      <c r="S34" s="379">
        <v>0</v>
      </c>
      <c r="T34" s="378">
        <f t="shared" si="22"/>
        <v>0</v>
      </c>
      <c r="U34" s="378">
        <f>INDEX('SO FOB Juli 2026'!$E$6:$O$51,MATCH(B34,'SO FOB Juli 2026'!$B$6:$B$51,0),MATCH($U$6,'SO FOB Juli 2026'!$E$6:$O$6,0))</f>
        <v>0</v>
      </c>
      <c r="V34" s="379">
        <v>0</v>
      </c>
      <c r="W34" s="378">
        <f t="shared" si="23"/>
        <v>0</v>
      </c>
      <c r="X34" s="378">
        <f>INDEX('SO FOB Juli 2026'!$E$6:$O$51,MATCH(B34,'SO FOB Juli 2026'!$B$6:$B$51,0),MATCH($X$6,'SO FOB Juli 2026'!$E$6:$O$6,0))</f>
        <v>0</v>
      </c>
      <c r="Y34" s="379">
        <v>0</v>
      </c>
      <c r="Z34" s="378">
        <f t="shared" si="24"/>
        <v>0</v>
      </c>
      <c r="AA34" s="378">
        <f>INDEX('SO FOB Juli 2026'!$E$6:$O$51,MATCH(B34,'SO FOB Juli 2026'!$B$6:$B$51,0),MATCH($AA$6,'SO FOB Juli 2026'!$E$6:$O$6,0))</f>
        <v>0</v>
      </c>
      <c r="AB34" s="379">
        <v>0</v>
      </c>
      <c r="AC34" s="378">
        <f t="shared" si="25"/>
        <v>0</v>
      </c>
      <c r="AD34" s="378">
        <f>INDEX('SO FOB Juli 2026'!$E$6:$O$51,MATCH(B34,'SO FOB Juli 2026'!$B$6:$B$51,0),MATCH($AD$6,'SO FOB Juli 2026'!$E$6:$O$6,0))</f>
        <v>0</v>
      </c>
      <c r="AE34" s="379">
        <v>0</v>
      </c>
      <c r="AF34" s="378">
        <f t="shared" si="26"/>
        <v>0</v>
      </c>
      <c r="AG34" s="378">
        <f>INDEX('SO FOB Juli 2026'!$E$6:$O$51,MATCH(B34,'SO FOB Juli 2026'!$B$6:$B$51,0),MATCH($AG$6,'SO FOB Juli 2026'!$E$6:$O$6,0))</f>
        <v>0</v>
      </c>
      <c r="AH34" s="379">
        <v>0</v>
      </c>
      <c r="AI34" s="378">
        <f t="shared" si="27"/>
        <v>0</v>
      </c>
      <c r="AJ34" s="378">
        <f>INDEX('SO FOB Juli 2026'!$E$6:$O$51,MATCH(B34,'SO FOB Juli 2026'!$B$6:$B$51,0),MATCH($AJ$6,'SO FOB Juli 2026'!$E$6:$O$6,0))</f>
        <v>0</v>
      </c>
      <c r="AK34" s="379">
        <v>0</v>
      </c>
      <c r="AL34" s="378">
        <f t="shared" si="28"/>
        <v>0</v>
      </c>
      <c r="AM34" s="378">
        <f>INDEX('SO FOB Juli 2026'!$E$6:$O$51,MATCH(B34,'SO FOB Juli 2026'!$B$6:$B$51,0),MATCH($AM$6,'SO FOB Juli 2026'!$E$6:$O$6,0))</f>
        <v>0</v>
      </c>
      <c r="AN34" s="379">
        <v>0</v>
      </c>
      <c r="AO34" s="378">
        <f t="shared" si="29"/>
        <v>0</v>
      </c>
      <c r="AP34" s="378">
        <f>INDEX('SO FOB Juli 2026'!$E$6:$AF$51,MATCH(B34,'SO FOB Juli 2026'!$B$6:$B$51,0),MATCH($AP$6,'SO FOB Juli 2026'!$E$6:$AF$6,0))</f>
        <v>0</v>
      </c>
      <c r="AQ34" s="379">
        <v>0</v>
      </c>
      <c r="AR34" s="378">
        <f t="shared" si="30"/>
        <v>0</v>
      </c>
      <c r="AS34" s="378">
        <f>INDEX('SO FOB Juli 2026'!$E$6:$AF$51,MATCH(B34,'SO FOB Juli 2026'!$B$6:$B$51,0),MATCH($AS$6,'SO FOB Juli 2026'!$E$6:$AF$6,0))</f>
        <v>0</v>
      </c>
      <c r="AT34" s="379">
        <v>0</v>
      </c>
      <c r="AU34" s="378">
        <f t="shared" si="31"/>
        <v>0</v>
      </c>
      <c r="AV34" s="378">
        <f>INDEX('SO FOB Juli 2026'!$E$6:$AF$51,MATCH(B34,'SO FOB Juli 2026'!$B$6:$B$51,0),MATCH($AV$6,'SO FOB Juli 2026'!$E$6:$AF$6,0))</f>
        <v>0</v>
      </c>
      <c r="AW34" s="379">
        <v>0</v>
      </c>
      <c r="AX34" s="378">
        <f t="shared" si="32"/>
        <v>0</v>
      </c>
      <c r="AY34" s="378">
        <f>INDEX('SO FOB Juli 2026'!$E$6:$AF$51,MATCH(B34,'SO FOB Juli 2026'!$B$6:$B$51,0),MATCH($AY$6,'SO FOB Juli 2026'!$E$6:$AF$6,0))</f>
        <v>0</v>
      </c>
      <c r="AZ34" s="379">
        <v>0</v>
      </c>
      <c r="BA34" s="378">
        <f t="shared" si="33"/>
        <v>0</v>
      </c>
    </row>
    <row r="35" spans="1:53">
      <c r="A35" s="363">
        <f t="shared" si="35"/>
        <v>28</v>
      </c>
      <c r="B35" s="364">
        <f t="shared" si="35"/>
        <v>46231</v>
      </c>
      <c r="C35" s="365">
        <f t="shared" si="18"/>
        <v>0</v>
      </c>
      <c r="D35" s="365">
        <f t="shared" si="18"/>
        <v>0</v>
      </c>
      <c r="E35" s="365">
        <f t="shared" si="19"/>
        <v>0</v>
      </c>
      <c r="F35" s="365">
        <f t="shared" si="0"/>
        <v>0</v>
      </c>
      <c r="G35" s="365">
        <f t="shared" si="1"/>
        <v>0</v>
      </c>
      <c r="H35" s="365">
        <f t="shared" si="2"/>
        <v>0</v>
      </c>
      <c r="I35" s="365">
        <f t="shared" si="3"/>
        <v>0</v>
      </c>
      <c r="J35" s="365"/>
      <c r="K35" s="365"/>
      <c r="L35" s="378">
        <f>INDEX('SO FOB Juli 2026'!$E$6:$O$51,MATCH(B35,'SO FOB Juli 2026'!$B$6:$B$51,0),MATCH($L$6,'SO FOB Juli 2026'!$E$6:$O$6,0))</f>
        <v>0</v>
      </c>
      <c r="M35" s="379">
        <v>0</v>
      </c>
      <c r="N35" s="378">
        <f t="shared" si="20"/>
        <v>0</v>
      </c>
      <c r="O35" s="378">
        <f>INDEX('SO FOB Juli 2026'!$E$6:$O$51,MATCH(B35,'SO FOB Juli 2026'!$B$6:$B$51,0),MATCH($O$6,'SO FOB Juli 2026'!$E$6:$O$6,0))</f>
        <v>0</v>
      </c>
      <c r="P35" s="379">
        <v>0</v>
      </c>
      <c r="Q35" s="378">
        <f t="shared" si="21"/>
        <v>0</v>
      </c>
      <c r="R35" s="378">
        <f>INDEX('SO FOB Juli 2026'!$E$6:$O$51,MATCH(B35,'SO FOB Juli 2026'!$B$6:$B$51,0),MATCH($R$6,'SO FOB Juli 2026'!$E$6:$O$6,0))</f>
        <v>0</v>
      </c>
      <c r="S35" s="379">
        <v>0</v>
      </c>
      <c r="T35" s="378">
        <f t="shared" si="22"/>
        <v>0</v>
      </c>
      <c r="U35" s="378">
        <f>INDEX('SO FOB Juli 2026'!$E$6:$O$51,MATCH(B35,'SO FOB Juli 2026'!$B$6:$B$51,0),MATCH($U$6,'SO FOB Juli 2026'!$E$6:$O$6,0))</f>
        <v>0</v>
      </c>
      <c r="V35" s="379">
        <v>0</v>
      </c>
      <c r="W35" s="378">
        <f t="shared" si="23"/>
        <v>0</v>
      </c>
      <c r="X35" s="378">
        <f>INDEX('SO FOB Juli 2026'!$E$6:$O$51,MATCH(B35,'SO FOB Juli 2026'!$B$6:$B$51,0),MATCH($X$6,'SO FOB Juli 2026'!$E$6:$O$6,0))</f>
        <v>0</v>
      </c>
      <c r="Y35" s="379">
        <v>0</v>
      </c>
      <c r="Z35" s="378">
        <f t="shared" si="24"/>
        <v>0</v>
      </c>
      <c r="AA35" s="378">
        <f>INDEX('SO FOB Juli 2026'!$E$6:$O$51,MATCH(B35,'SO FOB Juli 2026'!$B$6:$B$51,0),MATCH($AA$6,'SO FOB Juli 2026'!$E$6:$O$6,0))</f>
        <v>0</v>
      </c>
      <c r="AB35" s="379">
        <v>0</v>
      </c>
      <c r="AC35" s="378">
        <f t="shared" si="25"/>
        <v>0</v>
      </c>
      <c r="AD35" s="378">
        <f>INDEX('SO FOB Juli 2026'!$E$6:$O$51,MATCH(B35,'SO FOB Juli 2026'!$B$6:$B$51,0),MATCH($AD$6,'SO FOB Juli 2026'!$E$6:$O$6,0))</f>
        <v>0</v>
      </c>
      <c r="AE35" s="379">
        <v>0</v>
      </c>
      <c r="AF35" s="378">
        <f t="shared" si="26"/>
        <v>0</v>
      </c>
      <c r="AG35" s="378">
        <f>INDEX('SO FOB Juli 2026'!$E$6:$O$51,MATCH(B35,'SO FOB Juli 2026'!$B$6:$B$51,0),MATCH($AG$6,'SO FOB Juli 2026'!$E$6:$O$6,0))</f>
        <v>0</v>
      </c>
      <c r="AH35" s="379">
        <v>0</v>
      </c>
      <c r="AI35" s="378">
        <f t="shared" si="27"/>
        <v>0</v>
      </c>
      <c r="AJ35" s="378">
        <f>INDEX('SO FOB Juli 2026'!$E$6:$O$51,MATCH(B35,'SO FOB Juli 2026'!$B$6:$B$51,0),MATCH($AJ$6,'SO FOB Juli 2026'!$E$6:$O$6,0))</f>
        <v>0</v>
      </c>
      <c r="AK35" s="379">
        <v>0</v>
      </c>
      <c r="AL35" s="378">
        <f t="shared" si="28"/>
        <v>0</v>
      </c>
      <c r="AM35" s="378">
        <f>INDEX('SO FOB Juli 2026'!$E$6:$O$51,MATCH(B35,'SO FOB Juli 2026'!$B$6:$B$51,0),MATCH($AM$6,'SO FOB Juli 2026'!$E$6:$O$6,0))</f>
        <v>0</v>
      </c>
      <c r="AN35" s="379">
        <v>0</v>
      </c>
      <c r="AO35" s="378">
        <f t="shared" si="29"/>
        <v>0</v>
      </c>
      <c r="AP35" s="378">
        <f>INDEX('SO FOB Juli 2026'!$E$6:$AF$51,MATCH(B35,'SO FOB Juli 2026'!$B$6:$B$51,0),MATCH($AP$6,'SO FOB Juli 2026'!$E$6:$AF$6,0))</f>
        <v>0</v>
      </c>
      <c r="AQ35" s="379">
        <v>0</v>
      </c>
      <c r="AR35" s="378">
        <f t="shared" si="30"/>
        <v>0</v>
      </c>
      <c r="AS35" s="378">
        <f>INDEX('SO FOB Juli 2026'!$E$6:$AF$51,MATCH(B35,'SO FOB Juli 2026'!$B$6:$B$51,0),MATCH($AS$6,'SO FOB Juli 2026'!$E$6:$AF$6,0))</f>
        <v>0</v>
      </c>
      <c r="AT35" s="379">
        <v>0</v>
      </c>
      <c r="AU35" s="378">
        <f t="shared" si="31"/>
        <v>0</v>
      </c>
      <c r="AV35" s="378">
        <f>INDEX('SO FOB Juli 2026'!$E$6:$AF$51,MATCH(B35,'SO FOB Juli 2026'!$B$6:$B$51,0),MATCH($AV$6,'SO FOB Juli 2026'!$E$6:$AF$6,0))</f>
        <v>0</v>
      </c>
      <c r="AW35" s="379">
        <v>0</v>
      </c>
      <c r="AX35" s="378">
        <f t="shared" si="32"/>
        <v>0</v>
      </c>
      <c r="AY35" s="378">
        <f>INDEX('SO FOB Juli 2026'!$E$6:$AF$51,MATCH(B35,'SO FOB Juli 2026'!$B$6:$B$51,0),MATCH($AY$6,'SO FOB Juli 2026'!$E$6:$AF$6,0))</f>
        <v>0</v>
      </c>
      <c r="AZ35" s="379">
        <v>0</v>
      </c>
      <c r="BA35" s="378">
        <f t="shared" si="33"/>
        <v>0</v>
      </c>
    </row>
    <row r="36" spans="1:53">
      <c r="A36" s="363">
        <f t="shared" ref="A36:B36" si="36">A35+1</f>
        <v>29</v>
      </c>
      <c r="B36" s="364">
        <f t="shared" si="36"/>
        <v>46232</v>
      </c>
      <c r="C36" s="365">
        <f t="shared" ref="C36" si="37">F36+H36+J36</f>
        <v>0</v>
      </c>
      <c r="D36" s="365">
        <f t="shared" ref="D36" si="38">G36+I36+K36</f>
        <v>0</v>
      </c>
      <c r="E36" s="365">
        <f t="shared" ref="E36" si="39">D36-C36</f>
        <v>0</v>
      </c>
      <c r="F36" s="365">
        <f t="shared" si="0"/>
        <v>0</v>
      </c>
      <c r="G36" s="365">
        <f t="shared" si="1"/>
        <v>0</v>
      </c>
      <c r="H36" s="365">
        <f t="shared" si="2"/>
        <v>0</v>
      </c>
      <c r="I36" s="365">
        <f t="shared" si="3"/>
        <v>0</v>
      </c>
      <c r="J36" s="365"/>
      <c r="K36" s="365"/>
      <c r="L36" s="378">
        <f>INDEX('SO FOB Juli 2026'!$E$6:$O$51,MATCH(B36,'SO FOB Juli 2026'!$B$6:$B$51,0),MATCH($L$6,'SO FOB Juli 2026'!$E$6:$O$6,0))</f>
        <v>0</v>
      </c>
      <c r="M36" s="379">
        <v>0</v>
      </c>
      <c r="N36" s="378">
        <f t="shared" si="20"/>
        <v>0</v>
      </c>
      <c r="O36" s="378">
        <f>INDEX('SO FOB Juli 2026'!$E$6:$O$51,MATCH(B36,'SO FOB Juli 2026'!$B$6:$B$51,0),MATCH($O$6,'SO FOB Juli 2026'!$E$6:$O$6,0))</f>
        <v>0</v>
      </c>
      <c r="P36" s="379">
        <v>0</v>
      </c>
      <c r="Q36" s="378">
        <f t="shared" si="21"/>
        <v>0</v>
      </c>
      <c r="R36" s="378">
        <f>INDEX('SO FOB Juli 2026'!$E$6:$O$51,MATCH(B36,'SO FOB Juli 2026'!$B$6:$B$51,0),MATCH($R$6,'SO FOB Juli 2026'!$E$6:$O$6,0))</f>
        <v>0</v>
      </c>
      <c r="S36" s="379">
        <v>0</v>
      </c>
      <c r="T36" s="378">
        <f t="shared" si="22"/>
        <v>0</v>
      </c>
      <c r="U36" s="378">
        <f>INDEX('SO FOB Juli 2026'!$E$6:$O$51,MATCH(B36,'SO FOB Juli 2026'!$B$6:$B$51,0),MATCH($U$6,'SO FOB Juli 2026'!$E$6:$O$6,0))</f>
        <v>0</v>
      </c>
      <c r="V36" s="379">
        <v>0</v>
      </c>
      <c r="W36" s="378">
        <f t="shared" si="23"/>
        <v>0</v>
      </c>
      <c r="X36" s="378">
        <f>INDEX('SO FOB Juli 2026'!$E$6:$O$51,MATCH(B36,'SO FOB Juli 2026'!$B$6:$B$51,0),MATCH($X$6,'SO FOB Juli 2026'!$E$6:$O$6,0))</f>
        <v>0</v>
      </c>
      <c r="Y36" s="379">
        <v>0</v>
      </c>
      <c r="Z36" s="378">
        <f t="shared" si="24"/>
        <v>0</v>
      </c>
      <c r="AA36" s="378">
        <f>INDEX('SO FOB Juli 2026'!$E$6:$O$51,MATCH(B36,'SO FOB Juli 2026'!$B$6:$B$51,0),MATCH($AA$6,'SO FOB Juli 2026'!$E$6:$O$6,0))</f>
        <v>0</v>
      </c>
      <c r="AB36" s="379">
        <v>0</v>
      </c>
      <c r="AC36" s="378">
        <f t="shared" si="25"/>
        <v>0</v>
      </c>
      <c r="AD36" s="378">
        <f>INDEX('SO FOB Juli 2026'!$E$6:$O$51,MATCH(B36,'SO FOB Juli 2026'!$B$6:$B$51,0),MATCH($AD$6,'SO FOB Juli 2026'!$E$6:$O$6,0))</f>
        <v>0</v>
      </c>
      <c r="AE36" s="379">
        <v>0</v>
      </c>
      <c r="AF36" s="378">
        <f t="shared" si="26"/>
        <v>0</v>
      </c>
      <c r="AG36" s="378">
        <f>INDEX('SO FOB Juli 2026'!$E$6:$O$51,MATCH(B36,'SO FOB Juli 2026'!$B$6:$B$51,0),MATCH($AG$6,'SO FOB Juli 2026'!$E$6:$O$6,0))</f>
        <v>0</v>
      </c>
      <c r="AH36" s="379">
        <v>0</v>
      </c>
      <c r="AI36" s="378">
        <f t="shared" si="27"/>
        <v>0</v>
      </c>
      <c r="AJ36" s="378">
        <f>INDEX('SO FOB Juli 2026'!$E$6:$O$51,MATCH(B36,'SO FOB Juli 2026'!$B$6:$B$51,0),MATCH($AJ$6,'SO FOB Juli 2026'!$E$6:$O$6,0))</f>
        <v>0</v>
      </c>
      <c r="AK36" s="379">
        <v>0</v>
      </c>
      <c r="AL36" s="378">
        <f t="shared" si="28"/>
        <v>0</v>
      </c>
      <c r="AM36" s="378">
        <f>INDEX('SO FOB Juli 2026'!$E$6:$O$51,MATCH(B36,'SO FOB Juli 2026'!$B$6:$B$51,0),MATCH($AM$6,'SO FOB Juli 2026'!$E$6:$O$6,0))</f>
        <v>0</v>
      </c>
      <c r="AN36" s="379">
        <v>0</v>
      </c>
      <c r="AO36" s="378">
        <f t="shared" si="29"/>
        <v>0</v>
      </c>
      <c r="AP36" s="378">
        <f>INDEX('SO FOB Juli 2026'!$E$6:$AF$51,MATCH(B36,'SO FOB Juli 2026'!$B$6:$B$51,0),MATCH($AP$6,'SO FOB Juli 2026'!$E$6:$AF$6,0))</f>
        <v>0</v>
      </c>
      <c r="AQ36" s="379">
        <v>0</v>
      </c>
      <c r="AR36" s="378">
        <f t="shared" si="30"/>
        <v>0</v>
      </c>
      <c r="AS36" s="378">
        <f>INDEX('SO FOB Juli 2026'!$E$6:$AF$51,MATCH(B36,'SO FOB Juli 2026'!$B$6:$B$51,0),MATCH($AS$6,'SO FOB Juli 2026'!$E$6:$AF$6,0))</f>
        <v>0</v>
      </c>
      <c r="AT36" s="379">
        <v>0</v>
      </c>
      <c r="AU36" s="378">
        <f t="shared" si="31"/>
        <v>0</v>
      </c>
      <c r="AV36" s="378">
        <f>INDEX('SO FOB Juli 2026'!$E$6:$AF$51,MATCH(B36,'SO FOB Juli 2026'!$B$6:$B$51,0),MATCH($AV$6,'SO FOB Juli 2026'!$E$6:$AF$6,0))</f>
        <v>0</v>
      </c>
      <c r="AW36" s="379">
        <v>0</v>
      </c>
      <c r="AX36" s="378">
        <f t="shared" si="32"/>
        <v>0</v>
      </c>
      <c r="AY36" s="378">
        <f>INDEX('SO FOB Juli 2026'!$E$6:$AF$51,MATCH(B36,'SO FOB Juli 2026'!$B$6:$B$51,0),MATCH($AY$6,'SO FOB Juli 2026'!$E$6:$AF$6,0))</f>
        <v>0</v>
      </c>
      <c r="AZ36" s="379">
        <v>0</v>
      </c>
      <c r="BA36" s="378">
        <f t="shared" si="33"/>
        <v>0</v>
      </c>
    </row>
    <row r="37" spans="1:53">
      <c r="A37" s="363">
        <f t="shared" ref="A37:B37" si="40">A36+1</f>
        <v>30</v>
      </c>
      <c r="B37" s="364">
        <f t="shared" si="40"/>
        <v>46233</v>
      </c>
      <c r="C37" s="365">
        <f t="shared" ref="C37" si="41">F37+H37+J37</f>
        <v>0</v>
      </c>
      <c r="D37" s="365">
        <f t="shared" ref="D37" si="42">G37+I37+K37</f>
        <v>0</v>
      </c>
      <c r="E37" s="365">
        <f t="shared" ref="E37" si="43">D37-C37</f>
        <v>0</v>
      </c>
      <c r="F37" s="365">
        <f t="shared" si="0"/>
        <v>0</v>
      </c>
      <c r="G37" s="365">
        <f t="shared" si="1"/>
        <v>0</v>
      </c>
      <c r="H37" s="365">
        <f t="shared" si="2"/>
        <v>0</v>
      </c>
      <c r="I37" s="365">
        <f t="shared" si="3"/>
        <v>0</v>
      </c>
      <c r="J37" s="365"/>
      <c r="K37" s="365"/>
      <c r="L37" s="378">
        <f>INDEX('SO FOB Juli 2026'!$E$6:$O$51,MATCH(B37,'SO FOB Juli 2026'!$B$6:$B$51,0),MATCH($L$6,'SO FOB Juli 2026'!$E$6:$O$6,0))</f>
        <v>0</v>
      </c>
      <c r="M37" s="379">
        <v>0</v>
      </c>
      <c r="N37" s="378">
        <f t="shared" si="20"/>
        <v>0</v>
      </c>
      <c r="O37" s="378">
        <f>INDEX('SO FOB Juli 2026'!$E$6:$O$51,MATCH(B37,'SO FOB Juli 2026'!$B$6:$B$51,0),MATCH($O$6,'SO FOB Juli 2026'!$E$6:$O$6,0))</f>
        <v>0</v>
      </c>
      <c r="P37" s="379">
        <v>0</v>
      </c>
      <c r="Q37" s="378">
        <f t="shared" si="21"/>
        <v>0</v>
      </c>
      <c r="R37" s="378">
        <f>INDEX('SO FOB Juli 2026'!$E$6:$O$51,MATCH(B37,'SO FOB Juli 2026'!$B$6:$B$51,0),MATCH($R$6,'SO FOB Juli 2026'!$E$6:$O$6,0))</f>
        <v>0</v>
      </c>
      <c r="S37" s="379">
        <v>0</v>
      </c>
      <c r="T37" s="378">
        <f t="shared" si="22"/>
        <v>0</v>
      </c>
      <c r="U37" s="378">
        <f>INDEX('SO FOB Juli 2026'!$E$6:$O$51,MATCH(B37,'SO FOB Juli 2026'!$B$6:$B$51,0),MATCH($U$6,'SO FOB Juli 2026'!$E$6:$O$6,0))</f>
        <v>0</v>
      </c>
      <c r="V37" s="379">
        <v>0</v>
      </c>
      <c r="W37" s="378">
        <f t="shared" si="23"/>
        <v>0</v>
      </c>
      <c r="X37" s="378">
        <f>INDEX('SO FOB Juli 2026'!$E$6:$O$51,MATCH(B37,'SO FOB Juli 2026'!$B$6:$B$51,0),MATCH($X$6,'SO FOB Juli 2026'!$E$6:$O$6,0))</f>
        <v>0</v>
      </c>
      <c r="Y37" s="379">
        <v>0</v>
      </c>
      <c r="Z37" s="378">
        <f t="shared" si="24"/>
        <v>0</v>
      </c>
      <c r="AA37" s="378">
        <f>INDEX('SO FOB Juli 2026'!$E$6:$O$51,MATCH(B37,'SO FOB Juli 2026'!$B$6:$B$51,0),MATCH($AA$6,'SO FOB Juli 2026'!$E$6:$O$6,0))</f>
        <v>0</v>
      </c>
      <c r="AB37" s="379">
        <v>0</v>
      </c>
      <c r="AC37" s="378">
        <f t="shared" si="25"/>
        <v>0</v>
      </c>
      <c r="AD37" s="378">
        <f>INDEX('SO FOB Juli 2026'!$E$6:$O$51,MATCH(B37,'SO FOB Juli 2026'!$B$6:$B$51,0),MATCH($AD$6,'SO FOB Juli 2026'!$E$6:$O$6,0))</f>
        <v>0</v>
      </c>
      <c r="AE37" s="379">
        <v>0</v>
      </c>
      <c r="AF37" s="378">
        <f t="shared" si="26"/>
        <v>0</v>
      </c>
      <c r="AG37" s="378">
        <f>INDEX('SO FOB Juli 2026'!$E$6:$O$51,MATCH(B37,'SO FOB Juli 2026'!$B$6:$B$51,0),MATCH($AG$6,'SO FOB Juli 2026'!$E$6:$O$6,0))</f>
        <v>0</v>
      </c>
      <c r="AH37" s="379">
        <v>0</v>
      </c>
      <c r="AI37" s="378">
        <f t="shared" si="27"/>
        <v>0</v>
      </c>
      <c r="AJ37" s="378">
        <f>INDEX('SO FOB Juli 2026'!$E$6:$O$51,MATCH(B37,'SO FOB Juli 2026'!$B$6:$B$51,0),MATCH($AJ$6,'SO FOB Juli 2026'!$E$6:$O$6,0))</f>
        <v>0</v>
      </c>
      <c r="AK37" s="379">
        <v>0</v>
      </c>
      <c r="AL37" s="378">
        <f t="shared" si="28"/>
        <v>0</v>
      </c>
      <c r="AM37" s="378">
        <f>INDEX('SO FOB Juli 2026'!$E$6:$O$51,MATCH(B37,'SO FOB Juli 2026'!$B$6:$B$51,0),MATCH($AM$6,'SO FOB Juli 2026'!$E$6:$O$6,0))</f>
        <v>0</v>
      </c>
      <c r="AN37" s="379">
        <v>0</v>
      </c>
      <c r="AO37" s="378">
        <f t="shared" si="29"/>
        <v>0</v>
      </c>
      <c r="AP37" s="378">
        <f>INDEX('SO FOB Juli 2026'!$E$6:$AF$51,MATCH(B37,'SO FOB Juli 2026'!$B$6:$B$51,0),MATCH($AP$6,'SO FOB Juli 2026'!$E$6:$AF$6,0))</f>
        <v>0</v>
      </c>
      <c r="AQ37" s="379">
        <v>0</v>
      </c>
      <c r="AR37" s="378">
        <f t="shared" si="30"/>
        <v>0</v>
      </c>
      <c r="AS37" s="378">
        <f>INDEX('SO FOB Juli 2026'!$E$6:$AF$51,MATCH(B37,'SO FOB Juli 2026'!$B$6:$B$51,0),MATCH($AS$6,'SO FOB Juli 2026'!$E$6:$AF$6,0))</f>
        <v>0</v>
      </c>
      <c r="AT37" s="379">
        <v>0</v>
      </c>
      <c r="AU37" s="378">
        <f t="shared" si="31"/>
        <v>0</v>
      </c>
      <c r="AV37" s="378">
        <f>INDEX('SO FOB Juli 2026'!$E$6:$AF$51,MATCH(B37,'SO FOB Juli 2026'!$B$6:$B$51,0),MATCH($AV$6,'SO FOB Juli 2026'!$E$6:$AF$6,0))</f>
        <v>0</v>
      </c>
      <c r="AW37" s="379">
        <v>0</v>
      </c>
      <c r="AX37" s="378">
        <f t="shared" si="32"/>
        <v>0</v>
      </c>
      <c r="AY37" s="378">
        <f>INDEX('SO FOB Juli 2026'!$E$6:$AF$51,MATCH(B37,'SO FOB Juli 2026'!$B$6:$B$51,0),MATCH($AY$6,'SO FOB Juli 2026'!$E$6:$AF$6,0))</f>
        <v>0</v>
      </c>
      <c r="AZ37" s="379">
        <v>0</v>
      </c>
      <c r="BA37" s="378">
        <f t="shared" si="33"/>
        <v>0</v>
      </c>
    </row>
    <row r="38" spans="1:53">
      <c r="A38" s="363"/>
      <c r="B38" s="364"/>
      <c r="C38" s="365"/>
      <c r="D38" s="365"/>
      <c r="E38" s="365"/>
      <c r="F38" s="365"/>
      <c r="G38" s="365"/>
      <c r="H38" s="365"/>
      <c r="I38" s="365"/>
      <c r="J38" s="365"/>
      <c r="K38" s="365"/>
      <c r="L38" s="378"/>
      <c r="M38" s="379"/>
      <c r="N38" s="378"/>
      <c r="O38" s="378"/>
      <c r="P38" s="379"/>
      <c r="Q38" s="378"/>
      <c r="R38" s="378"/>
      <c r="S38" s="379"/>
      <c r="T38" s="378"/>
      <c r="U38" s="378"/>
      <c r="V38" s="379"/>
      <c r="W38" s="378"/>
      <c r="X38" s="378"/>
      <c r="Y38" s="379"/>
      <c r="Z38" s="378"/>
      <c r="AA38" s="378"/>
      <c r="AB38" s="379"/>
      <c r="AC38" s="378"/>
      <c r="AD38" s="378"/>
      <c r="AE38" s="379"/>
      <c r="AF38" s="378"/>
      <c r="AG38" s="378"/>
      <c r="AH38" s="379"/>
      <c r="AI38" s="378"/>
      <c r="AJ38" s="378"/>
      <c r="AK38" s="379"/>
      <c r="AL38" s="378"/>
      <c r="AM38" s="378"/>
      <c r="AN38" s="379"/>
      <c r="AO38" s="378"/>
      <c r="AP38" s="378"/>
      <c r="AQ38" s="379"/>
      <c r="AR38" s="378"/>
      <c r="AS38" s="378"/>
      <c r="AT38" s="379"/>
      <c r="AU38" s="378"/>
      <c r="AV38" s="378"/>
      <c r="AW38" s="379"/>
      <c r="AX38" s="378"/>
      <c r="AY38" s="378"/>
      <c r="AZ38" s="379"/>
      <c r="BA38" s="378"/>
    </row>
    <row r="39" spans="1:53">
      <c r="A39" s="366"/>
      <c r="B39" s="367"/>
      <c r="C39" s="368"/>
      <c r="D39" s="368"/>
      <c r="E39" s="368"/>
      <c r="F39" s="368"/>
      <c r="G39" s="368"/>
      <c r="H39" s="368"/>
      <c r="I39" s="368"/>
      <c r="J39" s="368"/>
      <c r="K39" s="368"/>
      <c r="L39" s="380"/>
      <c r="M39" s="380"/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  <c r="AC39" s="380"/>
      <c r="AD39" s="380"/>
      <c r="AE39" s="380"/>
      <c r="AF39" s="380"/>
      <c r="AG39" s="380"/>
      <c r="AH39" s="380"/>
      <c r="AI39" s="380"/>
      <c r="AJ39" s="380"/>
      <c r="AK39" s="380"/>
      <c r="AL39" s="380"/>
      <c r="AM39" s="380"/>
      <c r="AN39" s="380"/>
      <c r="AO39" s="380"/>
      <c r="AP39" s="380"/>
      <c r="AQ39" s="380"/>
      <c r="AR39" s="380"/>
      <c r="AS39" s="380"/>
      <c r="AT39" s="380"/>
      <c r="AU39" s="380"/>
      <c r="AV39" s="380"/>
      <c r="AW39" s="380"/>
      <c r="AX39" s="380"/>
      <c r="AY39" s="380"/>
      <c r="AZ39" s="380"/>
      <c r="BA39" s="380"/>
    </row>
    <row r="40" spans="1:53">
      <c r="A40" s="369" t="s">
        <v>3</v>
      </c>
      <c r="B40" s="370"/>
      <c r="C40" s="371">
        <f t="shared" ref="C40:AH40" si="44">SUM(C8:C37)</f>
        <v>0</v>
      </c>
      <c r="D40" s="371">
        <f t="shared" si="44"/>
        <v>0</v>
      </c>
      <c r="E40" s="371">
        <f t="shared" si="44"/>
        <v>0</v>
      </c>
      <c r="F40" s="371">
        <f t="shared" si="44"/>
        <v>0</v>
      </c>
      <c r="G40" s="371">
        <f t="shared" si="44"/>
        <v>0</v>
      </c>
      <c r="H40" s="371">
        <f t="shared" si="44"/>
        <v>0</v>
      </c>
      <c r="I40" s="371">
        <f t="shared" si="44"/>
        <v>0</v>
      </c>
      <c r="J40" s="371">
        <f t="shared" si="44"/>
        <v>0</v>
      </c>
      <c r="K40" s="371">
        <f t="shared" si="44"/>
        <v>0</v>
      </c>
      <c r="L40" s="371">
        <f t="shared" si="44"/>
        <v>0</v>
      </c>
      <c r="M40" s="371">
        <f t="shared" si="44"/>
        <v>0</v>
      </c>
      <c r="N40" s="371">
        <f t="shared" si="44"/>
        <v>0</v>
      </c>
      <c r="O40" s="371">
        <f t="shared" si="44"/>
        <v>0</v>
      </c>
      <c r="P40" s="371">
        <f t="shared" si="44"/>
        <v>0</v>
      </c>
      <c r="Q40" s="371">
        <f t="shared" si="44"/>
        <v>0</v>
      </c>
      <c r="R40" s="371">
        <f t="shared" si="44"/>
        <v>0</v>
      </c>
      <c r="S40" s="371">
        <f t="shared" si="44"/>
        <v>0</v>
      </c>
      <c r="T40" s="371">
        <f t="shared" si="44"/>
        <v>0</v>
      </c>
      <c r="U40" s="371">
        <f t="shared" si="44"/>
        <v>0</v>
      </c>
      <c r="V40" s="371">
        <f t="shared" si="44"/>
        <v>0</v>
      </c>
      <c r="W40" s="371">
        <f t="shared" si="44"/>
        <v>0</v>
      </c>
      <c r="X40" s="371">
        <f t="shared" si="44"/>
        <v>0</v>
      </c>
      <c r="Y40" s="371">
        <f t="shared" si="44"/>
        <v>0</v>
      </c>
      <c r="Z40" s="371">
        <f t="shared" si="44"/>
        <v>0</v>
      </c>
      <c r="AA40" s="371">
        <f t="shared" si="44"/>
        <v>0</v>
      </c>
      <c r="AB40" s="371">
        <f t="shared" si="44"/>
        <v>0</v>
      </c>
      <c r="AC40" s="371">
        <f t="shared" si="44"/>
        <v>0</v>
      </c>
      <c r="AD40" s="371">
        <f t="shared" si="44"/>
        <v>0</v>
      </c>
      <c r="AE40" s="371">
        <f t="shared" si="44"/>
        <v>0</v>
      </c>
      <c r="AF40" s="371">
        <f t="shared" si="44"/>
        <v>0</v>
      </c>
      <c r="AG40" s="371">
        <f t="shared" si="44"/>
        <v>0</v>
      </c>
      <c r="AH40" s="371">
        <f t="shared" si="44"/>
        <v>0</v>
      </c>
      <c r="AI40" s="371">
        <f t="shared" ref="AI40:BA40" si="45">SUM(AI8:AI37)</f>
        <v>0</v>
      </c>
      <c r="AJ40" s="371">
        <f t="shared" si="45"/>
        <v>0</v>
      </c>
      <c r="AK40" s="371">
        <f t="shared" si="45"/>
        <v>0</v>
      </c>
      <c r="AL40" s="371">
        <f t="shared" si="45"/>
        <v>0</v>
      </c>
      <c r="AM40" s="371">
        <f t="shared" si="45"/>
        <v>0</v>
      </c>
      <c r="AN40" s="371">
        <f t="shared" si="45"/>
        <v>0</v>
      </c>
      <c r="AO40" s="371">
        <f t="shared" si="45"/>
        <v>0</v>
      </c>
      <c r="AP40" s="371">
        <f t="shared" si="45"/>
        <v>0</v>
      </c>
      <c r="AQ40" s="371">
        <f t="shared" si="45"/>
        <v>0</v>
      </c>
      <c r="AR40" s="371">
        <f t="shared" si="45"/>
        <v>0</v>
      </c>
      <c r="AS40" s="371">
        <f t="shared" si="45"/>
        <v>0</v>
      </c>
      <c r="AT40" s="371">
        <f t="shared" si="45"/>
        <v>0</v>
      </c>
      <c r="AU40" s="371">
        <f t="shared" si="45"/>
        <v>0</v>
      </c>
      <c r="AV40" s="371">
        <f t="shared" si="45"/>
        <v>0</v>
      </c>
      <c r="AW40" s="371">
        <f t="shared" si="45"/>
        <v>0</v>
      </c>
      <c r="AX40" s="371">
        <f t="shared" si="45"/>
        <v>0</v>
      </c>
      <c r="AY40" s="371">
        <f t="shared" si="45"/>
        <v>0</v>
      </c>
      <c r="AZ40" s="371">
        <f t="shared" si="45"/>
        <v>0</v>
      </c>
      <c r="BA40" s="371">
        <f t="shared" si="45"/>
        <v>0</v>
      </c>
    </row>
    <row r="41" spans="1:53">
      <c r="A41" s="372" t="s">
        <v>118</v>
      </c>
      <c r="B41" s="373"/>
      <c r="C41" s="374" t="e">
        <f t="shared" ref="C41:AH41" si="46">C40/SUMPRODUCT((C8:C37&gt;0)*1)</f>
        <v>#DIV/0!</v>
      </c>
      <c r="D41" s="374" t="e">
        <f t="shared" si="46"/>
        <v>#DIV/0!</v>
      </c>
      <c r="E41" s="374" t="e">
        <f t="shared" si="46"/>
        <v>#DIV/0!</v>
      </c>
      <c r="F41" s="374" t="e">
        <f t="shared" si="46"/>
        <v>#DIV/0!</v>
      </c>
      <c r="G41" s="374" t="e">
        <f t="shared" si="46"/>
        <v>#DIV/0!</v>
      </c>
      <c r="H41" s="374" t="e">
        <f t="shared" si="46"/>
        <v>#DIV/0!</v>
      </c>
      <c r="I41" s="374" t="e">
        <f t="shared" si="46"/>
        <v>#DIV/0!</v>
      </c>
      <c r="J41" s="374" t="e">
        <f t="shared" si="46"/>
        <v>#DIV/0!</v>
      </c>
      <c r="K41" s="374" t="e">
        <f t="shared" si="46"/>
        <v>#DIV/0!</v>
      </c>
      <c r="L41" s="374" t="e">
        <f t="shared" si="46"/>
        <v>#DIV/0!</v>
      </c>
      <c r="M41" s="374" t="e">
        <f t="shared" si="46"/>
        <v>#DIV/0!</v>
      </c>
      <c r="N41" s="374" t="e">
        <f t="shared" si="46"/>
        <v>#DIV/0!</v>
      </c>
      <c r="O41" s="374" t="e">
        <f t="shared" si="46"/>
        <v>#DIV/0!</v>
      </c>
      <c r="P41" s="374" t="e">
        <f t="shared" si="46"/>
        <v>#DIV/0!</v>
      </c>
      <c r="Q41" s="374" t="e">
        <f t="shared" si="46"/>
        <v>#DIV/0!</v>
      </c>
      <c r="R41" s="374" t="e">
        <f t="shared" si="46"/>
        <v>#DIV/0!</v>
      </c>
      <c r="S41" s="374" t="e">
        <f t="shared" si="46"/>
        <v>#DIV/0!</v>
      </c>
      <c r="T41" s="374" t="e">
        <f t="shared" si="46"/>
        <v>#DIV/0!</v>
      </c>
      <c r="U41" s="374" t="e">
        <f t="shared" si="46"/>
        <v>#DIV/0!</v>
      </c>
      <c r="V41" s="374" t="e">
        <f t="shared" si="46"/>
        <v>#DIV/0!</v>
      </c>
      <c r="W41" s="374" t="e">
        <f t="shared" si="46"/>
        <v>#DIV/0!</v>
      </c>
      <c r="X41" s="374" t="e">
        <f t="shared" si="46"/>
        <v>#DIV/0!</v>
      </c>
      <c r="Y41" s="374" t="e">
        <f t="shared" si="46"/>
        <v>#DIV/0!</v>
      </c>
      <c r="Z41" s="374" t="e">
        <f t="shared" si="46"/>
        <v>#DIV/0!</v>
      </c>
      <c r="AA41" s="374" t="e">
        <f t="shared" si="46"/>
        <v>#DIV/0!</v>
      </c>
      <c r="AB41" s="374" t="e">
        <f t="shared" si="46"/>
        <v>#DIV/0!</v>
      </c>
      <c r="AC41" s="374" t="e">
        <f t="shared" si="46"/>
        <v>#DIV/0!</v>
      </c>
      <c r="AD41" s="374" t="e">
        <f t="shared" si="46"/>
        <v>#DIV/0!</v>
      </c>
      <c r="AE41" s="374" t="e">
        <f t="shared" si="46"/>
        <v>#DIV/0!</v>
      </c>
      <c r="AF41" s="374" t="e">
        <f t="shared" si="46"/>
        <v>#DIV/0!</v>
      </c>
      <c r="AG41" s="374" t="e">
        <f t="shared" si="46"/>
        <v>#DIV/0!</v>
      </c>
      <c r="AH41" s="374" t="e">
        <f t="shared" si="46"/>
        <v>#DIV/0!</v>
      </c>
      <c r="AI41" s="374" t="e">
        <f t="shared" ref="AI41:BA41" si="47">AI40/SUMPRODUCT((AI8:AI37&gt;0)*1)</f>
        <v>#DIV/0!</v>
      </c>
      <c r="AJ41" s="374" t="e">
        <f t="shared" si="47"/>
        <v>#DIV/0!</v>
      </c>
      <c r="AK41" s="374" t="e">
        <f t="shared" si="47"/>
        <v>#DIV/0!</v>
      </c>
      <c r="AL41" s="374" t="e">
        <f t="shared" si="47"/>
        <v>#DIV/0!</v>
      </c>
      <c r="AM41" s="374" t="e">
        <f t="shared" si="47"/>
        <v>#DIV/0!</v>
      </c>
      <c r="AN41" s="374" t="e">
        <f t="shared" si="47"/>
        <v>#DIV/0!</v>
      </c>
      <c r="AO41" s="374" t="e">
        <f t="shared" si="47"/>
        <v>#DIV/0!</v>
      </c>
      <c r="AP41" s="374" t="e">
        <f t="shared" si="47"/>
        <v>#DIV/0!</v>
      </c>
      <c r="AQ41" s="374" t="e">
        <f t="shared" si="47"/>
        <v>#DIV/0!</v>
      </c>
      <c r="AR41" s="374" t="e">
        <f t="shared" si="47"/>
        <v>#DIV/0!</v>
      </c>
      <c r="AS41" s="374" t="e">
        <f t="shared" si="47"/>
        <v>#DIV/0!</v>
      </c>
      <c r="AT41" s="374" t="e">
        <f t="shared" si="47"/>
        <v>#DIV/0!</v>
      </c>
      <c r="AU41" s="374" t="e">
        <f t="shared" si="47"/>
        <v>#DIV/0!</v>
      </c>
      <c r="AV41" s="374" t="e">
        <f t="shared" si="47"/>
        <v>#DIV/0!</v>
      </c>
      <c r="AW41" s="374" t="e">
        <f t="shared" si="47"/>
        <v>#DIV/0!</v>
      </c>
      <c r="AX41" s="374" t="e">
        <f t="shared" si="47"/>
        <v>#DIV/0!</v>
      </c>
      <c r="AY41" s="374" t="e">
        <f t="shared" si="47"/>
        <v>#DIV/0!</v>
      </c>
      <c r="AZ41" s="374" t="e">
        <f t="shared" si="47"/>
        <v>#DIV/0!</v>
      </c>
      <c r="BA41" s="374" t="e">
        <f t="shared" si="47"/>
        <v>#DIV/0!</v>
      </c>
    </row>
    <row r="43" spans="1:53">
      <c r="G43" s="42"/>
      <c r="I43" s="42"/>
    </row>
  </sheetData>
  <mergeCells count="30">
    <mergeCell ref="AP6:AR6"/>
    <mergeCell ref="AS6:AU6"/>
    <mergeCell ref="AV6:AX6"/>
    <mergeCell ref="AY6:BA6"/>
    <mergeCell ref="A5:A7"/>
    <mergeCell ref="B5:B7"/>
    <mergeCell ref="C6:C7"/>
    <mergeCell ref="D6:D7"/>
    <mergeCell ref="E5:E7"/>
    <mergeCell ref="F6:F7"/>
    <mergeCell ref="G6:G7"/>
    <mergeCell ref="H6:H7"/>
    <mergeCell ref="I6:I7"/>
    <mergeCell ref="J6:J7"/>
    <mergeCell ref="K6:K7"/>
    <mergeCell ref="AA6:AC6"/>
    <mergeCell ref="AD6:AF6"/>
    <mergeCell ref="AG6:AI6"/>
    <mergeCell ref="AJ6:AL6"/>
    <mergeCell ref="AM6:AO6"/>
    <mergeCell ref="L6:N6"/>
    <mergeCell ref="O6:Q6"/>
    <mergeCell ref="R6:T6"/>
    <mergeCell ref="U6:W6"/>
    <mergeCell ref="X6:Z6"/>
    <mergeCell ref="C5:D5"/>
    <mergeCell ref="F5:G5"/>
    <mergeCell ref="H5:I5"/>
    <mergeCell ref="J5:K5"/>
    <mergeCell ref="L5:BA5"/>
  </mergeCells>
  <conditionalFormatting sqref="H9:H38">
    <cfRule type="cellIs" dxfId="7" priority="8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2"/>
  <sheetViews>
    <sheetView workbookViewId="0">
      <selection activeCell="K26" sqref="K26"/>
    </sheetView>
  </sheetViews>
  <sheetFormatPr defaultColWidth="0" defaultRowHeight="14.4"/>
  <cols>
    <col min="1" max="4" width="9.109375" style="353" customWidth="1"/>
    <col min="5" max="19" width="9.109375" customWidth="1"/>
    <col min="20" max="16384" width="9.109375" hidden="1"/>
  </cols>
  <sheetData>
    <row r="1" spans="1:4" s="352" customFormat="1">
      <c r="C1" s="352" t="s">
        <v>92</v>
      </c>
      <c r="D1" s="352" t="s">
        <v>93</v>
      </c>
    </row>
    <row r="2" spans="1:4" s="352" customFormat="1">
      <c r="A2" s="354">
        <v>43891</v>
      </c>
      <c r="B2" s="352">
        <v>1</v>
      </c>
      <c r="C2" s="352" t="e">
        <f>SUMIF(#REF!,GRAFIK!$A2,#REF!)</f>
        <v>#REF!</v>
      </c>
      <c r="D2" s="352" t="e">
        <f>SUMIF(#REF!,GRAFIK!$A2,#REF!)</f>
        <v>#REF!</v>
      </c>
    </row>
    <row r="3" spans="1:4" s="352" customFormat="1">
      <c r="A3" s="354">
        <f>A2+1</f>
        <v>43892</v>
      </c>
      <c r="B3" s="352">
        <f>B2+1</f>
        <v>2</v>
      </c>
      <c r="C3" s="352" t="e">
        <f>SUMIF(#REF!,GRAFIK!$A3,#REF!)</f>
        <v>#REF!</v>
      </c>
      <c r="D3" s="352" t="e">
        <f>SUMIF(#REF!,GRAFIK!$A3,#REF!)</f>
        <v>#REF!</v>
      </c>
    </row>
    <row r="4" spans="1:4" s="352" customFormat="1">
      <c r="A4" s="354">
        <f t="shared" ref="A4:A32" si="0">A3+1</f>
        <v>43893</v>
      </c>
      <c r="B4" s="352">
        <f t="shared" ref="B4:B32" si="1">B3+1</f>
        <v>3</v>
      </c>
      <c r="C4" s="352" t="e">
        <f>SUMIF(#REF!,GRAFIK!$A4,#REF!)</f>
        <v>#REF!</v>
      </c>
      <c r="D4" s="352" t="e">
        <f>SUMIF(#REF!,GRAFIK!$A4,#REF!)</f>
        <v>#REF!</v>
      </c>
    </row>
    <row r="5" spans="1:4" s="352" customFormat="1">
      <c r="A5" s="354">
        <f t="shared" si="0"/>
        <v>43894</v>
      </c>
      <c r="B5" s="352">
        <f t="shared" si="1"/>
        <v>4</v>
      </c>
      <c r="C5" s="352" t="e">
        <f>SUMIF(#REF!,GRAFIK!$A5,#REF!)</f>
        <v>#REF!</v>
      </c>
      <c r="D5" s="352" t="e">
        <f>SUMIF(#REF!,GRAFIK!$A5,#REF!)</f>
        <v>#REF!</v>
      </c>
    </row>
    <row r="6" spans="1:4" s="352" customFormat="1">
      <c r="A6" s="354">
        <f t="shared" si="0"/>
        <v>43895</v>
      </c>
      <c r="B6" s="352">
        <f t="shared" si="1"/>
        <v>5</v>
      </c>
      <c r="C6" s="352" t="e">
        <f>SUMIF(#REF!,GRAFIK!$A6,#REF!)</f>
        <v>#REF!</v>
      </c>
      <c r="D6" s="352" t="e">
        <f>SUMIF(#REF!,GRAFIK!$A6,#REF!)</f>
        <v>#REF!</v>
      </c>
    </row>
    <row r="7" spans="1:4" s="352" customFormat="1">
      <c r="A7" s="354">
        <f t="shared" si="0"/>
        <v>43896</v>
      </c>
      <c r="B7" s="352">
        <f t="shared" si="1"/>
        <v>6</v>
      </c>
      <c r="C7" s="352" t="e">
        <f>SUMIF(#REF!,GRAFIK!$A7,#REF!)</f>
        <v>#REF!</v>
      </c>
      <c r="D7" s="352" t="e">
        <f>SUMIF(#REF!,GRAFIK!$A7,#REF!)</f>
        <v>#REF!</v>
      </c>
    </row>
    <row r="8" spans="1:4" s="352" customFormat="1">
      <c r="A8" s="354">
        <f t="shared" si="0"/>
        <v>43897</v>
      </c>
      <c r="B8" s="352">
        <f t="shared" si="1"/>
        <v>7</v>
      </c>
      <c r="C8" s="352" t="e">
        <f>SUMIF(#REF!,GRAFIK!$A8,#REF!)</f>
        <v>#REF!</v>
      </c>
      <c r="D8" s="352" t="e">
        <f>SUMIF(#REF!,GRAFIK!$A8,#REF!)</f>
        <v>#REF!</v>
      </c>
    </row>
    <row r="9" spans="1:4" s="352" customFormat="1">
      <c r="A9" s="354">
        <f t="shared" si="0"/>
        <v>43898</v>
      </c>
      <c r="B9" s="352">
        <f t="shared" si="1"/>
        <v>8</v>
      </c>
      <c r="C9" s="352" t="e">
        <f>SUMIF(#REF!,GRAFIK!$A9,#REF!)</f>
        <v>#REF!</v>
      </c>
      <c r="D9" s="352" t="e">
        <f>SUMIF(#REF!,GRAFIK!$A9,#REF!)</f>
        <v>#REF!</v>
      </c>
    </row>
    <row r="10" spans="1:4" s="352" customFormat="1">
      <c r="A10" s="354">
        <f t="shared" si="0"/>
        <v>43899</v>
      </c>
      <c r="B10" s="352">
        <f t="shared" si="1"/>
        <v>9</v>
      </c>
      <c r="C10" s="352" t="e">
        <f>SUMIF(#REF!,GRAFIK!$A10,#REF!)</f>
        <v>#REF!</v>
      </c>
      <c r="D10" s="352" t="e">
        <f>SUMIF(#REF!,GRAFIK!$A10,#REF!)</f>
        <v>#REF!</v>
      </c>
    </row>
    <row r="11" spans="1:4" s="352" customFormat="1">
      <c r="A11" s="354">
        <f t="shared" si="0"/>
        <v>43900</v>
      </c>
      <c r="B11" s="352">
        <f t="shared" si="1"/>
        <v>10</v>
      </c>
      <c r="C11" s="352" t="e">
        <f>SUMIF(#REF!,GRAFIK!$A11,#REF!)</f>
        <v>#REF!</v>
      </c>
      <c r="D11" s="352" t="e">
        <f>SUMIF(#REF!,GRAFIK!$A11,#REF!)</f>
        <v>#REF!</v>
      </c>
    </row>
    <row r="12" spans="1:4" s="352" customFormat="1">
      <c r="A12" s="354">
        <f t="shared" si="0"/>
        <v>43901</v>
      </c>
      <c r="B12" s="352">
        <f t="shared" si="1"/>
        <v>11</v>
      </c>
      <c r="C12" s="352" t="e">
        <f>SUMIF(#REF!,GRAFIK!$A12,#REF!)</f>
        <v>#REF!</v>
      </c>
      <c r="D12" s="352" t="e">
        <f>SUMIF(#REF!,GRAFIK!$A12,#REF!)</f>
        <v>#REF!</v>
      </c>
    </row>
    <row r="13" spans="1:4" s="352" customFormat="1">
      <c r="A13" s="354">
        <f t="shared" si="0"/>
        <v>43902</v>
      </c>
      <c r="B13" s="352">
        <f t="shared" si="1"/>
        <v>12</v>
      </c>
      <c r="C13" s="352" t="e">
        <f>SUMIF(#REF!,GRAFIK!$A13,#REF!)</f>
        <v>#REF!</v>
      </c>
      <c r="D13" s="352" t="e">
        <f>SUMIF(#REF!,GRAFIK!$A13,#REF!)</f>
        <v>#REF!</v>
      </c>
    </row>
    <row r="14" spans="1:4" s="352" customFormat="1">
      <c r="A14" s="354">
        <f t="shared" si="0"/>
        <v>43903</v>
      </c>
      <c r="B14" s="352">
        <f t="shared" si="1"/>
        <v>13</v>
      </c>
      <c r="C14" s="352" t="e">
        <f>SUMIF(#REF!,GRAFIK!$A14,#REF!)</f>
        <v>#REF!</v>
      </c>
      <c r="D14" s="352" t="e">
        <f>SUMIF(#REF!,GRAFIK!$A14,#REF!)</f>
        <v>#REF!</v>
      </c>
    </row>
    <row r="15" spans="1:4" s="352" customFormat="1">
      <c r="A15" s="354">
        <f t="shared" si="0"/>
        <v>43904</v>
      </c>
      <c r="B15" s="352">
        <f t="shared" si="1"/>
        <v>14</v>
      </c>
      <c r="C15" s="352" t="e">
        <f>SUMIF(#REF!,GRAFIK!$A15,#REF!)</f>
        <v>#REF!</v>
      </c>
      <c r="D15" s="352" t="e">
        <f>SUMIF(#REF!,GRAFIK!$A15,#REF!)</f>
        <v>#REF!</v>
      </c>
    </row>
    <row r="16" spans="1:4" s="352" customFormat="1">
      <c r="A16" s="354">
        <f t="shared" si="0"/>
        <v>43905</v>
      </c>
      <c r="B16" s="352">
        <f t="shared" si="1"/>
        <v>15</v>
      </c>
      <c r="C16" s="352" t="e">
        <f>SUMIF(#REF!,GRAFIK!$A16,#REF!)</f>
        <v>#REF!</v>
      </c>
      <c r="D16" s="352" t="e">
        <f>SUMIF(#REF!,GRAFIK!$A16,#REF!)</f>
        <v>#REF!</v>
      </c>
    </row>
    <row r="17" spans="1:4" s="352" customFormat="1">
      <c r="A17" s="354">
        <f t="shared" si="0"/>
        <v>43906</v>
      </c>
      <c r="B17" s="352">
        <f t="shared" si="1"/>
        <v>16</v>
      </c>
      <c r="C17" s="352" t="e">
        <f>SUMIF(#REF!,GRAFIK!$A17,#REF!)</f>
        <v>#REF!</v>
      </c>
      <c r="D17" s="352" t="e">
        <f>SUMIF(#REF!,GRAFIK!$A17,#REF!)</f>
        <v>#REF!</v>
      </c>
    </row>
    <row r="18" spans="1:4" s="352" customFormat="1">
      <c r="A18" s="354">
        <f t="shared" si="0"/>
        <v>43907</v>
      </c>
      <c r="B18" s="352">
        <f t="shared" si="1"/>
        <v>17</v>
      </c>
      <c r="C18" s="352" t="e">
        <f>SUMIF(#REF!,GRAFIK!$A18,#REF!)</f>
        <v>#REF!</v>
      </c>
      <c r="D18" s="352" t="e">
        <f>SUMIF(#REF!,GRAFIK!$A18,#REF!)</f>
        <v>#REF!</v>
      </c>
    </row>
    <row r="19" spans="1:4" s="352" customFormat="1">
      <c r="A19" s="354">
        <f t="shared" si="0"/>
        <v>43908</v>
      </c>
      <c r="B19" s="352">
        <f t="shared" si="1"/>
        <v>18</v>
      </c>
      <c r="C19" s="352" t="e">
        <f>SUMIF(#REF!,GRAFIK!$A19,#REF!)</f>
        <v>#REF!</v>
      </c>
      <c r="D19" s="352" t="e">
        <f>SUMIF(#REF!,GRAFIK!$A19,#REF!)</f>
        <v>#REF!</v>
      </c>
    </row>
    <row r="20" spans="1:4" s="352" customFormat="1">
      <c r="A20" s="354">
        <f t="shared" si="0"/>
        <v>43909</v>
      </c>
      <c r="B20" s="352">
        <f t="shared" si="1"/>
        <v>19</v>
      </c>
      <c r="C20" s="352" t="e">
        <f>SUMIF(#REF!,GRAFIK!$A20,#REF!)</f>
        <v>#REF!</v>
      </c>
      <c r="D20" s="352" t="e">
        <f>SUMIF(#REF!,GRAFIK!$A20,#REF!)</f>
        <v>#REF!</v>
      </c>
    </row>
    <row r="21" spans="1:4" s="352" customFormat="1">
      <c r="A21" s="354">
        <f t="shared" si="0"/>
        <v>43910</v>
      </c>
      <c r="B21" s="352">
        <f t="shared" si="1"/>
        <v>20</v>
      </c>
      <c r="C21" s="352" t="e">
        <f>SUMIF(#REF!,GRAFIK!$A21,#REF!)</f>
        <v>#REF!</v>
      </c>
      <c r="D21" s="352" t="e">
        <f>SUMIF(#REF!,GRAFIK!$A21,#REF!)</f>
        <v>#REF!</v>
      </c>
    </row>
    <row r="22" spans="1:4" s="352" customFormat="1">
      <c r="A22" s="354">
        <f t="shared" si="0"/>
        <v>43911</v>
      </c>
      <c r="B22" s="352">
        <f t="shared" si="1"/>
        <v>21</v>
      </c>
      <c r="C22" s="352" t="e">
        <f>SUMIF(#REF!,GRAFIK!$A22,#REF!)</f>
        <v>#REF!</v>
      </c>
      <c r="D22" s="352" t="e">
        <f>SUMIF(#REF!,GRAFIK!$A22,#REF!)</f>
        <v>#REF!</v>
      </c>
    </row>
    <row r="23" spans="1:4" s="352" customFormat="1">
      <c r="A23" s="354">
        <f t="shared" si="0"/>
        <v>43912</v>
      </c>
      <c r="B23" s="352">
        <f t="shared" si="1"/>
        <v>22</v>
      </c>
      <c r="C23" s="352" t="e">
        <f>SUMIF(#REF!,GRAFIK!$A23,#REF!)</f>
        <v>#REF!</v>
      </c>
      <c r="D23" s="352" t="e">
        <f>SUMIF(#REF!,GRAFIK!$A23,#REF!)</f>
        <v>#REF!</v>
      </c>
    </row>
    <row r="24" spans="1:4" s="352" customFormat="1">
      <c r="A24" s="354">
        <f t="shared" si="0"/>
        <v>43913</v>
      </c>
      <c r="B24" s="352">
        <f t="shared" si="1"/>
        <v>23</v>
      </c>
      <c r="C24" s="352" t="e">
        <f>SUMIF(#REF!,GRAFIK!$A24,#REF!)</f>
        <v>#REF!</v>
      </c>
      <c r="D24" s="352" t="e">
        <f>SUMIF(#REF!,GRAFIK!$A24,#REF!)</f>
        <v>#REF!</v>
      </c>
    </row>
    <row r="25" spans="1:4" s="352" customFormat="1">
      <c r="A25" s="354">
        <f t="shared" si="0"/>
        <v>43914</v>
      </c>
      <c r="B25" s="352">
        <f t="shared" si="1"/>
        <v>24</v>
      </c>
      <c r="C25" s="352" t="e">
        <f>SUMIF(#REF!,GRAFIK!$A25,#REF!)</f>
        <v>#REF!</v>
      </c>
      <c r="D25" s="352" t="e">
        <f>SUMIF(#REF!,GRAFIK!$A25,#REF!)</f>
        <v>#REF!</v>
      </c>
    </row>
    <row r="26" spans="1:4" s="352" customFormat="1">
      <c r="A26" s="354">
        <f t="shared" si="0"/>
        <v>43915</v>
      </c>
      <c r="B26" s="352">
        <f t="shared" si="1"/>
        <v>25</v>
      </c>
      <c r="C26" s="352" t="e">
        <f>SUMIF(#REF!,GRAFIK!$A26,#REF!)</f>
        <v>#REF!</v>
      </c>
      <c r="D26" s="352" t="e">
        <f>SUMIF(#REF!,GRAFIK!$A26,#REF!)</f>
        <v>#REF!</v>
      </c>
    </row>
    <row r="27" spans="1:4" s="352" customFormat="1">
      <c r="A27" s="354">
        <f t="shared" si="0"/>
        <v>43916</v>
      </c>
      <c r="B27" s="352">
        <f t="shared" si="1"/>
        <v>26</v>
      </c>
      <c r="C27" s="352" t="e">
        <f>SUMIF(#REF!,GRAFIK!$A27,#REF!)</f>
        <v>#REF!</v>
      </c>
      <c r="D27" s="352" t="e">
        <f>SUMIF(#REF!,GRAFIK!$A27,#REF!)</f>
        <v>#REF!</v>
      </c>
    </row>
    <row r="28" spans="1:4" s="352" customFormat="1">
      <c r="A28" s="354">
        <f t="shared" si="0"/>
        <v>43917</v>
      </c>
      <c r="B28" s="352">
        <f t="shared" si="1"/>
        <v>27</v>
      </c>
      <c r="C28" s="352" t="e">
        <f>SUMIF(#REF!,GRAFIK!$A28,#REF!)</f>
        <v>#REF!</v>
      </c>
      <c r="D28" s="352" t="e">
        <f>SUMIF(#REF!,GRAFIK!$A28,#REF!)</f>
        <v>#REF!</v>
      </c>
    </row>
    <row r="29" spans="1:4" s="352" customFormat="1">
      <c r="A29" s="354">
        <f t="shared" si="0"/>
        <v>43918</v>
      </c>
      <c r="B29" s="352">
        <f t="shared" si="1"/>
        <v>28</v>
      </c>
      <c r="C29" s="352" t="e">
        <f>SUMIF(#REF!,GRAFIK!$A29,#REF!)</f>
        <v>#REF!</v>
      </c>
      <c r="D29" s="352" t="e">
        <f>SUMIF(#REF!,GRAFIK!$A29,#REF!)</f>
        <v>#REF!</v>
      </c>
    </row>
    <row r="30" spans="1:4" s="352" customFormat="1">
      <c r="A30" s="354">
        <f t="shared" si="0"/>
        <v>43919</v>
      </c>
      <c r="B30" s="352">
        <f t="shared" si="1"/>
        <v>29</v>
      </c>
      <c r="C30" s="352" t="e">
        <f>SUMIF(#REF!,GRAFIK!$A30,#REF!)</f>
        <v>#REF!</v>
      </c>
      <c r="D30" s="352" t="e">
        <f>SUMIF(#REF!,GRAFIK!$A30,#REF!)</f>
        <v>#REF!</v>
      </c>
    </row>
    <row r="31" spans="1:4" s="352" customFormat="1">
      <c r="A31" s="354">
        <f t="shared" si="0"/>
        <v>43920</v>
      </c>
      <c r="B31" s="352">
        <f t="shared" si="1"/>
        <v>30</v>
      </c>
      <c r="C31" s="352" t="e">
        <f>SUMIF(#REF!,GRAFIK!$A31,#REF!)</f>
        <v>#REF!</v>
      </c>
      <c r="D31" s="352" t="e">
        <f>SUMIF(#REF!,GRAFIK!$A31,#REF!)</f>
        <v>#REF!</v>
      </c>
    </row>
    <row r="32" spans="1:4" s="352" customFormat="1">
      <c r="A32" s="354">
        <f t="shared" si="0"/>
        <v>43921</v>
      </c>
      <c r="B32" s="352">
        <f t="shared" si="1"/>
        <v>31</v>
      </c>
      <c r="C32" s="352" t="e">
        <f>SUMIF(#REF!,GRAFIK!$A32,#REF!)</f>
        <v>#REF!</v>
      </c>
      <c r="D32" s="352" t="e">
        <f>SUMIF(#REF!,GRAFIK!$A32,#REF!)</f>
        <v>#REF!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X49"/>
  <sheetViews>
    <sheetView showGridLines="0" zoomScale="80" zoomScaleNormal="80" workbookViewId="0">
      <pane xSplit="3" ySplit="7" topLeftCell="D26" activePane="bottomRight" state="frozen"/>
      <selection pane="topRight"/>
      <selection pane="bottomLeft"/>
      <selection pane="bottomRight" activeCell="M42" sqref="M42"/>
    </sheetView>
  </sheetViews>
  <sheetFormatPr defaultColWidth="9.109375" defaultRowHeight="14.4"/>
  <cols>
    <col min="1" max="1" width="8.44140625" style="194" customWidth="1"/>
    <col min="2" max="2" width="12" style="194" customWidth="1"/>
    <col min="3" max="3" width="15.88671875" style="194" customWidth="1"/>
    <col min="4" max="4" width="14.44140625" style="194" customWidth="1"/>
    <col min="5" max="5" width="14.33203125" style="194" customWidth="1"/>
    <col min="6" max="8" width="12.33203125" style="194" customWidth="1"/>
    <col min="9" max="9" width="11" style="194" customWidth="1"/>
    <col min="10" max="10" width="10.88671875" style="194" customWidth="1"/>
    <col min="11" max="11" width="12.33203125" style="194" customWidth="1"/>
    <col min="12" max="12" width="14.44140625" style="194" hidden="1" customWidth="1"/>
    <col min="13" max="13" width="15.44140625" style="194" customWidth="1"/>
    <col min="14" max="14" width="13.88671875" style="194" customWidth="1"/>
    <col min="15" max="16" width="12.44140625" style="194" customWidth="1"/>
    <col min="17" max="17" width="13" style="194" customWidth="1"/>
    <col min="18" max="18" width="12.6640625" style="194" customWidth="1"/>
    <col min="19" max="19" width="12.33203125" style="194" hidden="1" customWidth="1"/>
    <col min="20" max="20" width="13.109375" style="194" customWidth="1"/>
    <col min="21" max="21" width="14.5546875" style="194" customWidth="1"/>
    <col min="22" max="22" width="16.6640625" style="194" customWidth="1"/>
    <col min="23" max="23" width="14.5546875" style="194" customWidth="1"/>
    <col min="24" max="24" width="18" style="194" customWidth="1"/>
    <col min="25" max="25" width="16.33203125" style="194" customWidth="1"/>
    <col min="26" max="26" width="17.44140625" style="194" hidden="1" customWidth="1"/>
    <col min="27" max="27" width="14.33203125" style="194" customWidth="1"/>
    <col min="28" max="28" width="15" style="194" bestFit="1" customWidth="1"/>
    <col min="29" max="29" width="12.44140625" style="194" customWidth="1"/>
    <col min="30" max="30" width="15.5546875" style="194" hidden="1" customWidth="1"/>
    <col min="31" max="31" width="14.33203125" style="194" customWidth="1"/>
    <col min="32" max="32" width="12.44140625" style="194" hidden="1" customWidth="1"/>
    <col min="33" max="33" width="13.5546875" style="194" hidden="1" customWidth="1"/>
    <col min="34" max="34" width="14.44140625" style="194" customWidth="1"/>
    <col min="35" max="35" width="14" style="194" customWidth="1"/>
    <col min="36" max="36" width="13.88671875" style="194" customWidth="1"/>
    <col min="37" max="37" width="12.5546875" style="194" customWidth="1"/>
    <col min="38" max="39" width="12.109375" style="194" hidden="1" customWidth="1"/>
    <col min="40" max="40" width="14.5546875" style="194" hidden="1" customWidth="1"/>
    <col min="41" max="41" width="13.88671875" style="194" customWidth="1"/>
    <col min="42" max="42" width="13.88671875" style="194" hidden="1" customWidth="1"/>
    <col min="43" max="43" width="14.5546875" style="194" hidden="1" customWidth="1"/>
    <col min="44" max="44" width="14.5546875" style="194" customWidth="1"/>
    <col min="45" max="45" width="15.33203125" style="194" customWidth="1"/>
    <col min="46" max="46" width="18.5546875" style="194" customWidth="1"/>
    <col min="47" max="47" width="12.88671875" style="194" customWidth="1"/>
    <col min="48" max="49" width="15.33203125" style="194" customWidth="1"/>
    <col min="50" max="50" width="16.5546875" style="194" customWidth="1"/>
    <col min="51" max="52" width="18" style="194" customWidth="1"/>
    <col min="53" max="53" width="14.88671875" style="194" customWidth="1"/>
    <col min="54" max="54" width="19.33203125" style="194" customWidth="1"/>
    <col min="55" max="55" width="17.88671875" style="194" customWidth="1"/>
    <col min="56" max="56" width="15" style="194" customWidth="1"/>
    <col min="57" max="57" width="13.6640625" style="194" customWidth="1"/>
    <col min="58" max="58" width="15.88671875" style="194" customWidth="1"/>
    <col min="59" max="61" width="13.6640625" style="194" customWidth="1"/>
    <col min="62" max="63" width="13.6640625" style="194" hidden="1" customWidth="1"/>
    <col min="64" max="64" width="18.109375" style="194" customWidth="1"/>
    <col min="65" max="65" width="13.6640625" style="194" hidden="1" customWidth="1"/>
    <col min="66" max="69" width="15.5546875" style="194" customWidth="1"/>
    <col min="70" max="70" width="15.5546875" style="194" hidden="1" customWidth="1"/>
    <col min="71" max="71" width="13.109375" style="194" customWidth="1"/>
    <col min="72" max="72" width="13.109375" style="194" hidden="1" customWidth="1"/>
    <col min="73" max="75" width="13.109375" style="194" customWidth="1"/>
    <col min="76" max="16384" width="9.109375" style="194"/>
  </cols>
  <sheetData>
    <row r="1" spans="1:75">
      <c r="A1" s="299" t="s">
        <v>119</v>
      </c>
      <c r="B1" s="298"/>
      <c r="C1" s="194">
        <v>3</v>
      </c>
      <c r="D1" s="194">
        <v>4</v>
      </c>
      <c r="E1" s="194">
        <f>D1+1</f>
        <v>5</v>
      </c>
      <c r="F1" s="194">
        <f t="shared" ref="F1:N1" si="0">E1+1</f>
        <v>6</v>
      </c>
      <c r="G1" s="194">
        <f t="shared" si="0"/>
        <v>7</v>
      </c>
      <c r="H1" s="194">
        <f t="shared" si="0"/>
        <v>8</v>
      </c>
      <c r="I1" s="194">
        <f t="shared" si="0"/>
        <v>9</v>
      </c>
      <c r="J1" s="194">
        <f t="shared" si="0"/>
        <v>10</v>
      </c>
      <c r="L1" s="194">
        <f>J1+1</f>
        <v>11</v>
      </c>
      <c r="M1" s="194">
        <f t="shared" si="0"/>
        <v>12</v>
      </c>
      <c r="N1" s="194">
        <f t="shared" si="0"/>
        <v>13</v>
      </c>
      <c r="O1" s="194">
        <f t="shared" ref="O1" si="1">N1+1</f>
        <v>14</v>
      </c>
      <c r="P1" s="194">
        <f t="shared" ref="P1" si="2">O1+1</f>
        <v>15</v>
      </c>
      <c r="Q1" s="194">
        <f t="shared" ref="Q1" si="3">P1+1</f>
        <v>16</v>
      </c>
      <c r="R1" s="194">
        <f t="shared" ref="R1" si="4">Q1+1</f>
        <v>17</v>
      </c>
      <c r="S1" s="194">
        <f t="shared" ref="S1" si="5">R1+1</f>
        <v>18</v>
      </c>
      <c r="T1" s="194">
        <f t="shared" ref="T1" si="6">S1+1</f>
        <v>19</v>
      </c>
      <c r="U1" s="194">
        <f t="shared" ref="U1" si="7">T1+1</f>
        <v>20</v>
      </c>
      <c r="V1" s="194">
        <f t="shared" ref="V1" si="8">U1+1</f>
        <v>21</v>
      </c>
      <c r="W1" s="194">
        <f t="shared" ref="W1" si="9">V1+1</f>
        <v>22</v>
      </c>
      <c r="X1" s="194">
        <f t="shared" ref="X1:Y1" si="10">W1+1</f>
        <v>23</v>
      </c>
      <c r="Y1" s="194">
        <f t="shared" si="10"/>
        <v>24</v>
      </c>
      <c r="Z1" s="194">
        <f t="shared" ref="Z1" si="11">Y1+1</f>
        <v>25</v>
      </c>
      <c r="AA1" s="194">
        <f t="shared" ref="AA1" si="12">Z1+1</f>
        <v>26</v>
      </c>
      <c r="AB1" s="194">
        <f t="shared" ref="AB1" si="13">AA1+1</f>
        <v>27</v>
      </c>
      <c r="AC1" s="194">
        <f t="shared" ref="AC1" si="14">AB1+1</f>
        <v>28</v>
      </c>
      <c r="AD1" s="194">
        <f t="shared" ref="AD1" si="15">AC1+1</f>
        <v>29</v>
      </c>
      <c r="AE1" s="194">
        <f t="shared" ref="AE1" si="16">AD1+1</f>
        <v>30</v>
      </c>
      <c r="AF1" s="194">
        <f t="shared" ref="AF1" si="17">AE1+1</f>
        <v>31</v>
      </c>
      <c r="AG1" s="194">
        <f t="shared" ref="AG1" si="18">AF1+1</f>
        <v>32</v>
      </c>
      <c r="AH1" s="194">
        <f t="shared" ref="AH1" si="19">AG1+1</f>
        <v>33</v>
      </c>
      <c r="AI1" s="194">
        <f t="shared" ref="AI1" si="20">AH1+1</f>
        <v>34</v>
      </c>
      <c r="AJ1" s="194">
        <f t="shared" ref="AJ1" si="21">AI1+1</f>
        <v>35</v>
      </c>
      <c r="AK1" s="194">
        <f t="shared" ref="AK1" si="22">AJ1+1</f>
        <v>36</v>
      </c>
      <c r="AL1" s="194">
        <f t="shared" ref="AL1" si="23">AK1+1</f>
        <v>37</v>
      </c>
      <c r="AM1" s="194">
        <f t="shared" ref="AM1" si="24">AL1+1</f>
        <v>38</v>
      </c>
      <c r="AN1" s="194">
        <f t="shared" ref="AN1" si="25">AM1+1</f>
        <v>39</v>
      </c>
      <c r="AO1" s="194">
        <f t="shared" ref="AO1" si="26">AN1+1</f>
        <v>40</v>
      </c>
      <c r="AQ1" s="194">
        <f>AO1+1</f>
        <v>41</v>
      </c>
      <c r="AS1" s="194">
        <f t="shared" ref="AS1" si="27">AQ1+1</f>
        <v>42</v>
      </c>
      <c r="AT1" s="194">
        <f t="shared" ref="AT1" si="28">AS1+1</f>
        <v>43</v>
      </c>
      <c r="AU1" s="194">
        <f t="shared" ref="AU1" si="29">AT1+1</f>
        <v>44</v>
      </c>
      <c r="AV1" s="194">
        <f t="shared" ref="AV1" si="30">AU1+1</f>
        <v>45</v>
      </c>
      <c r="AX1" s="194">
        <f t="shared" ref="AX1" si="31">AV1+1</f>
        <v>46</v>
      </c>
      <c r="AY1" s="194">
        <f t="shared" ref="AY1" si="32">AX1+1</f>
        <v>47</v>
      </c>
      <c r="AZ1" s="194">
        <f t="shared" ref="AZ1" si="33">AY1+1</f>
        <v>48</v>
      </c>
      <c r="BA1" s="194">
        <f t="shared" ref="BA1" si="34">AZ1+1</f>
        <v>49</v>
      </c>
      <c r="BB1" s="194">
        <f t="shared" ref="BB1" si="35">BA1+1</f>
        <v>50</v>
      </c>
      <c r="BC1" s="194">
        <f t="shared" ref="BC1" si="36">BB1+1</f>
        <v>51</v>
      </c>
      <c r="BD1" s="194">
        <f t="shared" ref="BD1" si="37">BC1+1</f>
        <v>52</v>
      </c>
      <c r="BE1" s="194">
        <f t="shared" ref="BE1" si="38">BB1+1</f>
        <v>51</v>
      </c>
      <c r="BF1" s="194">
        <f t="shared" ref="BF1" si="39">BE1+1</f>
        <v>52</v>
      </c>
      <c r="BG1" s="194">
        <f t="shared" ref="BG1" si="40">BF1+1</f>
        <v>53</v>
      </c>
      <c r="BI1" s="194">
        <f t="shared" ref="BI1" si="41">BG1+1</f>
        <v>54</v>
      </c>
      <c r="BJ1" s="194">
        <f t="shared" ref="BJ1" si="42">BI1+1</f>
        <v>55</v>
      </c>
      <c r="BK1" s="194">
        <f t="shared" ref="BK1" si="43">BJ1+1</f>
        <v>56</v>
      </c>
      <c r="BL1" s="194">
        <f t="shared" ref="BL1" si="44">BK1+1</f>
        <v>57</v>
      </c>
      <c r="BM1" s="194">
        <f t="shared" ref="BM1" si="45">BL1+1</f>
        <v>58</v>
      </c>
      <c r="BN1" s="194">
        <f t="shared" ref="BN1" si="46">BM1+1</f>
        <v>59</v>
      </c>
      <c r="BO1" s="194">
        <f t="shared" ref="BO1" si="47">BN1+1</f>
        <v>60</v>
      </c>
      <c r="BP1" s="194">
        <f t="shared" ref="BP1" si="48">BO1+1</f>
        <v>61</v>
      </c>
      <c r="BQ1" s="194">
        <f t="shared" ref="BQ1" si="49">BP1+1</f>
        <v>62</v>
      </c>
      <c r="BR1" s="194">
        <f t="shared" ref="BR1:BS1" si="50">BQ1+1</f>
        <v>63</v>
      </c>
      <c r="BS1" s="194">
        <f t="shared" si="50"/>
        <v>64</v>
      </c>
    </row>
    <row r="2" spans="1:75">
      <c r="A2" s="298"/>
      <c r="B2" s="298"/>
      <c r="G2" s="300"/>
      <c r="H2" s="300"/>
      <c r="J2" s="300"/>
      <c r="K2" s="300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1"/>
      <c r="AT2" s="331"/>
      <c r="AU2" s="331"/>
      <c r="AV2" s="331"/>
      <c r="AW2" s="331"/>
      <c r="AX2" s="331"/>
      <c r="AY2" s="331"/>
      <c r="AZ2" s="331"/>
      <c r="BA2" s="331"/>
      <c r="BB2" s="331"/>
      <c r="BC2" s="331"/>
      <c r="BD2" s="331"/>
      <c r="BE2" s="331"/>
      <c r="BF2" s="331"/>
      <c r="BG2" s="331"/>
      <c r="BH2" s="331"/>
      <c r="BI2" s="331"/>
      <c r="BJ2" s="331"/>
      <c r="BK2" s="331"/>
      <c r="BL2" s="331"/>
      <c r="BM2" s="331"/>
      <c r="BN2" s="331"/>
      <c r="BO2" s="331"/>
      <c r="BP2" s="331"/>
      <c r="BQ2" s="331"/>
      <c r="BR2" s="331"/>
      <c r="BS2" s="331"/>
      <c r="BT2" s="331"/>
      <c r="BU2" s="331"/>
      <c r="BV2" s="331"/>
      <c r="BW2" s="331"/>
    </row>
    <row r="3" spans="1:75">
      <c r="A3" s="881" t="str">
        <f>"Bulan "&amp;TEXT(A4,"MMMM")&amp;" "&amp;TEXT(A4,"YYYY")</f>
        <v>Bulan July 2026</v>
      </c>
      <c r="B3" s="881"/>
      <c r="C3" s="881"/>
      <c r="G3" s="301"/>
      <c r="H3" s="301"/>
      <c r="I3" s="327"/>
      <c r="J3" s="301"/>
      <c r="K3" s="301"/>
      <c r="L3" s="327"/>
      <c r="M3" s="326"/>
    </row>
    <row r="4" spans="1:75">
      <c r="A4" s="882">
        <f>'Daily Sales'!A2:C2</f>
        <v>46204</v>
      </c>
      <c r="B4" s="882"/>
      <c r="E4" s="217"/>
      <c r="M4" s="326"/>
      <c r="N4" s="326"/>
      <c r="O4" s="326"/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/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  <c r="AL4" s="326"/>
      <c r="AM4" s="326"/>
      <c r="AN4" s="326"/>
      <c r="AO4" s="326"/>
      <c r="AP4" s="326"/>
      <c r="AQ4" s="326"/>
      <c r="AR4" s="326"/>
      <c r="AS4" s="326"/>
      <c r="AT4" s="326"/>
      <c r="AU4" s="326"/>
      <c r="AV4" s="326"/>
      <c r="AW4" s="326"/>
      <c r="AX4" s="326"/>
      <c r="AY4" s="326"/>
      <c r="AZ4" s="326"/>
      <c r="BA4" s="326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  <c r="BM4" s="326"/>
      <c r="BN4" s="326"/>
      <c r="BO4" s="326"/>
      <c r="BP4" s="326"/>
      <c r="BQ4" s="326"/>
      <c r="BR4" s="326"/>
      <c r="BS4" s="326"/>
      <c r="BT4" s="326"/>
      <c r="BU4" s="326"/>
      <c r="BV4" s="326"/>
      <c r="BW4" s="326"/>
    </row>
    <row r="6" spans="1:75" ht="21" customHeight="1" thickTop="1" thickBot="1">
      <c r="A6" s="887" t="s">
        <v>120</v>
      </c>
      <c r="B6" s="889" t="s">
        <v>121</v>
      </c>
      <c r="C6" s="883" t="s">
        <v>122</v>
      </c>
      <c r="D6" s="883"/>
      <c r="E6" s="883"/>
      <c r="F6" s="883"/>
      <c r="G6" s="883"/>
      <c r="H6" s="883"/>
      <c r="I6" s="883"/>
      <c r="J6" s="883"/>
      <c r="K6" s="884"/>
      <c r="L6" s="884"/>
      <c r="M6" s="885" t="s">
        <v>289</v>
      </c>
      <c r="N6" s="886"/>
      <c r="O6" s="886"/>
      <c r="P6" s="886"/>
      <c r="Q6" s="886"/>
      <c r="R6" s="886"/>
      <c r="S6" s="886"/>
      <c r="T6" s="886"/>
      <c r="U6" s="886"/>
      <c r="V6" s="886"/>
      <c r="W6" s="886"/>
      <c r="X6" s="886"/>
      <c r="Y6" s="886"/>
      <c r="Z6" s="886"/>
      <c r="AA6" s="886"/>
      <c r="AB6" s="886"/>
      <c r="AC6" s="886"/>
      <c r="AD6" s="886"/>
      <c r="AE6" s="886"/>
      <c r="AF6" s="886"/>
      <c r="AG6" s="886"/>
      <c r="AH6" s="886"/>
      <c r="AI6" s="886"/>
      <c r="AJ6" s="886"/>
      <c r="AK6" s="886"/>
      <c r="AL6" s="886"/>
      <c r="AM6" s="886"/>
      <c r="AN6" s="886"/>
      <c r="AO6" s="886"/>
      <c r="AP6" s="886"/>
      <c r="AQ6" s="886"/>
      <c r="AR6" s="886"/>
      <c r="AS6" s="886"/>
      <c r="AT6" s="886"/>
      <c r="AU6" s="886"/>
      <c r="AV6" s="886"/>
      <c r="AW6" s="886"/>
      <c r="AX6" s="886"/>
      <c r="AY6" s="886"/>
      <c r="AZ6" s="886"/>
      <c r="BA6" s="886"/>
      <c r="BB6" s="886"/>
      <c r="BC6" s="886"/>
      <c r="BD6" s="886"/>
      <c r="BE6" s="886"/>
      <c r="BF6" s="886"/>
      <c r="BG6" s="886"/>
      <c r="BH6" s="886"/>
      <c r="BI6" s="886"/>
      <c r="BJ6" s="886"/>
      <c r="BK6" s="886"/>
      <c r="BL6" s="886"/>
      <c r="BM6" s="886"/>
      <c r="BN6" s="886"/>
      <c r="BO6" s="886"/>
      <c r="BP6" s="886"/>
      <c r="BQ6" s="886"/>
      <c r="BR6" s="886"/>
      <c r="BS6" s="886"/>
      <c r="BT6" s="886"/>
      <c r="BU6" s="886"/>
      <c r="BV6" s="886"/>
      <c r="BW6" s="886"/>
    </row>
    <row r="7" spans="1:75" s="297" customFormat="1" ht="55.5" customHeight="1" thickTop="1" thickBot="1">
      <c r="A7" s="888"/>
      <c r="B7" s="890"/>
      <c r="C7" s="302" t="s">
        <v>123</v>
      </c>
      <c r="D7" s="302" t="s">
        <v>124</v>
      </c>
      <c r="E7" s="302" t="s">
        <v>125</v>
      </c>
      <c r="F7" s="302" t="s">
        <v>126</v>
      </c>
      <c r="G7" s="302" t="s">
        <v>85</v>
      </c>
      <c r="H7" s="302" t="s">
        <v>86</v>
      </c>
      <c r="I7" s="332" t="s">
        <v>127</v>
      </c>
      <c r="J7" s="302" t="s">
        <v>481</v>
      </c>
      <c r="K7" s="332" t="s">
        <v>293</v>
      </c>
      <c r="L7" s="332" t="s">
        <v>128</v>
      </c>
      <c r="M7" s="333" t="s">
        <v>129</v>
      </c>
      <c r="N7" s="334" t="s">
        <v>21</v>
      </c>
      <c r="O7" s="334" t="s">
        <v>22</v>
      </c>
      <c r="P7" s="334" t="s">
        <v>23</v>
      </c>
      <c r="Q7" s="334" t="s">
        <v>24</v>
      </c>
      <c r="R7" s="334" t="s">
        <v>25</v>
      </c>
      <c r="S7" s="334" t="s">
        <v>26</v>
      </c>
      <c r="T7" s="334" t="s">
        <v>27</v>
      </c>
      <c r="U7" s="334" t="s">
        <v>28</v>
      </c>
      <c r="V7" s="334" t="s">
        <v>29</v>
      </c>
      <c r="W7" s="334" t="s">
        <v>30</v>
      </c>
      <c r="X7" s="334" t="s">
        <v>31</v>
      </c>
      <c r="Y7" s="334" t="s">
        <v>32</v>
      </c>
      <c r="Z7" s="349" t="s">
        <v>34</v>
      </c>
      <c r="AA7" s="349" t="s">
        <v>35</v>
      </c>
      <c r="AB7" s="349" t="s">
        <v>36</v>
      </c>
      <c r="AC7" s="646" t="s">
        <v>40</v>
      </c>
      <c r="AD7" s="646" t="s">
        <v>130</v>
      </c>
      <c r="AE7" s="646" t="s">
        <v>41</v>
      </c>
      <c r="AF7" s="646" t="s">
        <v>42</v>
      </c>
      <c r="AG7" s="646" t="s">
        <v>43</v>
      </c>
      <c r="AH7" s="646" t="s">
        <v>44</v>
      </c>
      <c r="AI7" s="646" t="s">
        <v>45</v>
      </c>
      <c r="AJ7" s="646" t="s">
        <v>46</v>
      </c>
      <c r="AK7" s="646" t="s">
        <v>47</v>
      </c>
      <c r="AL7" s="646" t="s">
        <v>48</v>
      </c>
      <c r="AM7" s="646" t="s">
        <v>49</v>
      </c>
      <c r="AN7" s="646" t="s">
        <v>50</v>
      </c>
      <c r="AO7" s="646" t="s">
        <v>51</v>
      </c>
      <c r="AP7" s="349" t="s">
        <v>131</v>
      </c>
      <c r="AQ7" s="349" t="s">
        <v>52</v>
      </c>
      <c r="AR7" s="334" t="s">
        <v>38</v>
      </c>
      <c r="AS7" s="334" t="s">
        <v>33</v>
      </c>
      <c r="AT7" s="334" t="s">
        <v>53</v>
      </c>
      <c r="AU7" s="334" t="s">
        <v>54</v>
      </c>
      <c r="AV7" s="334" t="s">
        <v>55</v>
      </c>
      <c r="AW7" s="334" t="s">
        <v>56</v>
      </c>
      <c r="AX7" s="334" t="s">
        <v>57</v>
      </c>
      <c r="AY7" s="334" t="s">
        <v>290</v>
      </c>
      <c r="AZ7" s="334" t="s">
        <v>58</v>
      </c>
      <c r="BA7" s="334" t="s">
        <v>59</v>
      </c>
      <c r="BB7" s="334" t="s">
        <v>60</v>
      </c>
      <c r="BC7" s="334" t="s">
        <v>61</v>
      </c>
      <c r="BD7" s="349" t="s">
        <v>62</v>
      </c>
      <c r="BE7" s="349" t="s">
        <v>37</v>
      </c>
      <c r="BF7" s="349" t="s">
        <v>63</v>
      </c>
      <c r="BG7" s="349" t="s">
        <v>64</v>
      </c>
      <c r="BH7" s="349" t="s">
        <v>39</v>
      </c>
      <c r="BI7" s="646" t="s">
        <v>65</v>
      </c>
      <c r="BJ7" s="646" t="s">
        <v>66</v>
      </c>
      <c r="BK7" s="646" t="s">
        <v>67</v>
      </c>
      <c r="BL7" s="334" t="s">
        <v>68</v>
      </c>
      <c r="BM7" s="334" t="s">
        <v>69</v>
      </c>
      <c r="BN7" s="334" t="s">
        <v>70</v>
      </c>
      <c r="BO7" s="334" t="s">
        <v>71</v>
      </c>
      <c r="BP7" s="334" t="s">
        <v>72</v>
      </c>
      <c r="BQ7" s="646" t="s">
        <v>291</v>
      </c>
      <c r="BR7" s="646" t="s">
        <v>73</v>
      </c>
      <c r="BS7" s="334" t="s">
        <v>74</v>
      </c>
      <c r="BT7" s="334" t="s">
        <v>75</v>
      </c>
      <c r="BU7" s="334" t="s">
        <v>76</v>
      </c>
      <c r="BV7" s="334" t="s">
        <v>77</v>
      </c>
      <c r="BW7" s="647" t="s">
        <v>78</v>
      </c>
    </row>
    <row r="8" spans="1:75" ht="15" customHeight="1" thickTop="1">
      <c r="A8" s="303">
        <f>'Daily Sales'!A2:C2</f>
        <v>46204</v>
      </c>
      <c r="B8" s="304">
        <f ca="1">IFERROR(M8/C8,"")</f>
        <v>1.042807019279828</v>
      </c>
      <c r="C8" s="305">
        <f>SUM(D8:L8)</f>
        <v>206166.16499999998</v>
      </c>
      <c r="D8" s="306">
        <v>134517.10999999999</v>
      </c>
      <c r="E8" s="307">
        <v>31180.870000000003</v>
      </c>
      <c r="F8" s="307">
        <v>23854.690000000002</v>
      </c>
      <c r="G8" s="307">
        <v>0</v>
      </c>
      <c r="H8" s="307">
        <v>0</v>
      </c>
      <c r="I8" s="335">
        <v>0</v>
      </c>
      <c r="J8" s="307">
        <v>0</v>
      </c>
      <c r="K8" s="335">
        <v>16613.494999999999</v>
      </c>
      <c r="L8" s="336">
        <v>0</v>
      </c>
      <c r="M8" s="337">
        <f t="shared" ref="M8:M34" ca="1" si="51">SUM(N8:BW8)</f>
        <v>214991.52400000318</v>
      </c>
      <c r="N8" s="338">
        <f>SUMIF(CLIN!$C$7:$C$500,'Summary sales'!$A8,CLIN!$J$7:$J$500)</f>
        <v>700.13999999989755</v>
      </c>
      <c r="O8" s="338">
        <f>SUMIF(BI!$B$7:$B$501,'Summary sales'!$A8,BI!$J$7:$J$501)</f>
        <v>1543.859999999404</v>
      </c>
      <c r="P8" s="338">
        <f>SUMIF(MKG!$B$7:$B$500,'Summary sales'!$A8,MKG!$J$7:$J$500)</f>
        <v>1363.070000000298</v>
      </c>
      <c r="Q8" s="338">
        <f>SUMIF(STM!$B$7:$B$501,'Summary sales'!$A8,STM!$J$7:$J$501)</f>
        <v>3472</v>
      </c>
      <c r="R8" s="338">
        <f>SUMIF(OAJ!$B$7:$B$500,'Summary sales'!$A8,OAJ!$J$7:$J$500)</f>
        <v>821.71999999997206</v>
      </c>
      <c r="S8" s="338">
        <f>SUMIF(NNI!$B$7:$B$497,'Summary sales'!$A8,NNI!$J$7:$J$497)</f>
        <v>0</v>
      </c>
      <c r="T8" s="338">
        <f>SUMIF(SHB!$B$7:$B$500,'Summary sales'!$A8,SHB!$J$7:$J$500)</f>
        <v>385.04999999998836</v>
      </c>
      <c r="U8" s="338">
        <f>SUMIF(GTL!$B$7:$B$500,'Summary sales'!$A8,GTL!$J$7:$J$500)</f>
        <v>916.94000000006054</v>
      </c>
      <c r="V8" s="338">
        <f>SUMIF(TWK!$B$7:$B$501,'Summary sales'!$A8,TWK!$J$7:$J$501)</f>
        <v>846.35999999998603</v>
      </c>
      <c r="W8" s="338">
        <f>SUMIF(BYC!$B$7:$B$500,'Summary sales'!$A8,BYC!$J$7:$J$500)</f>
        <v>6041.4199999999255</v>
      </c>
      <c r="X8" s="338">
        <f ca="1">SUMIF(GFIR!$B$7:$B$34,'Summary sales'!$A8,GFIR!$J$7:$J$34)+SUMIF(GFIR2!$B$7:$B$31,'Summary sales'!$A8,GFIR2!$J$7:$J$30)</f>
        <v>4548.3999999999069</v>
      </c>
      <c r="Y8" s="338">
        <f>SUMIF(SARIMURNI!$B$7:$B$502,'Summary sales'!$A8,SARIMURNI!$J$7:$J$502)</f>
        <v>402.66000000014901</v>
      </c>
      <c r="Z8" s="338">
        <f>SUMIF(TOI!$B$7:$B$500,'Summary sales'!$A8,TOI!$J$7:$J$500)</f>
        <v>0</v>
      </c>
      <c r="AA8" s="338">
        <f>SUMIF(HLI!$B$7:$B$500,'Summary sales'!$A8,HLI!$J$7:$J$500)</f>
        <v>11013.580000000075</v>
      </c>
      <c r="AB8" s="338">
        <f>SUMIF(CERES!$B$7:$B$503,'Summary sales'!$A8,CERES!$J$7:$J$503)</f>
        <v>9544.7799999997951</v>
      </c>
      <c r="AC8" s="338">
        <f>SUMIF(ALT!$B$7:$B$119,'Summary sales'!$A8,ALT!$M$7:$M$119)</f>
        <v>1382.89300000004</v>
      </c>
      <c r="AD8" s="338">
        <f>SUMIF(UJL!$B$8:$B$99,'Summary sales'!$A8,UJL!$O$8:$O$99)</f>
        <v>0</v>
      </c>
      <c r="AE8" s="338">
        <f ca="1">SUMIF(IDP!$B$7:$B$138,'Summary sales'!$A8,IDP!$O$7:$O$137)</f>
        <v>0</v>
      </c>
      <c r="AF8" s="338">
        <f>SUMIF(FSI!$B$7:$B$497,'Summary sales'!$A8,FSI!$J$7:$J$497)</f>
        <v>0</v>
      </c>
      <c r="AG8" s="338">
        <f>SUMIF(PSD!$B$7:$B$500,'Summary sales'!$A8,PSD!$K$7:$K$500)</f>
        <v>0</v>
      </c>
      <c r="AH8" s="338">
        <f>SUMIF(EBM!$B$7:$B$500,'Summary sales'!$A8,EBM!$J$7:$J$500)</f>
        <v>53.361999999993714</v>
      </c>
      <c r="AI8" s="338">
        <f>SUMIF(CISF!$B$7:$B$500,'Summary sales'!$A8,CISF!$J$7:$J$500)</f>
        <v>3654.4000000003725</v>
      </c>
      <c r="AJ8" s="338">
        <f>SUMIF(KGM!$B$5:$B$506,'Summary sales'!$A8,KGM!$O$5:$O$506)</f>
        <v>1249.7199999999721</v>
      </c>
      <c r="AK8" s="338">
        <f>SUMIF(PUJ!$B$7:$B$503,'Summary sales'!$A8,PUJ!$J$7:$J$503)</f>
        <v>3540.0999999996275</v>
      </c>
      <c r="AL8" s="338">
        <f>SUMIF(TORABIKACIKUPA!$B$7:$B$493,'Summary sales'!$A8,TORABIKACIKUPA!$L$7:$L$493)</f>
        <v>0</v>
      </c>
      <c r="AM8" s="338">
        <f>SUMIF(TORABIKAHF!$B$7:$B$504,'Summary sales'!$A8,TORABIKAHF!$L$7:$L$504)</f>
        <v>0</v>
      </c>
      <c r="AN8" s="351">
        <f>SUMIF(TORABIKAIC!$B$7:$B$492,'Summary sales'!$A8,TORABIKAIC!$L$7:$L$492)</f>
        <v>0</v>
      </c>
      <c r="AO8" s="338">
        <f>SUMIF(KALBEE!$B$7:$B$501,'Summary sales'!$A8,KALBEE!$J$7:$J$501)</f>
        <v>7991.7000000001863</v>
      </c>
      <c r="AP8" s="338">
        <f>SUMIF(TOYOBO!$B$7:$B$479,'Summary sales'!$A8,TOYOBO!$O$7:$O$479)</f>
        <v>0</v>
      </c>
      <c r="AQ8" s="338">
        <f>SUMIF(SWS!$B$7:$B$483,'Summary sales'!$A8,SWS!$P$7:$P$483)</f>
        <v>0</v>
      </c>
      <c r="AR8" s="338">
        <f>SUMIF(KSN!$B$7:$B$484,'Summary sales'!$A8,KSN!$J$7:$J$484)</f>
        <v>5224.0400000000373</v>
      </c>
      <c r="AS8" s="351">
        <f>SUMIF(UMI!$B$7:$B$501,'Summary sales'!$A8,UMI!$J$7:$J$501)</f>
        <v>10881.149000003934</v>
      </c>
      <c r="AT8" s="338">
        <f>SUMIF(IPT!$B$7:$B$502,'Summary sales'!$A8,IPT!$J$7:$J$502)</f>
        <v>1734.0100000007078</v>
      </c>
      <c r="AU8" s="338">
        <f>SUMIF(KBRU!$B$7:$B$501,'Summary sales'!$A8,KBRU!$J$7:$J$501)</f>
        <v>715.55000000004657</v>
      </c>
      <c r="AV8" s="338">
        <f>SUMIF(AMI!$B$7:$B$501,'Summary sales'!$A8,AMI!$J$7:$J$501)</f>
        <v>9557.9399999994785</v>
      </c>
      <c r="AW8" s="338">
        <f>SUMIF(KA!$B$7:$B$501,'Summary sales'!$A8,KA!$J$7:$J$501)</f>
        <v>1854.1500000000233</v>
      </c>
      <c r="AX8" s="338">
        <f>SUMIF(KTN!$B$7:$B$500,'Summary sales'!$A8,KTN!$J$7:$J$500)</f>
        <v>1613.75</v>
      </c>
      <c r="AY8" s="338">
        <f>SUMIF(KSNR!$B$7:$B$497,'Summary sales'!$A8,KSNR!$J$7:$J$497)</f>
        <v>6592.890000000014</v>
      </c>
      <c r="AZ8" s="338">
        <f>SUMIF(NIAGAGARAM!$B$7:$B$504,'Summary sales'!$A8,NIAGAGARAM!$J$7:$J$504)</f>
        <v>1595.5499999999302</v>
      </c>
      <c r="BA8" s="338">
        <f>SUMIF('PCI84'!$B$7:$B$501,'Summary sales'!$A8,'PCI84'!$J$7:$J$501)</f>
        <v>10872.450000000186</v>
      </c>
      <c r="BB8" s="338">
        <f>SUMIF(PCIM!$B$7:$B$502,'Summary sales'!$A8,PCIM!$J$7:$J$502)</f>
        <v>1560.6599999999162</v>
      </c>
      <c r="BC8" s="338">
        <f>SUMIF(INDOFOOD!$B$7:$B$500,'Summary sales'!$A8,INDOFOOD!$J$7:$J$500)</f>
        <v>545.27999999932945</v>
      </c>
      <c r="BD8" s="338">
        <f>SUMIF(HCI!$B$7:$B$502,'Summary sales'!$A8,HCI!$J$7:$J$502)</f>
        <v>7858</v>
      </c>
      <c r="BE8" s="338">
        <f>SUMIF(DIC!$B$7:$B$501,'Summary sales'!$A8,DIC!$J$7:$J$501)</f>
        <v>8545.7600000002421</v>
      </c>
      <c r="BF8" s="338">
        <f>SUMIF(ASAHIMAS!$B$7:$B$500,'Summary sales'!$A8,ASAHIMAS!$J$7:$J$500)</f>
        <v>41150.269999999553</v>
      </c>
      <c r="BG8" s="338">
        <f>SUMIF('ABC KOGEN'!B7:B39,'Summary sales'!$A8,'ABC KOGEN'!J7:J39)</f>
        <v>8857.6999999997206</v>
      </c>
      <c r="BH8" s="338">
        <f>SUMIF(ADP!$B$7:$B$499,'Summary sales'!$A8,ADP!$J$7:$J$499)</f>
        <v>1333.5999999999985</v>
      </c>
      <c r="BI8" s="338">
        <f>SUMIF(Tongtji!$B$8:$B$502,'Summary sales'!$A8,Tongtji!$J$8:$J$502)</f>
        <v>3742</v>
      </c>
      <c r="BJ8" s="338">
        <f>SUMIF(CITYMALL!$B$7:$B$500,'Summary sales'!$A8,CITYMALL!$K$7:$K$500)</f>
        <v>0</v>
      </c>
      <c r="BK8" s="338">
        <f>SUMIF(PERHUTANI!$B$7:$B$500,'Summary sales'!$A8,PERHUTANI!$J$7:$J$500)</f>
        <v>0</v>
      </c>
      <c r="BL8" s="338">
        <f>SUMIF(PA!$B$7:$B$500,'Summary sales'!$A8,PA!$J$7:$J$500)</f>
        <v>743.35999999998603</v>
      </c>
      <c r="BM8" s="338">
        <f>SUMIF(RPI!$B$7:$B$500,'Summary sales'!$A8,RPI!$J$7:$J$500)</f>
        <v>0</v>
      </c>
      <c r="BN8" s="338">
        <f>SUMIF(RB!$B$7:$B$500,'Summary sales'!$A8,RB!$J$7:$J$500)</f>
        <v>4095.7399999997579</v>
      </c>
      <c r="BO8" s="338">
        <f>SUMIF(GFATOM!$B$7:$B$500,'Summary sales'!$A8,GFATOM!$J$7:$J$500)</f>
        <v>6264.7399999999907</v>
      </c>
      <c r="BP8" s="338">
        <f>SUMIF(GFKULIT!$B$7:$B$500,'Summary sales'!$A8,GFKULIT!$J$7:$J$500)</f>
        <v>574.98100000002887</v>
      </c>
      <c r="BQ8" s="338">
        <f>SUMIF(PENTAWIRA!$B$7:$B$548,'Summary sales'!$A8,PENTAWIRA!$O$7:$O$548)</f>
        <v>12722.689</v>
      </c>
      <c r="BR8" s="338">
        <f>SUMIF(HSK!$B$7:$B$500,'Summary sales'!$A8,HSK!$J$7:$J$500)</f>
        <v>0</v>
      </c>
      <c r="BS8" s="338">
        <f>SUMIF(SDM!$B$7:$B$500,'Summary sales'!$A8,SDM!$J$7:$J$500)</f>
        <v>1319.320000000298</v>
      </c>
      <c r="BT8" s="338">
        <f>SUMIF(CCS!$B$7:$B$500,'Summary sales'!$A8,CCS!$J$7:$J$500)</f>
        <v>0</v>
      </c>
      <c r="BU8" s="338">
        <f>SUMIF(JARGAS!$B$7:$B$500,'Summary sales'!$A8,JARGAS!$J$7:$J$500)</f>
        <v>2645.929999999993</v>
      </c>
      <c r="BV8" s="338">
        <f>SUMIF(SBI!$B$7:$B$500,'Summary sales'!$A8,SBI!$J$7:$J$500)</f>
        <v>2917.8600000003353</v>
      </c>
      <c r="BW8" s="338">
        <f>SUMIF(SPGLOBAL!$B$7:$B$542,'Summary sales'!$A8,SPGLOBAL!$M$7:$M$542)</f>
        <v>0</v>
      </c>
    </row>
    <row r="9" spans="1:75" ht="15.75" customHeight="1">
      <c r="A9" s="308">
        <f>A8+1</f>
        <v>46205</v>
      </c>
      <c r="B9" s="309">
        <f ca="1">IFERROR(M9/C9,"")</f>
        <v>1.0681481304653819</v>
      </c>
      <c r="C9" s="310">
        <f t="shared" ref="C9:C36" si="52">SUM(D9:L9)</f>
        <v>206758.736</v>
      </c>
      <c r="D9" s="311">
        <v>145652.82999999999</v>
      </c>
      <c r="E9" s="312">
        <v>33045.310000000005</v>
      </c>
      <c r="F9" s="312">
        <v>11012.62</v>
      </c>
      <c r="G9" s="312">
        <v>4257.32</v>
      </c>
      <c r="H9" s="312">
        <v>0</v>
      </c>
      <c r="I9" s="339">
        <v>4255.8500000000004</v>
      </c>
      <c r="J9" s="312">
        <v>0</v>
      </c>
      <c r="K9" s="340">
        <v>8534.8060000000005</v>
      </c>
      <c r="L9" s="339">
        <v>0</v>
      </c>
      <c r="M9" s="341">
        <f t="shared" ca="1" si="51"/>
        <v>220848.95731578546</v>
      </c>
      <c r="N9" s="342">
        <f>SUMIF(CLIN!$C$7:$C$500,'Summary sales'!$A9,CLIN!$J$7:$J$500)</f>
        <v>1054.1899999999441</v>
      </c>
      <c r="O9" s="342">
        <f>SUMIF(BI!$B$7:$B$501,'Summary sales'!$A9,BI!$J$7:$J$501)</f>
        <v>1607.429999999702</v>
      </c>
      <c r="P9" s="342">
        <f>SUMIF(MKG!$B$7:$B$500,'Summary sales'!$A9,MKG!$J$7:$J$500)</f>
        <v>1333.2799999997951</v>
      </c>
      <c r="Q9" s="342">
        <f>SUMIF(STM!$B$7:$B$501,'Summary sales'!$A9,STM!$J$7:$J$501)</f>
        <v>3735.7000000001863</v>
      </c>
      <c r="R9" s="342">
        <f>SUMIF(OAJ!$B$7:$B$500,'Summary sales'!$A9,OAJ!$J$7:$J$500)</f>
        <v>1101.0700000000652</v>
      </c>
      <c r="S9" s="342">
        <f>SUMIF(NNI!$B$7:$B$497,'Summary sales'!$A9,NNI!$J$7:$J$497)</f>
        <v>0</v>
      </c>
      <c r="T9" s="342">
        <f>SUMIF(SHB!$B$7:$B$500,'Summary sales'!$A9,SHB!$J$7:$J$500)</f>
        <v>29.75</v>
      </c>
      <c r="U9" s="342">
        <f>SUMIF(GTL!$B$7:$B$500,'Summary sales'!$A9,GTL!$J$7:$J$500)</f>
        <v>937.51000000000931</v>
      </c>
      <c r="V9" s="342">
        <f>SUMIF(TWK!$B$7:$B$501,'Summary sales'!$A9,TWK!$J$7:$J$501)</f>
        <v>798.63000000000466</v>
      </c>
      <c r="W9" s="342">
        <f>SUMIF(BYC!$B$7:$B$500,'Summary sales'!$A9,BYC!$J$7:$J$500)</f>
        <v>5443.5400000009686</v>
      </c>
      <c r="X9" s="342">
        <f ca="1">SUMIF(GFIR!$B$7:$B$34,'Summary sales'!$A9,GFIR!$J$7:$J$34)+SUMIF(GFIR2!$B$7:$B$31,'Summary sales'!$A9,GFIR2!$J$7:$J$30)</f>
        <v>4161.4899999997579</v>
      </c>
      <c r="Y9" s="342">
        <f>SUMIF(SARIMURNI!$B$7:$B$502,'Summary sales'!$A9,SARIMURNI!$J$7:$J$502)</f>
        <v>639.86999999987893</v>
      </c>
      <c r="Z9" s="342">
        <f>SUMIF(TOI!$B$7:$B$500,'Summary sales'!$A9,TOI!$J$7:$J$500)</f>
        <v>0</v>
      </c>
      <c r="AA9" s="342">
        <f>SUMIF(HLI!$B$7:$B$500,'Summary sales'!$A9,HLI!$J$7:$J$500)</f>
        <v>10981.14000000013</v>
      </c>
      <c r="AB9" s="342">
        <f>SUMIF(CERES!$B$7:$B$503,'Summary sales'!$A9,CERES!$J$7:$J$503)</f>
        <v>8415.8999999999069</v>
      </c>
      <c r="AC9" s="342">
        <f>SUMIF(ALT!$B$7:$B$119,'Summary sales'!$A9,ALT!$M$7:$M$119)</f>
        <v>1680.247999999905</v>
      </c>
      <c r="AD9" s="342">
        <f>SUMIF(UJL!$B$8:$B$99,'Summary sales'!$A9,UJL!$O$8:$O$99)</f>
        <v>0</v>
      </c>
      <c r="AE9" s="342">
        <f ca="1">SUMIF(IDP!$B$7:$B$138,'Summary sales'!$A9,IDP!$O$7:$O$137)</f>
        <v>5576.6963157894734</v>
      </c>
      <c r="AF9" s="342">
        <f>SUMIF(FSI!$B$7:$B$497,'Summary sales'!$A9,FSI!$J$7:$J$497)</f>
        <v>0</v>
      </c>
      <c r="AG9" s="342">
        <f>SUMIF(PSD!$B$7:$B$500,'Summary sales'!$A9,PSD!$K$7:$K$500)</f>
        <v>0</v>
      </c>
      <c r="AH9" s="342">
        <f>SUMIF(EBM!$B$7:$B$500,'Summary sales'!$A9,EBM!$J$7:$J$500)</f>
        <v>63.509000000005472</v>
      </c>
      <c r="AI9" s="342">
        <f>SUMIF(CISF!$B$7:$B$500,'Summary sales'!$A9,CISF!$J$7:$J$500)</f>
        <v>3326</v>
      </c>
      <c r="AJ9" s="342">
        <f>SUMIF(KGM!$B$5:$B$506,'Summary sales'!$A9,KGM!$O$5:$O$506)</f>
        <v>1494.3299999999581</v>
      </c>
      <c r="AK9" s="342">
        <f>SUMIF(PUJ!$B$7:$B$503,'Summary sales'!$A9,PUJ!$J$7:$J$503)</f>
        <v>4814</v>
      </c>
      <c r="AL9" s="342">
        <f>SUMIF(TORABIKACIKUPA!$B$7:$B$493,'Summary sales'!$A9,TORABIKACIKUPA!$L$7:$L$493)</f>
        <v>0</v>
      </c>
      <c r="AM9" s="342">
        <f>SUMIF(TORABIKAHF!$B$7:$B$504,'Summary sales'!$A9,TORABIKAHF!$L$7:$L$504)</f>
        <v>0</v>
      </c>
      <c r="AN9" s="342">
        <f>SUMIF(TORABIKAIC!$B$7:$B$492,'Summary sales'!$A9,TORABIKAIC!$L$7:$L$492)</f>
        <v>0</v>
      </c>
      <c r="AO9" s="342">
        <f>SUMIF(KALBEE!$B$7:$B$501,'Summary sales'!$A9,KALBEE!$J$7:$J$501)</f>
        <v>9029.8999999999069</v>
      </c>
      <c r="AP9" s="342">
        <f>SUMIF(TOYOBO!$B$7:$B$479,'Summary sales'!$A9,TOYOBO!$O$7:$O$479)</f>
        <v>0</v>
      </c>
      <c r="AQ9" s="342">
        <f>SUMIF(SWS!$B$7:$B$483,'Summary sales'!$A9,SWS!$P$7:$P$483)</f>
        <v>0</v>
      </c>
      <c r="AR9" s="342">
        <f>SUMIF(KSN!$B$7:$B$484,'Summary sales'!$A9,KSN!$J$7:$J$484)</f>
        <v>7461.6899999999441</v>
      </c>
      <c r="AS9" s="342">
        <f>SUMIF(UMI!$B$7:$B$501,'Summary sales'!$A9,UMI!$J$7:$J$501)</f>
        <v>14128.383999995887</v>
      </c>
      <c r="AT9" s="342">
        <f>SUMIF(IPT!$B$7:$B$502,'Summary sales'!$A9,IPT!$J$7:$J$502)</f>
        <v>2213.6299999998882</v>
      </c>
      <c r="AU9" s="342">
        <f>SUMIF(KBRU!$B$7:$B$501,'Summary sales'!$A9,KBRU!$J$7:$J$501)</f>
        <v>699.72999999998137</v>
      </c>
      <c r="AV9" s="342">
        <f>SUMIF(AMI!$B$7:$B$501,'Summary sales'!$A9,AMI!$J$7:$J$501)</f>
        <v>10632.410000000149</v>
      </c>
      <c r="AW9" s="342">
        <f>SUMIF(KA!$B$7:$B$501,'Summary sales'!$A9,KA!$J$7:$J$501)</f>
        <v>1720.5499999999884</v>
      </c>
      <c r="AX9" s="342">
        <f>SUMIF(KTN!$B$7:$B$500,'Summary sales'!$A9,KTN!$J$7:$J$500)</f>
        <v>1674.0699999998324</v>
      </c>
      <c r="AY9" s="342">
        <f>SUMIF(KSNR!$B$7:$B$497,'Summary sales'!$A9,KSNR!$J$7:$J$497)</f>
        <v>6339.9100000000035</v>
      </c>
      <c r="AZ9" s="342">
        <f>SUMIF(NIAGAGARAM!$B$7:$B$504,'Summary sales'!$A9,NIAGAGARAM!$J$7:$J$504)</f>
        <v>1482.4500000000698</v>
      </c>
      <c r="BA9" s="342">
        <f>SUMIF('PCI84'!$B$7:$B$501,'Summary sales'!$A9,'PCI84'!$J$7:$J$501)</f>
        <v>9796.9400000004098</v>
      </c>
      <c r="BB9" s="342">
        <f>SUMIF(PCIM!$B$7:$B$502,'Summary sales'!$A9,PCIM!$J$7:$J$502)</f>
        <v>2207.4699999999721</v>
      </c>
      <c r="BC9" s="342">
        <f>SUMIF(INDOFOOD!$B$7:$B$500,'Summary sales'!$A9,INDOFOOD!$J$7:$J$500)</f>
        <v>0</v>
      </c>
      <c r="BD9" s="342">
        <f>SUMIF(HCI!$B$7:$B$502,'Summary sales'!$A9,HCI!$J$7:$J$502)</f>
        <v>7434.089999999851</v>
      </c>
      <c r="BE9" s="342">
        <f>SUMIF(DIC!$B$7:$B$501,'Summary sales'!$A9,DIC!$J$7:$J$501)</f>
        <v>7727.8599999998696</v>
      </c>
      <c r="BF9" s="342">
        <f>SUMIF(ASAHIMAS!$B$7:$B$500,'Summary sales'!$A9,ASAHIMAS!$J$7:$J$500)</f>
        <v>39021.390000000596</v>
      </c>
      <c r="BG9" s="342">
        <f>SUMIF('ABC KOGEN'!B8:B40,'Summary sales'!$A9,'ABC KOGEN'!J8:J40)</f>
        <v>7100.7299999999814</v>
      </c>
      <c r="BH9" s="342">
        <f>SUMIF(ADP!$B$7:$B$499,'Summary sales'!$A9,ADP!$J$7:$J$499)</f>
        <v>1086.5500000000029</v>
      </c>
      <c r="BI9" s="342">
        <f>SUMIF(Tongtji!$B$8:$B$502,'Summary sales'!$A9,Tongtji!$J$8:$J$502)</f>
        <v>3639.9000000003725</v>
      </c>
      <c r="BJ9" s="342">
        <f>SUMIF(CITYMALL!$B$7:$B$500,'Summary sales'!$A9,CITYMALL!$K$7:$K$500)</f>
        <v>0</v>
      </c>
      <c r="BK9" s="342">
        <f>SUMIF(PERHUTANI!$B$7:$B$500,'Summary sales'!$A9,PERHUTANI!$J$7:$J$500)</f>
        <v>0</v>
      </c>
      <c r="BL9" s="342">
        <f>SUMIF(PA!$B$7:$B$500,'Summary sales'!$A9,PA!$J$7:$J$500)</f>
        <v>900.61999999999534</v>
      </c>
      <c r="BM9" s="342">
        <f>SUMIF(RPI!$B$7:$B$500,'Summary sales'!$A9,RPI!$J$7:$J$500)</f>
        <v>0</v>
      </c>
      <c r="BN9" s="342">
        <f>SUMIF(RB!$B$7:$B$500,'Summary sales'!$A9,RB!$J$7:$J$500)</f>
        <v>4005.339999999851</v>
      </c>
      <c r="BO9" s="342">
        <f>SUMIF(GFATOM!$B$7:$B$500,'Summary sales'!$A9,GFATOM!$J$7:$J$500)</f>
        <v>2263.8899999998976</v>
      </c>
      <c r="BP9" s="342">
        <f>SUMIF(GFKULIT!$B$7:$B$500,'Summary sales'!$A9,GFKULIT!$J$7:$J$500)</f>
        <v>865.74599999992643</v>
      </c>
      <c r="BQ9" s="342">
        <f>SUMIF(PENTAWIRA!$B$7:$B$548,'Summary sales'!$A9,PENTAWIRA!$O$7:$O$548)</f>
        <v>12367.364000000001</v>
      </c>
      <c r="BR9" s="342">
        <f>SUMIF(HSK!$B$7:$B$500,'Summary sales'!$A9,HSK!$J$7:$J$500)</f>
        <v>0</v>
      </c>
      <c r="BS9" s="342">
        <f>SUMIF(SDM!$B$7:$B$500,'Summary sales'!$A9,SDM!$J$7:$J$500)</f>
        <v>1452.929999999702</v>
      </c>
      <c r="BT9" s="342">
        <f>SUMIF(CCS!$B$7:$B$500,'Summary sales'!$A9,CCS!$J$7:$J$500)</f>
        <v>0</v>
      </c>
      <c r="BU9" s="342">
        <f>SUMIF(JARGAS!$B$7:$B$500,'Summary sales'!$A9,JARGAS!$J$7:$J$500)</f>
        <v>2887.1999999999971</v>
      </c>
      <c r="BV9" s="342">
        <f>SUMIF(SBI!$B$7:$B$500,'Summary sales'!$A9,SBI!$J$7:$J$500)</f>
        <v>5513.929999999702</v>
      </c>
      <c r="BW9" s="342">
        <f>SUMIF(SPGLOBAL!$B$7:$B$542,'Summary sales'!$A9,SPGLOBAL!$M$7:$M$542)</f>
        <v>0</v>
      </c>
    </row>
    <row r="10" spans="1:75">
      <c r="A10" s="313">
        <f t="shared" ref="A10:A38" si="53">A9+1</f>
        <v>46206</v>
      </c>
      <c r="B10" s="314">
        <f ca="1">IFERROR(M10/C10,"")</f>
        <v>1.1490672574554108</v>
      </c>
      <c r="C10" s="315">
        <f t="shared" si="52"/>
        <v>188656.72100000002</v>
      </c>
      <c r="D10" s="316">
        <v>131360.55000000002</v>
      </c>
      <c r="E10" s="317">
        <v>16772.14</v>
      </c>
      <c r="F10" s="317">
        <v>19384.560000000001</v>
      </c>
      <c r="G10" s="317">
        <v>0</v>
      </c>
      <c r="H10" s="317">
        <v>0</v>
      </c>
      <c r="I10" s="343">
        <v>4307.9399999999996</v>
      </c>
      <c r="J10" s="317">
        <v>0</v>
      </c>
      <c r="K10" s="343">
        <v>16831.531000000003</v>
      </c>
      <c r="L10" s="343">
        <v>0</v>
      </c>
      <c r="M10" s="344">
        <f t="shared" ca="1" si="51"/>
        <v>216779.26100000064</v>
      </c>
      <c r="N10" s="345">
        <f>SUMIF(CLIN!$C$7:$C$500,'Summary sales'!$A10,CLIN!$J$7:$J$500)</f>
        <v>1109.5500000000466</v>
      </c>
      <c r="O10" s="345">
        <f>SUMIF(BI!$B$7:$B$501,'Summary sales'!$A10,BI!$J$7:$J$501)</f>
        <v>1155.660000000149</v>
      </c>
      <c r="P10" s="345">
        <f>SUMIF(MKG!$B$7:$B$500,'Summary sales'!$A10,MKG!$J$7:$J$500)</f>
        <v>1249.8500000000931</v>
      </c>
      <c r="Q10" s="345">
        <f>SUMIF(STM!$B$7:$B$501,'Summary sales'!$A10,STM!$J$7:$J$501)</f>
        <v>3277.8999999999069</v>
      </c>
      <c r="R10" s="345">
        <f>SUMIF(OAJ!$B$7:$B$500,'Summary sales'!$A10,OAJ!$J$7:$J$500)</f>
        <v>817.23999999999069</v>
      </c>
      <c r="S10" s="345">
        <f>SUMIF(NNI!$B$7:$B$497,'Summary sales'!$A10,NNI!$J$7:$J$497)</f>
        <v>0</v>
      </c>
      <c r="T10" s="345">
        <f>SUMIF(SHB!$B$7:$B$500,'Summary sales'!$A10,SHB!$J$7:$J$500)</f>
        <v>9.7300000000104774</v>
      </c>
      <c r="U10" s="345">
        <f>SUMIF(GTL!$B$7:$B$500,'Summary sales'!$A10,GTL!$J$7:$J$500)</f>
        <v>838.66999999992549</v>
      </c>
      <c r="V10" s="345">
        <f>SUMIF(TWK!$B$7:$B$501,'Summary sales'!$A10,TWK!$J$7:$J$501)</f>
        <v>735.38000000000466</v>
      </c>
      <c r="W10" s="345">
        <f>SUMIF(BYC!$B$7:$B$500,'Summary sales'!$A10,BYC!$J$7:$J$500)</f>
        <v>5349.7799999993294</v>
      </c>
      <c r="X10" s="345">
        <f ca="1">SUMIF(GFIR!$B$7:$B$34,'Summary sales'!$A10,GFIR!$J$7:$J$34)+SUMIF(GFIR2!$B$7:$B$31,'Summary sales'!$A10,GFIR2!$J$7:$J$30)</f>
        <v>4283.2800000002608</v>
      </c>
      <c r="Y10" s="345">
        <f>SUMIF(SARIMURNI!$B$7:$B$502,'Summary sales'!$A10,SARIMURNI!$J$7:$J$502)</f>
        <v>1145.9699999999721</v>
      </c>
      <c r="Z10" s="345">
        <f>SUMIF(TOI!$B$7:$B$500,'Summary sales'!$A10,TOI!$J$7:$J$500)</f>
        <v>0</v>
      </c>
      <c r="AA10" s="345">
        <f>SUMIF(HLI!$B$7:$B$500,'Summary sales'!$A10,HLI!$J$7:$J$500)</f>
        <v>11258.209999999963</v>
      </c>
      <c r="AB10" s="345">
        <f>SUMIF(CERES!$B$7:$B$503,'Summary sales'!$A10,CERES!$J$7:$J$503)</f>
        <v>7523.9199999999255</v>
      </c>
      <c r="AC10" s="345">
        <f>SUMIF(ALT!$B$7:$B$119,'Summary sales'!$A10,ALT!$M$7:$M$119)</f>
        <v>1429.109999999986</v>
      </c>
      <c r="AD10" s="345">
        <f>SUMIF(UJL!$B$8:$B$99,'Summary sales'!$A10,UJL!$O$8:$O$99)</f>
        <v>0</v>
      </c>
      <c r="AE10" s="345">
        <f ca="1">SUMIF(IDP!$B$7:$B$138,'Summary sales'!$A10,IDP!$O$7:$O$137)</f>
        <v>5285.59</v>
      </c>
      <c r="AF10" s="345">
        <f>SUMIF(FSI!$B$7:$B$497,'Summary sales'!$A10,FSI!$J$7:$J$497)</f>
        <v>0</v>
      </c>
      <c r="AG10" s="345">
        <f>SUMIF(PSD!$B$7:$B$500,'Summary sales'!$A10,PSD!$K$7:$K$500)</f>
        <v>0</v>
      </c>
      <c r="AH10" s="345">
        <f>SUMIF(EBM!$B$7:$B$500,'Summary sales'!$A10,EBM!$J$7:$J$500)</f>
        <v>86.879999999990105</v>
      </c>
      <c r="AI10" s="345">
        <f>SUMIF(CISF!$B$7:$B$500,'Summary sales'!$A10,CISF!$J$7:$J$500)</f>
        <v>2416.0999999996275</v>
      </c>
      <c r="AJ10" s="345">
        <f>SUMIF(KGM!$B$5:$B$506,'Summary sales'!$A10,KGM!$O$5:$O$506)</f>
        <v>1701.5300000000279</v>
      </c>
      <c r="AK10" s="345">
        <f>SUMIF(PUJ!$B$7:$B$503,'Summary sales'!$A10,PUJ!$J$7:$J$503)</f>
        <v>4605.5</v>
      </c>
      <c r="AL10" s="345">
        <f>SUMIF(TORABIKACIKUPA!$B$7:$B$493,'Summary sales'!$A10,TORABIKACIKUPA!$L$7:$L$493)</f>
        <v>0</v>
      </c>
      <c r="AM10" s="345">
        <f>SUMIF(TORABIKAHF!$B$7:$B$504,'Summary sales'!$A10,TORABIKAHF!$L$7:$L$504)</f>
        <v>0</v>
      </c>
      <c r="AN10" s="345">
        <f>SUMIF(TORABIKAIC!$B$7:$B$492,'Summary sales'!$A10,TORABIKAIC!$L$7:$L$492)</f>
        <v>0</v>
      </c>
      <c r="AO10" s="345">
        <f>SUMIF(KALBEE!$B$7:$B$501,'Summary sales'!$A10,KALBEE!$J$7:$J$501)</f>
        <v>7356.8999999999069</v>
      </c>
      <c r="AP10" s="345">
        <f>SUMIF(TOYOBO!$B$7:$B$479,'Summary sales'!$A10,TOYOBO!$O$7:$O$479)</f>
        <v>0</v>
      </c>
      <c r="AQ10" s="345">
        <f>SUMIF(SWS!$B$7:$B$483,'Summary sales'!$A10,SWS!$P$7:$P$483)</f>
        <v>0</v>
      </c>
      <c r="AR10" s="345">
        <f>SUMIF(KSN!$B$7:$B$484,'Summary sales'!$A10,KSN!$J$7:$J$484)</f>
        <v>5762.3100000000559</v>
      </c>
      <c r="AS10" s="345">
        <f>SUMIF(UMI!$B$7:$B$501,'Summary sales'!$A10,UMI!$J$7:$J$501)</f>
        <v>14541.762000001967</v>
      </c>
      <c r="AT10" s="345">
        <f>SUMIF(IPT!$B$7:$B$502,'Summary sales'!$A10,IPT!$J$7:$J$502)</f>
        <v>2274.7599999997765</v>
      </c>
      <c r="AU10" s="345">
        <f>SUMIF(KBRU!$B$7:$B$501,'Summary sales'!$A10,KBRU!$J$7:$J$501)</f>
        <v>719.21999999997206</v>
      </c>
      <c r="AV10" s="345">
        <f>SUMIF(AMI!$B$7:$B$501,'Summary sales'!$A10,AMI!$J$7:$J$501)</f>
        <v>10063.049999999814</v>
      </c>
      <c r="AW10" s="345">
        <f>SUMIF(KA!$B$7:$B$501,'Summary sales'!$A10,KA!$J$7:$J$501)</f>
        <v>1772.6300000000047</v>
      </c>
      <c r="AX10" s="345">
        <f>SUMIF(KTN!$B$7:$B$500,'Summary sales'!$A10,KTN!$J$7:$J$500)</f>
        <v>1512.8000000000466</v>
      </c>
      <c r="AY10" s="345">
        <f>SUMIF(KSNR!$B$7:$B$497,'Summary sales'!$A10,KSNR!$J$7:$J$497)</f>
        <v>7007.4199999999837</v>
      </c>
      <c r="AZ10" s="345">
        <f>SUMIF(NIAGAGARAM!$B$7:$B$504,'Summary sales'!$A10,NIAGAGARAM!$J$7:$J$504)</f>
        <v>359.39999999990687</v>
      </c>
      <c r="BA10" s="345">
        <f>SUMIF('PCI84'!$B$7:$B$501,'Summary sales'!$A10,'PCI84'!$J$7:$J$501)</f>
        <v>9229.859999999404</v>
      </c>
      <c r="BB10" s="345">
        <f>SUMIF(PCIM!$B$7:$B$502,'Summary sales'!$A10,PCIM!$J$7:$J$502)</f>
        <v>2540.6699999999255</v>
      </c>
      <c r="BC10" s="345">
        <f>SUMIF(INDOFOOD!$B$7:$B$500,'Summary sales'!$A10,INDOFOOD!$J$7:$J$500)</f>
        <v>0</v>
      </c>
      <c r="BD10" s="345">
        <f>SUMIF(HCI!$B$7:$B$502,'Summary sales'!$A10,HCI!$J$7:$J$502)</f>
        <v>2311.75</v>
      </c>
      <c r="BE10" s="345">
        <f>SUMIF(DIC!$B$7:$B$501,'Summary sales'!$A10,DIC!$J$7:$J$501)</f>
        <v>7736.7000000001863</v>
      </c>
      <c r="BF10" s="345">
        <f>SUMIF(ASAHIMAS!$B$7:$B$500,'Summary sales'!$A10,ASAHIMAS!$J$7:$J$500)</f>
        <v>37182.320000000298</v>
      </c>
      <c r="BG10" s="345">
        <f>SUMIF('ABC KOGEN'!B9:B41,'Summary sales'!$A10,'ABC KOGEN'!J9:J41)</f>
        <v>8693.25</v>
      </c>
      <c r="BH10" s="345">
        <f>SUMIF(ADP!$B$7:$B$499,'Summary sales'!$A10,ADP!$J$7:$J$499)</f>
        <v>1753.7699999999968</v>
      </c>
      <c r="BI10" s="345">
        <f>SUMIF(Tongtji!$B$8:$B$502,'Summary sales'!$A10,Tongtji!$J$8:$J$502)</f>
        <v>3447.7999999998137</v>
      </c>
      <c r="BJ10" s="345">
        <f>SUMIF(CITYMALL!$B$7:$B$500,'Summary sales'!$A10,CITYMALL!$K$7:$K$500)</f>
        <v>0</v>
      </c>
      <c r="BK10" s="345">
        <f>SUMIF(PERHUTANI!$B$7:$B$500,'Summary sales'!$A10,PERHUTANI!$J$7:$J$500)</f>
        <v>0</v>
      </c>
      <c r="BL10" s="345">
        <f>SUMIF(PA!$B$7:$B$500,'Summary sales'!$A10,PA!$J$7:$J$500)</f>
        <v>853.53000000002794</v>
      </c>
      <c r="BM10" s="345">
        <f>SUMIF(RPI!$B$7:$B$500,'Summary sales'!$A10,RPI!$J$7:$J$500)</f>
        <v>0</v>
      </c>
      <c r="BN10" s="345">
        <f>SUMIF(RB!$B$7:$B$500,'Summary sales'!$A10,RB!$J$7:$J$500)</f>
        <v>4045.0500000002794</v>
      </c>
      <c r="BO10" s="345">
        <f>SUMIF(GFATOM!$B$7:$B$500,'Summary sales'!$A10,GFATOM!$J$7:$J$500)</f>
        <v>4147.0100000000093</v>
      </c>
      <c r="BP10" s="345">
        <f>SUMIF(GFKULIT!$B$7:$B$500,'Summary sales'!$A10,GFKULIT!$J$7:$J$500)</f>
        <v>1551.2399999999907</v>
      </c>
      <c r="BQ10" s="345">
        <f>SUMIF(PENTAWIRA!$B$7:$B$548,'Summary sales'!$A10,PENTAWIRA!$O$7:$O$548)</f>
        <v>21118.798999999999</v>
      </c>
      <c r="BR10" s="345">
        <f>SUMIF(HSK!$B$7:$B$500,'Summary sales'!$A10,HSK!$J$7:$J$500)</f>
        <v>0</v>
      </c>
      <c r="BS10" s="345">
        <f>SUMIF(SDM!$B$7:$B$500,'Summary sales'!$A10,SDM!$J$7:$J$500)</f>
        <v>1703.9799999999814</v>
      </c>
      <c r="BT10" s="345">
        <f>SUMIF(CCS!$B$7:$B$500,'Summary sales'!$A10,CCS!$J$7:$J$500)</f>
        <v>0</v>
      </c>
      <c r="BU10" s="345">
        <f>SUMIF(JARGAS!$B$7:$B$500,'Summary sales'!$A10,JARGAS!$J$7:$J$500)</f>
        <v>2746.3700000000099</v>
      </c>
      <c r="BV10" s="345">
        <f>SUMIF(SBI!$B$7:$B$500,'Summary sales'!$A10,SBI!$J$7:$J$500)</f>
        <v>2067.0600000000559</v>
      </c>
      <c r="BW10" s="345">
        <f>SUMIF(SPGLOBAL!$B$7:$B$542,'Summary sales'!$A10,SPGLOBAL!$M$7:$M$542)</f>
        <v>0</v>
      </c>
    </row>
    <row r="11" spans="1:75">
      <c r="A11" s="308">
        <f t="shared" si="53"/>
        <v>46207</v>
      </c>
      <c r="B11" s="318">
        <f t="shared" ref="B11:B36" ca="1" si="54">IFERROR(M11/C11,"")</f>
        <v>0.88774120589233718</v>
      </c>
      <c r="C11" s="319">
        <f t="shared" si="52"/>
        <v>196141.56</v>
      </c>
      <c r="D11" s="311">
        <v>145035.74</v>
      </c>
      <c r="E11" s="312">
        <v>22580.920000000002</v>
      </c>
      <c r="F11" s="320">
        <v>11737.650000000001</v>
      </c>
      <c r="G11" s="320">
        <v>0</v>
      </c>
      <c r="H11" s="312">
        <v>0</v>
      </c>
      <c r="I11" s="346">
        <v>4217.76</v>
      </c>
      <c r="J11" s="347">
        <v>0</v>
      </c>
      <c r="K11" s="346">
        <v>12569.49</v>
      </c>
      <c r="L11" s="346">
        <v>0</v>
      </c>
      <c r="M11" s="341">
        <f t="shared" ca="1" si="51"/>
        <v>174122.9450000042</v>
      </c>
      <c r="N11" s="342">
        <f>SUMIF(CLIN!$C$7:$C$500,'Summary sales'!$A11,CLIN!$J$7:$J$500)</f>
        <v>905.26000000000931</v>
      </c>
      <c r="O11" s="348">
        <f>SUMIF(BI!$B$7:$B$501,'Summary sales'!$A11,BI!$J$7:$J$501)</f>
        <v>283.38000000081956</v>
      </c>
      <c r="P11" s="348">
        <f>SUMIF(MKG!$B$7:$B$500,'Summary sales'!$A11,MKG!$J$7:$J$500)</f>
        <v>898.33000000007451</v>
      </c>
      <c r="Q11" s="342">
        <f>SUMIF(STM!$B$7:$B$501,'Summary sales'!$A11,STM!$J$7:$J$501)</f>
        <v>3811.6000000000931</v>
      </c>
      <c r="R11" s="348">
        <f>SUMIF(OAJ!$B$7:$B$500,'Summary sales'!$A11,OAJ!$J$7:$J$500)</f>
        <v>868.78000000002794</v>
      </c>
      <c r="S11" s="348">
        <f>SUMIF(NNI!$B$7:$B$497,'Summary sales'!$A11,NNI!$J$7:$J$497)</f>
        <v>0</v>
      </c>
      <c r="T11" s="348">
        <f>SUMIF(SHB!$B$7:$B$500,'Summary sales'!$A11,SHB!$J$7:$J$500)</f>
        <v>84.629999999975553</v>
      </c>
      <c r="U11" s="348">
        <f>SUMIF(GTL!$B$7:$B$500,'Summary sales'!$A11,GTL!$J$7:$J$500)</f>
        <v>682.2400000001071</v>
      </c>
      <c r="V11" s="348">
        <f>SUMIF(TWK!$B$7:$B$501,'Summary sales'!$A11,TWK!$J$7:$J$501)</f>
        <v>567.92999999993481</v>
      </c>
      <c r="W11" s="342">
        <f>SUMIF(BYC!$B$7:$B$500,'Summary sales'!$A11,BYC!$J$7:$J$500)</f>
        <v>4453.25</v>
      </c>
      <c r="X11" s="348">
        <f ca="1">SUMIF(GFIR!$B$7:$B$34,'Summary sales'!$A11,GFIR!$J$7:$J$34)+SUMIF(GFIR2!$B$7:$B$31,'Summary sales'!$A11,GFIR2!$J$7:$J$30)</f>
        <v>3299.9499999997206</v>
      </c>
      <c r="Y11" s="348">
        <f>SUMIF(SARIMURNI!$B$7:$B$502,'Summary sales'!$A11,SARIMURNI!$J$7:$J$502)</f>
        <v>854.01000000000931</v>
      </c>
      <c r="Z11" s="348">
        <f>SUMIF(TOI!$B$7:$B$500,'Summary sales'!$A11,TOI!$J$7:$J$500)</f>
        <v>0</v>
      </c>
      <c r="AA11" s="342">
        <f>SUMIF(HLI!$B$7:$B$500,'Summary sales'!$A11,HLI!$J$7:$J$500)</f>
        <v>10817.569999999832</v>
      </c>
      <c r="AB11" s="348">
        <f>SUMIF(CERES!$B$7:$B$503,'Summary sales'!$A11,CERES!$J$7:$J$503)</f>
        <v>5637.5500000002794</v>
      </c>
      <c r="AC11" s="348">
        <f>SUMIF(ALT!$B$7:$B$119,'Summary sales'!$A11,ALT!$M$7:$M$119)</f>
        <v>0</v>
      </c>
      <c r="AD11" s="342">
        <f>SUMIF(UJL!$B$8:$B$99,'Summary sales'!$A11,UJL!$O$8:$O$99)</f>
        <v>0</v>
      </c>
      <c r="AE11" s="342">
        <f ca="1">SUMIF(IDP!$B$7:$B$138,'Summary sales'!$A11,IDP!$O$7:$O$137)</f>
        <v>2766.43</v>
      </c>
      <c r="AF11" s="342">
        <f>SUMIF(FSI!$B$7:$B$497,'Summary sales'!$A11,FSI!$J$7:$J$497)</f>
        <v>0</v>
      </c>
      <c r="AG11" s="348">
        <f>SUMIF(PSD!$B$7:$B$500,'Summary sales'!$A11,PSD!$K$7:$K$500)</f>
        <v>0</v>
      </c>
      <c r="AH11" s="348">
        <f>SUMIF(EBM!$B$7:$B$500,'Summary sales'!$A11,EBM!$J$7:$J$500)</f>
        <v>97.472999999998137</v>
      </c>
      <c r="AI11" s="342">
        <f>SUMIF(CISF!$B$7:$B$500,'Summary sales'!$A11,CISF!$J$7:$J$500)</f>
        <v>4105.4000000003725</v>
      </c>
      <c r="AJ11" s="342">
        <f>SUMIF(KGM!$B$5:$B$506,'Summary sales'!$A11,KGM!$O$5:$O$506)</f>
        <v>704.38000000000466</v>
      </c>
      <c r="AK11" s="342">
        <f>SUMIF(PUJ!$B$7:$B$503,'Summary sales'!$A11,PUJ!$J$7:$J$503)</f>
        <v>0</v>
      </c>
      <c r="AL11" s="342">
        <f>SUMIF(TORABIKACIKUPA!$B$7:$B$493,'Summary sales'!$A11,TORABIKACIKUPA!$L$7:$L$493)</f>
        <v>0</v>
      </c>
      <c r="AM11" s="342">
        <f>SUMIF(TORABIKAHF!$B$7:$B$504,'Summary sales'!$A11,TORABIKAHF!$L$7:$L$504)</f>
        <v>0</v>
      </c>
      <c r="AN11" s="342">
        <f>SUMIF(TORABIKAIC!$B$7:$B$492,'Summary sales'!$A11,TORABIKAIC!$L$7:$L$492)</f>
        <v>0</v>
      </c>
      <c r="AO11" s="342">
        <f>SUMIF(KALBEE!$B$7:$B$501,'Summary sales'!$A11,KALBEE!$J$7:$J$501)</f>
        <v>6868.4000000001397</v>
      </c>
      <c r="AP11" s="342">
        <f>SUMIF(TOYOBO!$B$7:$B$479,'Summary sales'!$A11,TOYOBO!$O$7:$O$479)</f>
        <v>0</v>
      </c>
      <c r="AQ11" s="342">
        <f>SUMIF(SWS!$B$7:$B$483,'Summary sales'!$A11,SWS!$P$7:$P$483)</f>
        <v>0</v>
      </c>
      <c r="AR11" s="342">
        <f>SUMIF(KSN!$B$7:$B$484,'Summary sales'!$A11,KSN!$J$7:$J$484)</f>
        <v>6490.8199999999488</v>
      </c>
      <c r="AS11" s="342">
        <f>SUMIF(UMI!$B$7:$B$501,'Summary sales'!$A11,UMI!$J$7:$J$501)</f>
        <v>13772.476000003517</v>
      </c>
      <c r="AT11" s="342">
        <f>SUMIF(IPT!$B$7:$B$502,'Summary sales'!$A11,IPT!$J$7:$J$502)</f>
        <v>1719.2599999997765</v>
      </c>
      <c r="AU11" s="342">
        <f>SUMIF(KBRU!$B$7:$B$501,'Summary sales'!$A11,KBRU!$J$7:$J$501)</f>
        <v>995.63000000000466</v>
      </c>
      <c r="AV11" s="342">
        <f>SUMIF(AMI!$B$7:$B$501,'Summary sales'!$A11,AMI!$J$7:$J$501)</f>
        <v>6447.1200000001118</v>
      </c>
      <c r="AW11" s="342">
        <f>SUMIF(KA!$B$7:$B$501,'Summary sales'!$A11,KA!$J$7:$J$501)</f>
        <v>0</v>
      </c>
      <c r="AX11" s="342">
        <f>SUMIF(KTN!$B$7:$B$500,'Summary sales'!$A11,KTN!$J$7:$J$500)</f>
        <v>1775.25</v>
      </c>
      <c r="AY11" s="342">
        <f>SUMIF(KSNR!$B$7:$B$497,'Summary sales'!$A11,KSNR!$J$7:$J$497)</f>
        <v>5942.4100000000035</v>
      </c>
      <c r="AZ11" s="342">
        <f>SUMIF(NIAGAGARAM!$B$7:$B$504,'Summary sales'!$A11,NIAGAGARAM!$J$7:$J$504)</f>
        <v>0</v>
      </c>
      <c r="BA11" s="342">
        <f>SUMIF('PCI84'!$B$7:$B$501,'Summary sales'!$A11,'PCI84'!$J$7:$J$501)</f>
        <v>12953.300000000745</v>
      </c>
      <c r="BB11" s="342">
        <f>SUMIF(PCIM!$B$7:$B$502,'Summary sales'!$A11,PCIM!$J$7:$J$502)</f>
        <v>2845.5200000000186</v>
      </c>
      <c r="BC11" s="342">
        <f>SUMIF(INDOFOOD!$B$7:$B$500,'Summary sales'!$A11,INDOFOOD!$J$7:$J$500)</f>
        <v>0</v>
      </c>
      <c r="BD11" s="342">
        <f>SUMIF(HCI!$B$7:$B$502,'Summary sales'!$A11,HCI!$J$7:$J$502)</f>
        <v>0</v>
      </c>
      <c r="BE11" s="342">
        <f>SUMIF(DIC!$B$7:$B$501,'Summary sales'!$A11,DIC!$J$7:$J$501)</f>
        <v>6209.1199999996461</v>
      </c>
      <c r="BF11" s="342">
        <f>SUMIF(ASAHIMAS!$B$7:$B$500,'Summary sales'!$A11,ASAHIMAS!$J$7:$J$500)</f>
        <v>33633.689999999478</v>
      </c>
      <c r="BG11" s="342">
        <f>SUMIF('ABC KOGEN'!B10:B42,'Summary sales'!$A11,'ABC KOGEN'!J10:J42)</f>
        <v>7520.4199999999255</v>
      </c>
      <c r="BH11" s="342">
        <f>SUMIF(ADP!$B$7:$B$499,'Summary sales'!$A11,ADP!$J$7:$J$499)</f>
        <v>1540.4499999999971</v>
      </c>
      <c r="BI11" s="342">
        <f>SUMIF(Tongtji!$B$8:$B$502,'Summary sales'!$A11,Tongtji!$J$8:$J$502)</f>
        <v>2453.2999999998137</v>
      </c>
      <c r="BJ11" s="342">
        <f>SUMIF(CITYMALL!$B$7:$B$500,'Summary sales'!$A11,CITYMALL!$K$7:$K$500)</f>
        <v>0</v>
      </c>
      <c r="BK11" s="342">
        <f>SUMIF(PERHUTANI!$B$7:$B$500,'Summary sales'!$A11,PERHUTANI!$J$7:$J$500)</f>
        <v>0</v>
      </c>
      <c r="BL11" s="342">
        <f>SUMIF(PA!$B$7:$B$500,'Summary sales'!$A11,PA!$J$7:$J$500)</f>
        <v>880.21999999997206</v>
      </c>
      <c r="BM11" s="342">
        <f>SUMIF(RPI!$B$7:$B$500,'Summary sales'!$A11,RPI!$J$7:$J$500)</f>
        <v>0</v>
      </c>
      <c r="BN11" s="342">
        <f>SUMIF(RB!$B$7:$B$500,'Summary sales'!$A11,RB!$J$7:$J$500)</f>
        <v>3990.1299999998882</v>
      </c>
      <c r="BO11" s="342">
        <f>SUMIF(GFATOM!$B$7:$B$500,'Summary sales'!$A11,GFATOM!$J$7:$J$500)</f>
        <v>905.29000000003725</v>
      </c>
      <c r="BP11" s="342">
        <f>SUMIF(GFKULIT!$B$7:$B$500,'Summary sales'!$A11,GFKULIT!$J$7:$J$500)</f>
        <v>518.69599999999627</v>
      </c>
      <c r="BQ11" s="342">
        <f>SUMIF(PENTAWIRA!$B$7:$B$548,'Summary sales'!$A11,PENTAWIRA!$O$7:$O$548)</f>
        <v>12569.49</v>
      </c>
      <c r="BR11" s="342">
        <f>SUMIF(HSK!$B$7:$B$500,'Summary sales'!$A11,HSK!$J$7:$J$500)</f>
        <v>0</v>
      </c>
      <c r="BS11" s="342">
        <f>SUMIF(SDM!$B$7:$B$500,'Summary sales'!$A11,SDM!$J$7:$J$500)</f>
        <v>0</v>
      </c>
      <c r="BT11" s="342">
        <f>SUMIF(CCS!$B$7:$B$500,'Summary sales'!$A11,CCS!$J$7:$J$500)</f>
        <v>0</v>
      </c>
      <c r="BU11" s="342">
        <f>SUMIF(JARGAS!$B$7:$B$500,'Summary sales'!$A11,JARGAS!$J$7:$J$500)</f>
        <v>2737.8899999999994</v>
      </c>
      <c r="BV11" s="342">
        <f>SUMIF(SBI!$B$7:$B$500,'Summary sales'!$A11,SBI!$J$7:$J$500)</f>
        <v>515.89999999990687</v>
      </c>
      <c r="BW11" s="342">
        <f>SUMIF(SPGLOBAL!$B$7:$B$542,'Summary sales'!$A11,SPGLOBAL!$M$7:$M$542)</f>
        <v>0</v>
      </c>
    </row>
    <row r="12" spans="1:75">
      <c r="A12" s="313">
        <f t="shared" si="53"/>
        <v>46208</v>
      </c>
      <c r="B12" s="314">
        <f t="shared" ca="1" si="54"/>
        <v>0.69774648450609034</v>
      </c>
      <c r="C12" s="315">
        <f t="shared" si="52"/>
        <v>198432.71600000001</v>
      </c>
      <c r="D12" s="316">
        <v>144569.97000000003</v>
      </c>
      <c r="E12" s="317">
        <v>23699</v>
      </c>
      <c r="F12" s="317">
        <v>14241.17</v>
      </c>
      <c r="G12" s="317">
        <v>3594.33</v>
      </c>
      <c r="H12" s="317">
        <v>0</v>
      </c>
      <c r="I12" s="343">
        <v>8250.9599999999991</v>
      </c>
      <c r="J12" s="317">
        <v>0</v>
      </c>
      <c r="K12" s="343">
        <v>4077.2860000000001</v>
      </c>
      <c r="L12" s="343">
        <v>0</v>
      </c>
      <c r="M12" s="344">
        <f t="shared" ca="1" si="51"/>
        <v>138455.72999999544</v>
      </c>
      <c r="N12" s="345">
        <f>SUMIF(CLIN!$C$7:$C$500,'Summary sales'!$A12,CLIN!$J$7:$J$500)</f>
        <v>858.47999999998137</v>
      </c>
      <c r="O12" s="345">
        <f>SUMIF(BI!$B$7:$B$501,'Summary sales'!$A12,BI!$J$7:$J$501)</f>
        <v>535.60999999940395</v>
      </c>
      <c r="P12" s="345">
        <f>SUMIF(MKG!$B$7:$B$500,'Summary sales'!$A12,MKG!$J$7:$J$500)</f>
        <v>552.9499999997206</v>
      </c>
      <c r="Q12" s="345">
        <f>SUMIF(STM!$B$7:$B$501,'Summary sales'!$A12,STM!$J$7:$J$501)</f>
        <v>3728.8999999999069</v>
      </c>
      <c r="R12" s="345">
        <f>SUMIF(OAJ!$B$7:$B$500,'Summary sales'!$A12,OAJ!$J$7:$J$500)</f>
        <v>403.31999999994878</v>
      </c>
      <c r="S12" s="345">
        <f>SUMIF(NNI!$B$7:$B$497,'Summary sales'!$A12,NNI!$J$7:$J$497)</f>
        <v>0</v>
      </c>
      <c r="T12" s="345">
        <f>SUMIF(SHB!$B$7:$B$500,'Summary sales'!$A12,SHB!$J$7:$J$500)</f>
        <v>0</v>
      </c>
      <c r="U12" s="345">
        <f>SUMIF(GTL!$B$7:$B$500,'Summary sales'!$A12,GTL!$J$7:$J$500)</f>
        <v>623.93999999994412</v>
      </c>
      <c r="V12" s="345">
        <f>SUMIF(TWK!$B$7:$B$501,'Summary sales'!$A12,TWK!$J$7:$J$501)</f>
        <v>446.52000000001863</v>
      </c>
      <c r="W12" s="345">
        <f>SUMIF(BYC!$B$7:$B$500,'Summary sales'!$A12,BYC!$J$7:$J$500)</f>
        <v>185.92999999970198</v>
      </c>
      <c r="X12" s="345">
        <f ca="1">SUMIF(GFIR!$B$7:$B$34,'Summary sales'!$A12,GFIR!$J$7:$J$34)+SUMIF(GFIR2!$B$7:$B$31,'Summary sales'!$A12,GFIR2!$J$7:$J$30)</f>
        <v>2699.5</v>
      </c>
      <c r="Y12" s="345">
        <f>SUMIF(SARIMURNI!$B$7:$B$502,'Summary sales'!$A12,SARIMURNI!$J$7:$J$502)</f>
        <v>181.28000000002794</v>
      </c>
      <c r="Z12" s="345">
        <f>SUMIF(TOI!$B$7:$B$500,'Summary sales'!$A12,TOI!$J$7:$J$500)</f>
        <v>0</v>
      </c>
      <c r="AA12" s="345">
        <f>SUMIF(HLI!$B$7:$B$500,'Summary sales'!$A12,HLI!$J$7:$J$500)</f>
        <v>10787.64000000013</v>
      </c>
      <c r="AB12" s="345">
        <f>SUMIF(CERES!$B$7:$B$503,'Summary sales'!$A12,CERES!$J$7:$J$503)</f>
        <v>4144.3100000000559</v>
      </c>
      <c r="AC12" s="345">
        <f>SUMIF(ALT!$B$7:$B$119,'Summary sales'!$A12,ALT!$M$7:$M$119)</f>
        <v>0</v>
      </c>
      <c r="AD12" s="345">
        <f>SUMIF(UJL!$B$8:$B$99,'Summary sales'!$A12,UJL!$O$8:$O$99)</f>
        <v>0</v>
      </c>
      <c r="AE12" s="345">
        <f ca="1">SUMIF(IDP!$B$7:$B$138,'Summary sales'!$A12,IDP!$O$7:$O$137)</f>
        <v>0</v>
      </c>
      <c r="AF12" s="345">
        <f>SUMIF(FSI!$B$7:$B$497,'Summary sales'!$A12,FSI!$J$7:$J$497)</f>
        <v>0</v>
      </c>
      <c r="AG12" s="345">
        <f>SUMIF(PSD!$B$7:$B$500,'Summary sales'!$A12,PSD!$K$7:$K$500)</f>
        <v>0</v>
      </c>
      <c r="AH12" s="345">
        <f>SUMIF(EBM!$B$7:$B$500,'Summary sales'!$A12,EBM!$J$7:$J$500)</f>
        <v>79.455000000001746</v>
      </c>
      <c r="AI12" s="345">
        <f>SUMIF(CISF!$B$7:$B$500,'Summary sales'!$A12,CISF!$J$7:$J$500)</f>
        <v>3258.7999999998137</v>
      </c>
      <c r="AJ12" s="345">
        <f>SUMIF(KGM!$B$5:$B$506,'Summary sales'!$A12,KGM!$O$5:$O$506)</f>
        <v>1798.5200000000186</v>
      </c>
      <c r="AK12" s="345">
        <f>SUMIF(PUJ!$B$7:$B$503,'Summary sales'!$A12,PUJ!$J$7:$J$503)</f>
        <v>0</v>
      </c>
      <c r="AL12" s="345">
        <f>SUMIF(TORABIKACIKUPA!$B$7:$B$493,'Summary sales'!$A12,TORABIKACIKUPA!$L$7:$L$493)</f>
        <v>0</v>
      </c>
      <c r="AM12" s="345">
        <f>SUMIF(TORABIKAHF!$B$7:$B$504,'Summary sales'!$A12,TORABIKAHF!$L$7:$L$504)</f>
        <v>0</v>
      </c>
      <c r="AN12" s="345">
        <f>SUMIF(TORABIKAIC!$B$7:$B$492,'Summary sales'!$A12,TORABIKAIC!$L$7:$L$492)</f>
        <v>0</v>
      </c>
      <c r="AO12" s="345">
        <f>SUMIF(KALBEE!$B$7:$B$501,'Summary sales'!$A12,KALBEE!$J$7:$J$501)</f>
        <v>0</v>
      </c>
      <c r="AP12" s="345">
        <f>SUMIF(TOYOBO!$B$7:$B$479,'Summary sales'!$A12,TOYOBO!$O$7:$O$479)</f>
        <v>0</v>
      </c>
      <c r="AQ12" s="345">
        <f>SUMIF(SWS!$B$7:$B$483,'Summary sales'!$A12,SWS!$P$7:$P$483)</f>
        <v>0</v>
      </c>
      <c r="AR12" s="345">
        <f>SUMIF(KSN!$B$7:$B$484,'Summary sales'!$A12,KSN!$J$7:$J$484)</f>
        <v>343.60000000009313</v>
      </c>
      <c r="AS12" s="345">
        <f>SUMIF(UMI!$B$7:$B$501,'Summary sales'!$A12,UMI!$J$7:$J$501)</f>
        <v>9591.8689999952912</v>
      </c>
      <c r="AT12" s="345">
        <f>SUMIF(IPT!$B$7:$B$502,'Summary sales'!$A12,IPT!$J$7:$J$502)</f>
        <v>25.560000000521541</v>
      </c>
      <c r="AU12" s="345">
        <f>SUMIF(KBRU!$B$7:$B$501,'Summary sales'!$A12,KBRU!$J$7:$J$501)</f>
        <v>26.950000000069849</v>
      </c>
      <c r="AV12" s="345">
        <f>SUMIF(AMI!$B$7:$B$501,'Summary sales'!$A12,AMI!$J$7:$J$501)</f>
        <v>1157.4199999999255</v>
      </c>
      <c r="AW12" s="345">
        <f>SUMIF(KA!$B$7:$B$501,'Summary sales'!$A12,KA!$J$7:$J$501)</f>
        <v>0</v>
      </c>
      <c r="AX12" s="345">
        <f>SUMIF(KTN!$B$7:$B$500,'Summary sales'!$A12,KTN!$J$7:$J$500)</f>
        <v>1571.5600000000559</v>
      </c>
      <c r="AY12" s="345">
        <f>SUMIF(KSNR!$B$7:$B$497,'Summary sales'!$A12,KSNR!$J$7:$J$497)</f>
        <v>5397.3500000000058</v>
      </c>
      <c r="AZ12" s="345">
        <f>SUMIF(NIAGAGARAM!$B$7:$B$504,'Summary sales'!$A12,NIAGAGARAM!$J$7:$J$504)</f>
        <v>0</v>
      </c>
      <c r="BA12" s="345">
        <f>SUMIF('PCI84'!$B$7:$B$501,'Summary sales'!$A12,'PCI84'!$J$7:$J$501)</f>
        <v>12581.279999999329</v>
      </c>
      <c r="BB12" s="345">
        <f>SUMIF(PCIM!$B$7:$B$502,'Summary sales'!$A12,PCIM!$J$7:$J$502)</f>
        <v>2750.8500000000931</v>
      </c>
      <c r="BC12" s="345">
        <f>SUMIF(INDOFOOD!$B$7:$B$500,'Summary sales'!$A12,INDOFOOD!$J$7:$J$500)</f>
        <v>0</v>
      </c>
      <c r="BD12" s="345">
        <f>SUMIF(HCI!$B$7:$B$502,'Summary sales'!$A12,HCI!$J$7:$J$502)</f>
        <v>0</v>
      </c>
      <c r="BE12" s="345">
        <f>SUMIF(DIC!$B$7:$B$501,'Summary sales'!$A12,DIC!$J$7:$J$501)</f>
        <v>6237</v>
      </c>
      <c r="BF12" s="345">
        <f>SUMIF(ASAHIMAS!$B$7:$B$500,'Summary sales'!$A12,ASAHIMAS!$J$7:$J$500)</f>
        <v>44151.060000000522</v>
      </c>
      <c r="BG12" s="345">
        <f>SUMIF('ABC KOGEN'!B11:B43,'Summary sales'!$A12,'ABC KOGEN'!J11:J43)</f>
        <v>6657.4200000003912</v>
      </c>
      <c r="BH12" s="345">
        <f>SUMIF(ADP!$B$7:$B$499,'Summary sales'!$A12,ADP!$J$7:$J$499)</f>
        <v>1174.8300000000017</v>
      </c>
      <c r="BI12" s="345">
        <f>SUMIF(Tongtji!$B$8:$B$502,'Summary sales'!$A12,Tongtji!$J$8:$J$502)</f>
        <v>4219.9000000003725</v>
      </c>
      <c r="BJ12" s="345">
        <f>SUMIF(CITYMALL!$B$7:$B$500,'Summary sales'!$A12,CITYMALL!$K$7:$K$500)</f>
        <v>0</v>
      </c>
      <c r="BK12" s="345">
        <f>SUMIF(PERHUTANI!$B$7:$B$500,'Summary sales'!$A12,PERHUTANI!$J$7:$J$500)</f>
        <v>0</v>
      </c>
      <c r="BL12" s="345">
        <f>SUMIF(PA!$B$7:$B$500,'Summary sales'!$A12,PA!$J$7:$J$500)</f>
        <v>714.52000000001863</v>
      </c>
      <c r="BM12" s="345">
        <f>SUMIF(RPI!$B$7:$B$500,'Summary sales'!$A12,RPI!$J$7:$J$500)</f>
        <v>0</v>
      </c>
      <c r="BN12" s="345">
        <f>SUMIF(RB!$B$7:$B$500,'Summary sales'!$A12,RB!$J$7:$J$500)</f>
        <v>4080.8700000001118</v>
      </c>
      <c r="BO12" s="345">
        <f>SUMIF(GFATOM!$B$7:$B$500,'Summary sales'!$A12,GFATOM!$J$7:$J$500)</f>
        <v>0</v>
      </c>
      <c r="BP12" s="345">
        <f>SUMIF(GFKULIT!$B$7:$B$500,'Summary sales'!$A12,GFKULIT!$J$7:$J$500)</f>
        <v>0</v>
      </c>
      <c r="BQ12" s="345">
        <f>SUMIF(PENTAWIRA!$B$7:$B$548,'Summary sales'!$A12,PENTAWIRA!$O$7:$O$548)</f>
        <v>4077.2860000000001</v>
      </c>
      <c r="BR12" s="345">
        <f>SUMIF(HSK!$B$7:$B$500,'Summary sales'!$A12,HSK!$J$7:$J$500)</f>
        <v>0</v>
      </c>
      <c r="BS12" s="345">
        <f>SUMIF(SDM!$B$7:$B$500,'Summary sales'!$A12,SDM!$J$7:$J$500)</f>
        <v>0</v>
      </c>
      <c r="BT12" s="345">
        <f>SUMIF(CCS!$B$7:$B$500,'Summary sales'!$A12,CCS!$J$7:$J$500)</f>
        <v>0</v>
      </c>
      <c r="BU12" s="345">
        <f>SUMIF(JARGAS!$B$7:$B$500,'Summary sales'!$A12,JARGAS!$J$7:$J$500)</f>
        <v>2594.0399999999936</v>
      </c>
      <c r="BV12" s="345">
        <f>SUMIF(SBI!$B$7:$B$500,'Summary sales'!$A12,SBI!$J$7:$J$500)</f>
        <v>817.20999999996275</v>
      </c>
      <c r="BW12" s="345">
        <f>SUMIF(SPGLOBAL!$B$7:$B$542,'Summary sales'!$A12,SPGLOBAL!$M$7:$M$542)</f>
        <v>0</v>
      </c>
    </row>
    <row r="13" spans="1:75">
      <c r="A13" s="308">
        <f t="shared" si="53"/>
        <v>46209</v>
      </c>
      <c r="B13" s="318">
        <f t="shared" ca="1" si="54"/>
        <v>1.2922465372204044</v>
      </c>
      <c r="C13" s="319">
        <f t="shared" si="52"/>
        <v>171250.864</v>
      </c>
      <c r="D13" s="311">
        <v>104228.11</v>
      </c>
      <c r="E13" s="312">
        <v>32699.95</v>
      </c>
      <c r="F13" s="320">
        <v>16479.77</v>
      </c>
      <c r="G13" s="320">
        <v>5216.4399999999996</v>
      </c>
      <c r="H13" s="312">
        <v>0</v>
      </c>
      <c r="I13" s="346">
        <v>0</v>
      </c>
      <c r="J13" s="347">
        <v>0</v>
      </c>
      <c r="K13" s="346">
        <v>12626.594000000001</v>
      </c>
      <c r="L13" s="346">
        <v>0</v>
      </c>
      <c r="M13" s="341">
        <f t="shared" ca="1" si="51"/>
        <v>221298.3360000024</v>
      </c>
      <c r="N13" s="342">
        <f>SUMIF(CLIN!$C$7:$C$500,'Summary sales'!$A13,CLIN!$J$7:$J$500)</f>
        <v>901.30000000004657</v>
      </c>
      <c r="O13" s="348">
        <f>SUMIF(BI!$B$7:$B$501,'Summary sales'!$A13,BI!$J$7:$J$501)</f>
        <v>1925.0500000007451</v>
      </c>
      <c r="P13" s="348">
        <f>SUMIF(MKG!$B$7:$B$500,'Summary sales'!$A13,MKG!$J$7:$J$500)</f>
        <v>1396.5200000000186</v>
      </c>
      <c r="Q13" s="342">
        <f>SUMIF(STM!$B$7:$B$501,'Summary sales'!$A13,STM!$J$7:$J$501)</f>
        <v>790.10000000009313</v>
      </c>
      <c r="R13" s="348">
        <f>SUMIF(OAJ!$B$7:$B$500,'Summary sales'!$A13,OAJ!$J$7:$J$500)</f>
        <v>849.84999999997672</v>
      </c>
      <c r="S13" s="348">
        <f>SUMIF(NNI!$B$7:$B$497,'Summary sales'!$A13,NNI!$J$7:$J$497)</f>
        <v>0</v>
      </c>
      <c r="T13" s="348">
        <f>SUMIF(SHB!$B$7:$B$500,'Summary sales'!$A13,SHB!$J$7:$J$500)</f>
        <v>566.47000000000116</v>
      </c>
      <c r="U13" s="348">
        <f>SUMIF(GTL!$B$7:$B$500,'Summary sales'!$A13,GTL!$J$7:$J$500)</f>
        <v>975</v>
      </c>
      <c r="V13" s="348">
        <f>SUMIF(TWK!$B$7:$B$501,'Summary sales'!$A13,TWK!$J$7:$J$501)</f>
        <v>817.44999999995343</v>
      </c>
      <c r="W13" s="342">
        <f>SUMIF(BYC!$B$7:$B$500,'Summary sales'!$A13,BYC!$J$7:$J$500)</f>
        <v>5803</v>
      </c>
      <c r="X13" s="348">
        <f ca="1">SUMIF(GFIR!$B$7:$B$34,'Summary sales'!$A13,GFIR!$J$7:$J$34)+SUMIF(GFIR2!$B$7:$B$31,'Summary sales'!$A13,GFIR2!$J$7:$J$30)</f>
        <v>5596.8700000001118</v>
      </c>
      <c r="Y13" s="348">
        <f>SUMIF(SARIMURNI!$B$7:$B$502,'Summary sales'!$A13,SARIMURNI!$J$7:$J$502)</f>
        <v>2328.4299999999348</v>
      </c>
      <c r="Z13" s="348">
        <f>SUMIF(TOI!$B$7:$B$500,'Summary sales'!$A13,TOI!$J$7:$J$500)</f>
        <v>0</v>
      </c>
      <c r="AA13" s="342">
        <f>SUMIF(HLI!$B$7:$B$500,'Summary sales'!$A13,HLI!$J$7:$J$500)</f>
        <v>10534.389999999898</v>
      </c>
      <c r="AB13" s="348">
        <f>SUMIF(CERES!$B$7:$B$503,'Summary sales'!$A13,CERES!$J$7:$J$503)</f>
        <v>8501.3599999998696</v>
      </c>
      <c r="AC13" s="348">
        <f>SUMIF(ALT!$B$7:$B$119,'Summary sales'!$A13,ALT!$M$7:$M$119)</f>
        <v>1508.517000000109</v>
      </c>
      <c r="AD13" s="342">
        <f>SUMIF(UJL!$B$8:$B$99,'Summary sales'!$A13,UJL!$O$8:$O$99)</f>
        <v>0</v>
      </c>
      <c r="AE13" s="342">
        <f ca="1">SUMIF(IDP!$B$7:$B$138,'Summary sales'!$A13,IDP!$O$7:$O$137)</f>
        <v>0</v>
      </c>
      <c r="AF13" s="342">
        <f>SUMIF(FSI!$B$7:$B$497,'Summary sales'!$A13,FSI!$J$7:$J$497)</f>
        <v>0</v>
      </c>
      <c r="AG13" s="348">
        <f>SUMIF(PSD!$B$7:$B$500,'Summary sales'!$A13,PSD!$K$7:$K$500)</f>
        <v>0</v>
      </c>
      <c r="AH13" s="348">
        <f>SUMIF(EBM!$B$7:$B$500,'Summary sales'!$A13,EBM!$J$7:$J$500)</f>
        <v>54.139000000010128</v>
      </c>
      <c r="AI13" s="342">
        <f>SUMIF(CISF!$B$7:$B$500,'Summary sales'!$A13,CISF!$J$7:$J$500)</f>
        <v>3563.2000000001863</v>
      </c>
      <c r="AJ13" s="342">
        <f>SUMIF(KGM!$B$5:$B$506,'Summary sales'!$A13,KGM!$O$5:$O$506)</f>
        <v>950.22999999998137</v>
      </c>
      <c r="AK13" s="342">
        <f>SUMIF(PUJ!$B$7:$B$503,'Summary sales'!$A13,PUJ!$J$7:$J$503)</f>
        <v>5214.2000000001863</v>
      </c>
      <c r="AL13" s="342">
        <f>SUMIF(TORABIKACIKUPA!$B$7:$B$493,'Summary sales'!$A13,TORABIKACIKUPA!$L$7:$L$493)</f>
        <v>0</v>
      </c>
      <c r="AM13" s="342">
        <f>SUMIF(TORABIKAHF!$B$7:$B$504,'Summary sales'!$A13,TORABIKAHF!$L$7:$L$504)</f>
        <v>0</v>
      </c>
      <c r="AN13" s="342">
        <f>SUMIF(TORABIKAIC!$B$7:$B$492,'Summary sales'!$A13,TORABIKAIC!$L$7:$L$492)</f>
        <v>0</v>
      </c>
      <c r="AO13" s="342">
        <f>SUMIF(KALBEE!$B$7:$B$501,'Summary sales'!$A13,KALBEE!$J$7:$J$501)</f>
        <v>9208.5999999998603</v>
      </c>
      <c r="AP13" s="342">
        <f>SUMIF(TOYOBO!$B$7:$B$479,'Summary sales'!$A13,TOYOBO!$O$7:$O$479)</f>
        <v>0</v>
      </c>
      <c r="AQ13" s="342">
        <f>SUMIF(SWS!$B$7:$B$483,'Summary sales'!$A13,SWS!$P$7:$P$483)</f>
        <v>0</v>
      </c>
      <c r="AR13" s="342">
        <f>SUMIF(KSN!$B$7:$B$484,'Summary sales'!$A13,KSN!$J$7:$J$484)</f>
        <v>6904.6300000000047</v>
      </c>
      <c r="AS13" s="342">
        <f>SUMIF(UMI!$B$7:$B$501,'Summary sales'!$A13,UMI!$J$7:$J$501)</f>
        <v>12214.946000002325</v>
      </c>
      <c r="AT13" s="342">
        <f>SUMIF(IPT!$B$7:$B$502,'Summary sales'!$A13,IPT!$J$7:$J$502)</f>
        <v>2435.2199999997392</v>
      </c>
      <c r="AU13" s="342">
        <f>SUMIF(KBRU!$B$7:$B$501,'Summary sales'!$A13,KBRU!$J$7:$J$501)</f>
        <v>764.31999999994878</v>
      </c>
      <c r="AV13" s="342">
        <f>SUMIF(AMI!$B$7:$B$501,'Summary sales'!$A13,AMI!$J$7:$J$501)</f>
        <v>9557.7900000000373</v>
      </c>
      <c r="AW13" s="342">
        <f>SUMIF(KA!$B$7:$B$501,'Summary sales'!$A13,KA!$J$7:$J$501)</f>
        <v>3181.0999999999767</v>
      </c>
      <c r="AX13" s="342">
        <f>SUMIF(KTN!$B$7:$B$500,'Summary sales'!$A13,KTN!$J$7:$J$500)</f>
        <v>1808.6000000000931</v>
      </c>
      <c r="AY13" s="342">
        <f>SUMIF(KSNR!$B$7:$B$497,'Summary sales'!$A13,KSNR!$J$7:$J$497)</f>
        <v>4843.6199999999953</v>
      </c>
      <c r="AZ13" s="342">
        <f>SUMIF(NIAGAGARAM!$B$7:$B$504,'Summary sales'!$A13,NIAGAGARAM!$J$7:$J$504)</f>
        <v>1097.640000000014</v>
      </c>
      <c r="BA13" s="342">
        <f>SUMIF('PCI84'!$B$7:$B$501,'Summary sales'!$A13,'PCI84'!$J$7:$J$501)</f>
        <v>13378.100000000559</v>
      </c>
      <c r="BB13" s="342">
        <f>SUMIF(PCIM!$B$7:$B$502,'Summary sales'!$A13,PCIM!$J$7:$J$502)</f>
        <v>2766.9799999999814</v>
      </c>
      <c r="BC13" s="342">
        <f>SUMIF(INDOFOOD!$B$7:$B$500,'Summary sales'!$A13,INDOFOOD!$J$7:$J$500)</f>
        <v>1048.1300000008196</v>
      </c>
      <c r="BD13" s="342">
        <f>SUMIF(HCI!$B$7:$B$502,'Summary sales'!$A13,HCI!$J$7:$J$502)</f>
        <v>7239.25</v>
      </c>
      <c r="BE13" s="342">
        <f>SUMIF(DIC!$B$7:$B$501,'Summary sales'!$A13,DIC!$J$7:$J$501)</f>
        <v>6338.9199999999255</v>
      </c>
      <c r="BF13" s="342">
        <f>SUMIF(ASAHIMAS!$B$7:$B$500,'Summary sales'!$A13,ASAHIMAS!$J$7:$J$500)</f>
        <v>52798.319999998435</v>
      </c>
      <c r="BG13" s="342">
        <f>SUMIF('ABC KOGEN'!B12:B44,'Summary sales'!$A13,'ABC KOGEN'!J12:J44)</f>
        <v>4927.3499999996275</v>
      </c>
      <c r="BH13" s="342">
        <f>SUMIF(ADP!$B$7:$B$499,'Summary sales'!$A13,ADP!$J$7:$J$499)</f>
        <v>1134.6900000000023</v>
      </c>
      <c r="BI13" s="342">
        <f>SUMIF(Tongtji!$B$8:$B$502,'Summary sales'!$A13,Tongtji!$J$8:$J$502)</f>
        <v>3458.0999999996275</v>
      </c>
      <c r="BJ13" s="342">
        <f>SUMIF(CITYMALL!$B$7:$B$500,'Summary sales'!$A13,CITYMALL!$K$7:$K$500)</f>
        <v>0</v>
      </c>
      <c r="BK13" s="342">
        <f>SUMIF(PERHUTANI!$B$7:$B$500,'Summary sales'!$A13,PERHUTANI!$J$7:$J$500)</f>
        <v>0</v>
      </c>
      <c r="BL13" s="342">
        <f>SUMIF(PA!$B$7:$B$500,'Summary sales'!$A13,PA!$J$7:$J$500)</f>
        <v>645.67000000004191</v>
      </c>
      <c r="BM13" s="342">
        <f>SUMIF(RPI!$B$7:$B$500,'Summary sales'!$A13,RPI!$J$7:$J$500)</f>
        <v>0</v>
      </c>
      <c r="BN13" s="342">
        <f>SUMIF(RB!$B$7:$B$500,'Summary sales'!$A13,RB!$J$7:$J$500)</f>
        <v>3927.7299999999814</v>
      </c>
      <c r="BO13" s="342">
        <f>SUMIF(GFATOM!$B$7:$B$500,'Summary sales'!$A13,GFATOM!$J$7:$J$500)</f>
        <v>176.80000000004657</v>
      </c>
      <c r="BP13" s="342">
        <f>SUMIF(GFKULIT!$B$7:$B$500,'Summary sales'!$A13,GFKULIT!$J$7:$J$500)</f>
        <v>0</v>
      </c>
      <c r="BQ13" s="342">
        <f>SUMIF(PENTAWIRA!$B$7:$B$548,'Summary sales'!$A13,PENTAWIRA!$O$7:$O$548)</f>
        <v>12626.594000000001</v>
      </c>
      <c r="BR13" s="342">
        <f>SUMIF(HSK!$B$7:$B$500,'Summary sales'!$A13,HSK!$J$7:$J$500)</f>
        <v>0</v>
      </c>
      <c r="BS13" s="342">
        <f>SUMIF(SDM!$B$7:$B$500,'Summary sales'!$A13,SDM!$J$7:$J$500)</f>
        <v>1130.2000000001863</v>
      </c>
      <c r="BT13" s="342">
        <f>SUMIF(CCS!$B$7:$B$500,'Summary sales'!$A13,CCS!$J$7:$J$500)</f>
        <v>0</v>
      </c>
      <c r="BU13" s="342">
        <f>SUMIF(JARGAS!$B$7:$B$500,'Summary sales'!$A13,JARGAS!$J$7:$J$500)</f>
        <v>2683.6499999999942</v>
      </c>
      <c r="BV13" s="342">
        <f>SUMIF(SBI!$B$7:$B$500,'Summary sales'!$A13,SBI!$J$7:$J$500)</f>
        <v>2725.3100000000559</v>
      </c>
      <c r="BW13" s="342">
        <f>SUMIF(SPGLOBAL!$B$7:$B$542,'Summary sales'!$A13,SPGLOBAL!$M$7:$M$542)</f>
        <v>0</v>
      </c>
    </row>
    <row r="14" spans="1:75">
      <c r="A14" s="313">
        <f t="shared" si="53"/>
        <v>46210</v>
      </c>
      <c r="B14" s="314">
        <f t="shared" ca="1" si="54"/>
        <v>1.0639136470753761</v>
      </c>
      <c r="C14" s="315">
        <f t="shared" si="52"/>
        <v>208833.50599999999</v>
      </c>
      <c r="D14" s="316">
        <v>130730.04000000001</v>
      </c>
      <c r="E14" s="317">
        <v>48512.909999999996</v>
      </c>
      <c r="F14" s="317">
        <v>17535.900000000001</v>
      </c>
      <c r="G14" s="317">
        <v>0</v>
      </c>
      <c r="H14" s="317">
        <v>0</v>
      </c>
      <c r="I14" s="343">
        <v>0</v>
      </c>
      <c r="J14" s="317">
        <v>0</v>
      </c>
      <c r="K14" s="343">
        <v>12054.655999999999</v>
      </c>
      <c r="L14" s="343">
        <v>0</v>
      </c>
      <c r="M14" s="344">
        <f t="shared" ca="1" si="51"/>
        <v>222180.81699999742</v>
      </c>
      <c r="N14" s="345">
        <f>SUMIF(CLIN!$C$7:$C$500,'Summary sales'!$A14,CLIN!$J$7:$J$500)</f>
        <v>886.45999999996275</v>
      </c>
      <c r="O14" s="345">
        <f>SUMIF(BI!$B$7:$B$501,'Summary sales'!$A14,BI!$J$7:$J$501)</f>
        <v>1964.6999999992549</v>
      </c>
      <c r="P14" s="345">
        <f>SUMIF(MKG!$B$7:$B$500,'Summary sales'!$A14,MKG!$J$7:$J$500)</f>
        <v>1205.9799999999814</v>
      </c>
      <c r="Q14" s="345">
        <f>SUMIF(STM!$B$7:$B$501,'Summary sales'!$A14,STM!$J$7:$J$501)</f>
        <v>2742.5999999996275</v>
      </c>
      <c r="R14" s="345">
        <f>SUMIF(OAJ!$B$7:$B$500,'Summary sales'!$A14,OAJ!$J$7:$J$500)</f>
        <v>791.60999999998603</v>
      </c>
      <c r="S14" s="345">
        <f>SUMIF(NNI!$B$7:$B$497,'Summary sales'!$A14,NNI!$J$7:$J$497)</f>
        <v>0</v>
      </c>
      <c r="T14" s="345">
        <f>SUMIF(SHB!$B$7:$B$500,'Summary sales'!$A14,SHB!$J$7:$J$500)</f>
        <v>266.96000000002095</v>
      </c>
      <c r="U14" s="345">
        <f>SUMIF(GTL!$B$7:$B$500,'Summary sales'!$A14,GTL!$J$7:$J$500)</f>
        <v>1061.1700000000419</v>
      </c>
      <c r="V14" s="345">
        <f>SUMIF(TWK!$B$7:$B$501,'Summary sales'!$A14,TWK!$J$7:$J$501)</f>
        <v>824.10000000009313</v>
      </c>
      <c r="W14" s="345">
        <f>SUMIF(BYC!$B$7:$B$500,'Summary sales'!$A14,BYC!$J$7:$J$500)</f>
        <v>6559.929999999702</v>
      </c>
      <c r="X14" s="345">
        <f ca="1">SUMIF(GFIR!$B$7:$B$34,'Summary sales'!$A14,GFIR!$J$7:$J$34)+SUMIF(GFIR2!$B$7:$B$31,'Summary sales'!$A14,GFIR2!$J$7:$J$30)</f>
        <v>6027.3100000000559</v>
      </c>
      <c r="Y14" s="345">
        <f>SUMIF(SARIMURNI!$B$7:$B$502,'Summary sales'!$A14,SARIMURNI!$J$7:$J$502)</f>
        <v>2596.0500000000466</v>
      </c>
      <c r="Z14" s="345">
        <f>SUMIF(TOI!$B$7:$B$500,'Summary sales'!$A14,TOI!$J$7:$J$500)</f>
        <v>0</v>
      </c>
      <c r="AA14" s="345">
        <f>SUMIF(HLI!$B$7:$B$500,'Summary sales'!$A14,HLI!$J$7:$J$500)</f>
        <v>11085.450000000186</v>
      </c>
      <c r="AB14" s="345">
        <f>SUMIF(CERES!$B$7:$B$503,'Summary sales'!$A14,CERES!$J$7:$J$503)</f>
        <v>9383.3500000000931</v>
      </c>
      <c r="AC14" s="345">
        <f>SUMIF(ALT!$B$7:$B$119,'Summary sales'!$A14,ALT!$M$7:$M$119)</f>
        <v>755.90299999993294</v>
      </c>
      <c r="AD14" s="345">
        <f>SUMIF(UJL!$B$8:$B$99,'Summary sales'!$A14,UJL!$O$8:$O$99)</f>
        <v>0</v>
      </c>
      <c r="AE14" s="345">
        <f ca="1">SUMIF(IDP!$B$7:$B$138,'Summary sales'!$A14,IDP!$O$7:$O$137)</f>
        <v>2855.03</v>
      </c>
      <c r="AF14" s="345">
        <f>SUMIF(FSI!$B$7:$B$497,'Summary sales'!$A14,FSI!$J$7:$J$497)</f>
        <v>0</v>
      </c>
      <c r="AG14" s="345">
        <f>SUMIF(PSD!$B$7:$B$500,'Summary sales'!$A14,PSD!$K$7:$K$500)</f>
        <v>0</v>
      </c>
      <c r="AH14" s="345">
        <f>SUMIF(EBM!$B$7:$B$500,'Summary sales'!$A14,EBM!$J$7:$J$500)</f>
        <v>61.114999999990687</v>
      </c>
      <c r="AI14" s="345">
        <f>SUMIF(CISF!$B$7:$B$500,'Summary sales'!$A14,CISF!$J$7:$J$500)</f>
        <v>2682</v>
      </c>
      <c r="AJ14" s="345">
        <f>SUMIF(KGM!$B$5:$B$506,'Summary sales'!$A14,KGM!$O$5:$O$506)</f>
        <v>1641.8499999999767</v>
      </c>
      <c r="AK14" s="345">
        <f>SUMIF(PUJ!$B$7:$B$503,'Summary sales'!$A14,PUJ!$J$7:$J$503)</f>
        <v>5122.2000000001863</v>
      </c>
      <c r="AL14" s="345">
        <f>SUMIF(TORABIKACIKUPA!$B$7:$B$493,'Summary sales'!$A14,TORABIKACIKUPA!$L$7:$L$493)</f>
        <v>0</v>
      </c>
      <c r="AM14" s="345">
        <f>SUMIF(TORABIKAHF!$B$7:$B$504,'Summary sales'!$A14,TORABIKAHF!$L$7:$L$504)</f>
        <v>0</v>
      </c>
      <c r="AN14" s="345">
        <f>SUMIF(TORABIKAIC!$B$7:$B$492,'Summary sales'!$A14,TORABIKAIC!$L$7:$L$492)</f>
        <v>0</v>
      </c>
      <c r="AO14" s="345">
        <f>SUMIF(KALBEE!$B$7:$B$501,'Summary sales'!$A14,KALBEE!$J$7:$J$501)</f>
        <v>7239.4000000001397</v>
      </c>
      <c r="AP14" s="345">
        <f>SUMIF(TOYOBO!$B$7:$B$479,'Summary sales'!$A14,TOYOBO!$O$7:$O$479)</f>
        <v>0</v>
      </c>
      <c r="AQ14" s="345">
        <f>SUMIF(SWS!$B$7:$B$483,'Summary sales'!$A14,SWS!$P$7:$P$483)</f>
        <v>0</v>
      </c>
      <c r="AR14" s="345">
        <f>SUMIF(KSN!$B$7:$B$484,'Summary sales'!$A14,KSN!$J$7:$J$484)</f>
        <v>7428.5399999999208</v>
      </c>
      <c r="AS14" s="345">
        <f>SUMIF(UMI!$B$7:$B$501,'Summary sales'!$A14,UMI!$J$7:$J$501)</f>
        <v>17656.442999996245</v>
      </c>
      <c r="AT14" s="345">
        <f>SUMIF(IPT!$B$7:$B$502,'Summary sales'!$A14,IPT!$J$7:$J$502)</f>
        <v>1983.4000000003725</v>
      </c>
      <c r="AU14" s="345">
        <f>SUMIF(KBRU!$B$7:$B$501,'Summary sales'!$A14,KBRU!$J$7:$J$501)</f>
        <v>675.82000000006519</v>
      </c>
      <c r="AV14" s="345">
        <f>SUMIF(AMI!$B$7:$B$501,'Summary sales'!$A14,AMI!$J$7:$J$501)</f>
        <v>9698.0800000000745</v>
      </c>
      <c r="AW14" s="345">
        <f>SUMIF(KA!$B$7:$B$501,'Summary sales'!$A14,KA!$J$7:$J$501)</f>
        <v>2503.1700000000419</v>
      </c>
      <c r="AX14" s="345">
        <f>SUMIF(KTN!$B$7:$B$500,'Summary sales'!$A14,KTN!$J$7:$J$500)</f>
        <v>1743.5</v>
      </c>
      <c r="AY14" s="345">
        <f>SUMIF(KSNR!$B$7:$B$497,'Summary sales'!$A14,KSNR!$J$7:$J$497)</f>
        <v>6279.3699999999953</v>
      </c>
      <c r="AZ14" s="345">
        <f>SUMIF(NIAGAGARAM!$B$7:$B$504,'Summary sales'!$A14,NIAGAGARAM!$J$7:$J$504)</f>
        <v>498.92000000004191</v>
      </c>
      <c r="BA14" s="345">
        <f>SUMIF('PCI84'!$B$7:$B$501,'Summary sales'!$A14,'PCI84'!$J$7:$J$501)</f>
        <v>11683.399999999441</v>
      </c>
      <c r="BB14" s="345">
        <f>SUMIF(PCIM!$B$7:$B$502,'Summary sales'!$A14,PCIM!$J$7:$J$502)</f>
        <v>2994.4199999999255</v>
      </c>
      <c r="BC14" s="345">
        <f>SUMIF(INDOFOOD!$B$7:$B$500,'Summary sales'!$A14,INDOFOOD!$J$7:$J$500)</f>
        <v>4217.2599999997765</v>
      </c>
      <c r="BD14" s="345">
        <f>SUMIF(HCI!$B$7:$B$502,'Summary sales'!$A14,HCI!$J$7:$J$502)</f>
        <v>7994.660000000149</v>
      </c>
      <c r="BE14" s="345">
        <f>SUMIF(DIC!$B$7:$B$501,'Summary sales'!$A14,DIC!$J$7:$J$501)</f>
        <v>6171.7700000000186</v>
      </c>
      <c r="BF14" s="345">
        <f>SUMIF(ASAHIMAS!$B$7:$B$500,'Summary sales'!$A14,ASAHIMAS!$J$7:$J$500)</f>
        <v>36129.470000000671</v>
      </c>
      <c r="BG14" s="345">
        <f>SUMIF('ABC KOGEN'!B13:B45,'Summary sales'!$A14,'ABC KOGEN'!J13:J45)</f>
        <v>6687.9600000004284</v>
      </c>
      <c r="BH14" s="345">
        <f>SUMIF(ADP!$B$7:$B$499,'Summary sales'!$A14,ADP!$J$7:$J$499)</f>
        <v>1325.8600000000006</v>
      </c>
      <c r="BI14" s="345">
        <f>SUMIF(Tongtji!$B$8:$B$502,'Summary sales'!$A14,Tongtji!$J$8:$J$502)</f>
        <v>3849.4000000003725</v>
      </c>
      <c r="BJ14" s="345">
        <f>SUMIF(CITYMALL!$B$7:$B$500,'Summary sales'!$A14,CITYMALL!$K$7:$K$500)</f>
        <v>0</v>
      </c>
      <c r="BK14" s="345">
        <f>SUMIF(PERHUTANI!$B$7:$B$500,'Summary sales'!$A14,PERHUTANI!$J$7:$J$500)</f>
        <v>0</v>
      </c>
      <c r="BL14" s="345">
        <f>SUMIF(PA!$B$7:$B$500,'Summary sales'!$A14,PA!$J$7:$J$500)</f>
        <v>595.88000000000466</v>
      </c>
      <c r="BM14" s="345">
        <f>SUMIF(RPI!$B$7:$B$500,'Summary sales'!$A14,RPI!$J$7:$J$500)</f>
        <v>0</v>
      </c>
      <c r="BN14" s="345">
        <f>SUMIF(RB!$B$7:$B$500,'Summary sales'!$A14,RB!$J$7:$J$500)</f>
        <v>3886.6400000001304</v>
      </c>
      <c r="BO14" s="345">
        <f>SUMIF(GFATOM!$B$7:$B$500,'Summary sales'!$A14,GFATOM!$J$7:$J$500)</f>
        <v>5598.6999999999534</v>
      </c>
      <c r="BP14" s="345">
        <f>SUMIF(GFKULIT!$B$7:$B$500,'Summary sales'!$A14,GFKULIT!$J$7:$J$500)</f>
        <v>0</v>
      </c>
      <c r="BQ14" s="345">
        <f>SUMIF(PENTAWIRA!$B$7:$B$548,'Summary sales'!$A14,PENTAWIRA!$O$7:$O$548)</f>
        <v>12054.655999999999</v>
      </c>
      <c r="BR14" s="345">
        <f>SUMIF(HSK!$B$7:$B$500,'Summary sales'!$A14,HSK!$J$7:$J$500)</f>
        <v>0</v>
      </c>
      <c r="BS14" s="345">
        <f>SUMIF(SDM!$B$7:$B$500,'Summary sales'!$A14,SDM!$J$7:$J$500)</f>
        <v>1073.4500000001863</v>
      </c>
      <c r="BT14" s="345">
        <f>SUMIF(CCS!$B$7:$B$500,'Summary sales'!$A14,CCS!$J$7:$J$500)</f>
        <v>0</v>
      </c>
      <c r="BU14" s="345">
        <f>SUMIF(JARGAS!$B$7:$B$500,'Summary sales'!$A14,JARGAS!$J$7:$J$500)</f>
        <v>2849.3100000000122</v>
      </c>
      <c r="BV14" s="345">
        <f>SUMIF(SBI!$B$7:$B$500,'Summary sales'!$A14,SBI!$J$7:$J$500)</f>
        <v>847.57000000029802</v>
      </c>
      <c r="BW14" s="345">
        <f>SUMIF(SPGLOBAL!$B$7:$B$542,'Summary sales'!$A14,SPGLOBAL!$M$7:$M$542)</f>
        <v>0</v>
      </c>
    </row>
    <row r="15" spans="1:75">
      <c r="A15" s="308">
        <f t="shared" si="53"/>
        <v>46211</v>
      </c>
      <c r="B15" s="318">
        <f t="shared" ca="1" si="54"/>
        <v>1.1078875658414096</v>
      </c>
      <c r="C15" s="319">
        <f t="shared" si="52"/>
        <v>187874.755</v>
      </c>
      <c r="D15" s="321">
        <v>116926.38000000002</v>
      </c>
      <c r="E15" s="320">
        <v>45232.479999999996</v>
      </c>
      <c r="F15" s="320">
        <v>13219.37</v>
      </c>
      <c r="G15" s="320">
        <v>0</v>
      </c>
      <c r="H15" s="312">
        <v>0</v>
      </c>
      <c r="I15" s="339">
        <v>0</v>
      </c>
      <c r="J15" s="320">
        <v>0</v>
      </c>
      <c r="K15" s="339">
        <v>12496.525</v>
      </c>
      <c r="L15" s="339">
        <v>0</v>
      </c>
      <c r="M15" s="341">
        <f t="shared" ca="1" si="51"/>
        <v>208144.1050000012</v>
      </c>
      <c r="N15" s="342">
        <f>SUMIF(CLIN!$C$7:$C$500,'Summary sales'!$A15,CLIN!$J$7:$J$500)</f>
        <v>815.72999999998137</v>
      </c>
      <c r="O15" s="348">
        <f>SUMIF(BI!$B$7:$B$501,'Summary sales'!$A15,BI!$J$7:$J$501)</f>
        <v>2140.5399999991059</v>
      </c>
      <c r="P15" s="348">
        <f>SUMIF(MKG!$B$7:$B$500,'Summary sales'!$A15,MKG!$J$7:$J$500)</f>
        <v>1356.5800000000745</v>
      </c>
      <c r="Q15" s="342">
        <f>SUMIF(STM!$B$7:$B$501,'Summary sales'!$A15,STM!$J$7:$J$501)</f>
        <v>3513.6000000000931</v>
      </c>
      <c r="R15" s="348">
        <f>SUMIF(OAJ!$B$7:$B$500,'Summary sales'!$A15,OAJ!$J$7:$J$500)</f>
        <v>820.22000000008848</v>
      </c>
      <c r="S15" s="348">
        <f>SUMIF(NNI!$B$7:$B$497,'Summary sales'!$A15,NNI!$J$7:$J$497)</f>
        <v>0</v>
      </c>
      <c r="T15" s="348">
        <f>SUMIF(SHB!$B$7:$B$500,'Summary sales'!$A15,SHB!$J$7:$J$500)</f>
        <v>52.899999999994179</v>
      </c>
      <c r="U15" s="348">
        <f>SUMIF(GTL!$B$7:$B$500,'Summary sales'!$A15,GTL!$J$7:$J$500)</f>
        <v>1004.1999999999534</v>
      </c>
      <c r="V15" s="348">
        <f>SUMIF(TWK!$B$7:$B$501,'Summary sales'!$A15,TWK!$J$7:$J$501)</f>
        <v>804.75</v>
      </c>
      <c r="W15" s="342">
        <f>SUMIF(BYC!$B$7:$B$500,'Summary sales'!$A15,BYC!$J$7:$J$500)</f>
        <v>5330.0600000005215</v>
      </c>
      <c r="X15" s="348">
        <f ca="1">SUMIF(GFIR!$B$7:$B$34,'Summary sales'!$A15,GFIR!$J$7:$J$34)+SUMIF(GFIR2!$B$7:$B$31,'Summary sales'!$A15,GFIR2!$J$7:$J$30)</f>
        <v>6079.5299999997951</v>
      </c>
      <c r="Y15" s="348">
        <f>SUMIF(SARIMURNI!$B$7:$B$502,'Summary sales'!$A15,SARIMURNI!$J$7:$J$502)</f>
        <v>3137.75</v>
      </c>
      <c r="Z15" s="348">
        <f>SUMIF(TOI!$B$7:$B$500,'Summary sales'!$A15,TOI!$J$7:$J$500)</f>
        <v>0</v>
      </c>
      <c r="AA15" s="342">
        <f>SUMIF(HLI!$B$7:$B$500,'Summary sales'!$A15,HLI!$J$7:$J$500)</f>
        <v>10976.760000000009</v>
      </c>
      <c r="AB15" s="348">
        <f>SUMIF(CERES!$B$7:$B$503,'Summary sales'!$A15,CERES!$J$7:$J$503)</f>
        <v>9126.1999999997206</v>
      </c>
      <c r="AC15" s="348">
        <f>SUMIF(ALT!$B$7:$B$119,'Summary sales'!$A15,ALT!$M$7:$M$119)</f>
        <v>1477.5709999999963</v>
      </c>
      <c r="AD15" s="342">
        <f>SUMIF(UJL!$B$8:$B$99,'Summary sales'!$A15,UJL!$O$8:$O$99)</f>
        <v>0</v>
      </c>
      <c r="AE15" s="342">
        <f ca="1">SUMIF(IDP!$B$7:$B$138,'Summary sales'!$A15,IDP!$O$7:$O$137)</f>
        <v>5516.67</v>
      </c>
      <c r="AF15" s="342">
        <f>SUMIF(FSI!$B$7:$B$497,'Summary sales'!$A15,FSI!$J$7:$J$497)</f>
        <v>0</v>
      </c>
      <c r="AG15" s="348">
        <f>SUMIF(PSD!$B$7:$B$500,'Summary sales'!$A15,PSD!$K$7:$K$500)</f>
        <v>0</v>
      </c>
      <c r="AH15" s="348">
        <f>SUMIF(EBM!$B$7:$B$500,'Summary sales'!$A15,EBM!$J$7:$J$500)</f>
        <v>64.422000000005937</v>
      </c>
      <c r="AI15" s="342">
        <f>SUMIF(CISF!$B$7:$B$500,'Summary sales'!$A15,CISF!$J$7:$J$500)</f>
        <v>3595.6999999997206</v>
      </c>
      <c r="AJ15" s="342">
        <f>SUMIF(KGM!$B$5:$B$506,'Summary sales'!$A15,KGM!$O$5:$O$506)</f>
        <v>1456.5800000000745</v>
      </c>
      <c r="AK15" s="342">
        <f>SUMIF(PUJ!$B$7:$B$503,'Summary sales'!$A15,PUJ!$J$7:$J$503)</f>
        <v>4438.3999999994412</v>
      </c>
      <c r="AL15" s="342">
        <f>SUMIF(TORABIKACIKUPA!$B$7:$B$493,'Summary sales'!$A15,TORABIKACIKUPA!$L$7:$L$493)</f>
        <v>0</v>
      </c>
      <c r="AM15" s="342">
        <f>SUMIF(TORABIKAHF!$B$7:$B$504,'Summary sales'!$A15,TORABIKAHF!$L$7:$L$504)</f>
        <v>0</v>
      </c>
      <c r="AN15" s="342">
        <f>SUMIF(TORABIKAIC!$B$7:$B$492,'Summary sales'!$A15,TORABIKAIC!$L$7:$L$492)</f>
        <v>0</v>
      </c>
      <c r="AO15" s="342">
        <f>SUMIF(KALBEE!$B$7:$B$501,'Summary sales'!$A15,KALBEE!$J$7:$J$501)</f>
        <v>9663.8000000000466</v>
      </c>
      <c r="AP15" s="342">
        <f>SUMIF(TOYOBO!$B$7:$B$479,'Summary sales'!$A15,TOYOBO!$O$7:$O$479)</f>
        <v>0</v>
      </c>
      <c r="AQ15" s="342">
        <f>SUMIF(SWS!$B$7:$B$483,'Summary sales'!$A15,SWS!$P$7:$P$483)</f>
        <v>0</v>
      </c>
      <c r="AR15" s="342">
        <f>SUMIF(KSN!$B$7:$B$484,'Summary sales'!$A15,KSN!$J$7:$J$484)</f>
        <v>4740.2299999999814</v>
      </c>
      <c r="AS15" s="342">
        <f>SUMIF(UMI!$B$7:$B$501,'Summary sales'!$A15,UMI!$J$7:$J$501)</f>
        <v>12708.347000002861</v>
      </c>
      <c r="AT15" s="342">
        <f>SUMIF(IPT!$B$7:$B$502,'Summary sales'!$A15,IPT!$J$7:$J$502)</f>
        <v>1527.8299999991432</v>
      </c>
      <c r="AU15" s="342">
        <f>SUMIF(KBRU!$B$7:$B$501,'Summary sales'!$A15,KBRU!$J$7:$J$501)</f>
        <v>0</v>
      </c>
      <c r="AV15" s="342">
        <f>SUMIF(AMI!$B$7:$B$501,'Summary sales'!$A15,AMI!$J$7:$J$501)</f>
        <v>10053.540000000037</v>
      </c>
      <c r="AW15" s="342">
        <f>SUMIF(KA!$B$7:$B$501,'Summary sales'!$A15,KA!$J$7:$J$501)</f>
        <v>3199.070000000007</v>
      </c>
      <c r="AX15" s="342">
        <f>SUMIF(KTN!$B$7:$B$500,'Summary sales'!$A15,KTN!$J$7:$J$500)</f>
        <v>1782.7199999999721</v>
      </c>
      <c r="AY15" s="342">
        <f>SUMIF(KSNR!$B$7:$B$497,'Summary sales'!$A15,KSNR!$J$7:$J$497)</f>
        <v>7746.2000000000116</v>
      </c>
      <c r="AZ15" s="342">
        <f>SUMIF(NIAGAGARAM!$B$7:$B$504,'Summary sales'!$A15,NIAGAGARAM!$J$7:$J$504)</f>
        <v>505.89000000001397</v>
      </c>
      <c r="BA15" s="342">
        <f>SUMIF('PCI84'!$B$7:$B$501,'Summary sales'!$A15,'PCI84'!$J$7:$J$501)</f>
        <v>13818.44000000041</v>
      </c>
      <c r="BB15" s="342">
        <f>SUMIF(PCIM!$B$7:$B$502,'Summary sales'!$A15,PCIM!$J$7:$J$502)</f>
        <v>3417.4899999999907</v>
      </c>
      <c r="BC15" s="342">
        <f>SUMIF(INDOFOOD!$B$7:$B$500,'Summary sales'!$A15,INDOFOOD!$J$7:$J$500)</f>
        <v>4937.9199999999255</v>
      </c>
      <c r="BD15" s="342">
        <f>SUMIF(HCI!$B$7:$B$502,'Summary sales'!$A15,HCI!$J$7:$J$502)</f>
        <v>7859.4499999999534</v>
      </c>
      <c r="BE15" s="342">
        <f>SUMIF(DIC!$B$7:$B$501,'Summary sales'!$A15,DIC!$J$7:$J$501)</f>
        <v>7288.7600000002421</v>
      </c>
      <c r="BF15" s="342">
        <f>SUMIF(ASAHIMAS!$B$7:$B$500,'Summary sales'!$A15,ASAHIMAS!$J$7:$J$500)</f>
        <v>23702.13000000082</v>
      </c>
      <c r="BG15" s="342">
        <f>SUMIF('ABC KOGEN'!B14:B46,'Summary sales'!$A15,'ABC KOGEN'!J14:J46)</f>
        <v>5741.2199999997392</v>
      </c>
      <c r="BH15" s="342">
        <f>SUMIF(ADP!$B$7:$B$499,'Summary sales'!$A15,ADP!$J$7:$J$499)</f>
        <v>1459.9199999999983</v>
      </c>
      <c r="BI15" s="342">
        <f>SUMIF(Tongtji!$B$8:$B$502,'Summary sales'!$A15,Tongtji!$J$8:$J$502)</f>
        <v>3535.7999999998137</v>
      </c>
      <c r="BJ15" s="342">
        <f>SUMIF(CITYMALL!$B$7:$B$500,'Summary sales'!$A15,CITYMALL!$K$7:$K$500)</f>
        <v>0</v>
      </c>
      <c r="BK15" s="342">
        <f>SUMIF(PERHUTANI!$B$7:$B$500,'Summary sales'!$A15,PERHUTANI!$J$7:$J$500)</f>
        <v>0</v>
      </c>
      <c r="BL15" s="342">
        <f>SUMIF(PA!$B$7:$B$500,'Summary sales'!$A15,PA!$J$7:$J$500)</f>
        <v>630.01000000000931</v>
      </c>
      <c r="BM15" s="342">
        <f>SUMIF(RPI!$B$7:$B$500,'Summary sales'!$A15,RPI!$J$7:$J$500)</f>
        <v>0</v>
      </c>
      <c r="BN15" s="342">
        <f>SUMIF(RB!$B$7:$B$500,'Summary sales'!$A15,RB!$J$7:$J$500)</f>
        <v>3823.9099999996834</v>
      </c>
      <c r="BO15" s="342">
        <f>SUMIF(GFATOM!$B$7:$B$500,'Summary sales'!$A15,GFATOM!$J$7:$J$500)</f>
        <v>1084.8600000001024</v>
      </c>
      <c r="BP15" s="342">
        <f>SUMIF(GFKULIT!$B$7:$B$500,'Summary sales'!$A15,GFKULIT!$J$7:$J$500)</f>
        <v>0</v>
      </c>
      <c r="BQ15" s="342">
        <f>SUMIF(PENTAWIRA!$B$7:$B$548,'Summary sales'!$A15,PENTAWIRA!$O$7:$O$548)</f>
        <v>12496.525</v>
      </c>
      <c r="BR15" s="342">
        <f>SUMIF(HSK!$B$7:$B$500,'Summary sales'!$A15,HSK!$J$7:$J$500)</f>
        <v>0</v>
      </c>
      <c r="BS15" s="342">
        <f>SUMIF(SDM!$B$7:$B$500,'Summary sales'!$A15,SDM!$J$7:$J$500)</f>
        <v>1257.6099999998696</v>
      </c>
      <c r="BT15" s="342">
        <f>SUMIF(CCS!$B$7:$B$500,'Summary sales'!$A15,CCS!$J$7:$J$500)</f>
        <v>0</v>
      </c>
      <c r="BU15" s="342">
        <f>SUMIF(JARGAS!$B$7:$B$500,'Summary sales'!$A15,JARGAS!$J$7:$J$500)</f>
        <v>2761.5399999999936</v>
      </c>
      <c r="BV15" s="342">
        <f>SUMIF(SBI!$B$7:$B$500,'Summary sales'!$A15,SBI!$J$7:$J$500)</f>
        <v>692.72999999998137</v>
      </c>
      <c r="BW15" s="342">
        <f>SUMIF(SPGLOBAL!$B$7:$B$542,'Summary sales'!$A15,SPGLOBAL!$M$7:$M$542)</f>
        <v>0</v>
      </c>
    </row>
    <row r="16" spans="1:75">
      <c r="A16" s="313">
        <f t="shared" si="53"/>
        <v>46212</v>
      </c>
      <c r="B16" s="314">
        <f t="shared" ca="1" si="54"/>
        <v>1.1432184725927896</v>
      </c>
      <c r="C16" s="315">
        <f t="shared" si="52"/>
        <v>187636.29100000006</v>
      </c>
      <c r="D16" s="322">
        <v>113986.21000000004</v>
      </c>
      <c r="E16" s="317">
        <v>47638.470000000008</v>
      </c>
      <c r="F16" s="317">
        <v>9776.34</v>
      </c>
      <c r="G16" s="317">
        <v>0</v>
      </c>
      <c r="H16" s="317">
        <v>0</v>
      </c>
      <c r="I16" s="343">
        <v>0</v>
      </c>
      <c r="J16" s="317">
        <v>0</v>
      </c>
      <c r="K16" s="343">
        <v>16235.271000000001</v>
      </c>
      <c r="L16" s="343">
        <v>0</v>
      </c>
      <c r="M16" s="344">
        <f t="shared" ca="1" si="51"/>
        <v>214509.27399999625</v>
      </c>
      <c r="N16" s="345">
        <f>SUMIF(CLIN!$C$7:$C$500,'Summary sales'!$A16,CLIN!$J$7:$J$500)</f>
        <v>967.39000000013039</v>
      </c>
      <c r="O16" s="345">
        <f>SUMIF(BI!$B$7:$B$501,'Summary sales'!$A16,BI!$J$7:$J$501)</f>
        <v>2066.1500000003725</v>
      </c>
      <c r="P16" s="345">
        <f>SUMIF(MKG!$B$7:$B$500,'Summary sales'!$A16,MKG!$J$7:$J$500)</f>
        <v>1277.5</v>
      </c>
      <c r="Q16" s="345">
        <f>SUMIF(STM!$B$7:$B$501,'Summary sales'!$A16,STM!$J$7:$J$501)</f>
        <v>3429.3999999999069</v>
      </c>
      <c r="R16" s="345">
        <f>SUMIF(OAJ!$B$7:$B$500,'Summary sales'!$A16,OAJ!$J$7:$J$500)</f>
        <v>741.46999999997206</v>
      </c>
      <c r="S16" s="345">
        <f>SUMIF(NNI!$B$7:$B$497,'Summary sales'!$A16,NNI!$J$7:$J$497)</f>
        <v>0</v>
      </c>
      <c r="T16" s="345">
        <f>SUMIF(SHB!$B$7:$B$500,'Summary sales'!$A16,SHB!$J$7:$J$500)</f>
        <v>11.299999999988358</v>
      </c>
      <c r="U16" s="345">
        <f>SUMIF(GTL!$B$7:$B$500,'Summary sales'!$A16,GTL!$J$7:$J$500)</f>
        <v>1008.5</v>
      </c>
      <c r="V16" s="345">
        <f>SUMIF(TWK!$B$7:$B$501,'Summary sales'!$A16,TWK!$J$7:$J$501)</f>
        <v>743.76999999990221</v>
      </c>
      <c r="W16" s="345">
        <f>SUMIF(BYC!$B$7:$B$500,'Summary sales'!$A16,BYC!$J$7:$J$500)</f>
        <v>5906.179999999702</v>
      </c>
      <c r="X16" s="345">
        <f ca="1">SUMIF(GFIR!$B$7:$B$34,'Summary sales'!$A16,GFIR!$J$7:$J$34)+SUMIF(GFIR2!$B$7:$B$31,'Summary sales'!$A16,GFIR2!$J$7:$J$30)</f>
        <v>6301.1400000001304</v>
      </c>
      <c r="Y16" s="345">
        <f>SUMIF(SARIMURNI!$B$7:$B$502,'Summary sales'!$A16,SARIMURNI!$J$7:$J$502)</f>
        <v>2964.7700000000186</v>
      </c>
      <c r="Z16" s="345">
        <f>SUMIF(TOI!$B$7:$B$500,'Summary sales'!$A16,TOI!$J$7:$J$500)</f>
        <v>0</v>
      </c>
      <c r="AA16" s="345">
        <f>SUMIF(HLI!$B$7:$B$500,'Summary sales'!$A16,HLI!$J$7:$J$500)</f>
        <v>10846.889999999898</v>
      </c>
      <c r="AB16" s="345">
        <f>SUMIF(CERES!$B$7:$B$503,'Summary sales'!$A16,CERES!$J$7:$J$503)</f>
        <v>9669.1500000003725</v>
      </c>
      <c r="AC16" s="345">
        <f>SUMIF(ALT!$B$7:$B$119,'Summary sales'!$A16,ALT!$M$7:$M$119)</f>
        <v>855.32200000004377</v>
      </c>
      <c r="AD16" s="345">
        <f>SUMIF(UJL!$B$8:$B$99,'Summary sales'!$A16,UJL!$O$8:$O$99)</f>
        <v>0</v>
      </c>
      <c r="AE16" s="345">
        <f ca="1">SUMIF(IDP!$B$7:$B$138,'Summary sales'!$A16,IDP!$O$7:$O$137)</f>
        <v>5186.46</v>
      </c>
      <c r="AF16" s="345">
        <f>SUMIF(FSI!$B$7:$B$497,'Summary sales'!$A16,FSI!$J$7:$J$497)</f>
        <v>0</v>
      </c>
      <c r="AG16" s="345">
        <f>SUMIF(PSD!$B$7:$B$500,'Summary sales'!$A16,PSD!$K$7:$K$500)</f>
        <v>0</v>
      </c>
      <c r="AH16" s="345">
        <f>SUMIF(EBM!$B$7:$B$500,'Summary sales'!$A16,EBM!$J$7:$J$500)</f>
        <v>57.44999999999709</v>
      </c>
      <c r="AI16" s="345">
        <f>SUMIF(CISF!$B$7:$B$500,'Summary sales'!$A16,CISF!$J$7:$J$500)</f>
        <v>3569.8999999999069</v>
      </c>
      <c r="AJ16" s="345">
        <f>SUMIF(KGM!$B$5:$B$506,'Summary sales'!$A16,KGM!$O$5:$O$506)</f>
        <v>946.01000000000931</v>
      </c>
      <c r="AK16" s="345">
        <f>SUMIF(PUJ!$B$7:$B$503,'Summary sales'!$A16,PUJ!$J$7:$J$503)</f>
        <v>4876.6000000005588</v>
      </c>
      <c r="AL16" s="345">
        <f>SUMIF(TORABIKACIKUPA!$B$7:$B$493,'Summary sales'!$A16,TORABIKACIKUPA!$L$7:$L$493)</f>
        <v>0</v>
      </c>
      <c r="AM16" s="345">
        <f>SUMIF(TORABIKAHF!$B$7:$B$504,'Summary sales'!$A16,TORABIKAHF!$L$7:$L$504)</f>
        <v>0</v>
      </c>
      <c r="AN16" s="345">
        <f>SUMIF(TORABIKAIC!$B$7:$B$492,'Summary sales'!$A16,TORABIKAIC!$L$7:$L$492)</f>
        <v>0</v>
      </c>
      <c r="AO16" s="345">
        <f>SUMIF(KALBEE!$B$7:$B$501,'Summary sales'!$A16,KALBEE!$J$7:$J$501)</f>
        <v>8887.2999999998137</v>
      </c>
      <c r="AP16" s="345">
        <f>SUMIF(TOYOBO!$B$7:$B$479,'Summary sales'!$A16,TOYOBO!$O$7:$O$479)</f>
        <v>0</v>
      </c>
      <c r="AQ16" s="345">
        <f>SUMIF(SWS!$B$7:$B$483,'Summary sales'!$A16,SWS!$P$7:$P$483)</f>
        <v>0</v>
      </c>
      <c r="AR16" s="345">
        <f>SUMIF(KSN!$B$7:$B$484,'Summary sales'!$A16,KSN!$J$7:$J$484)</f>
        <v>5335.6300000000047</v>
      </c>
      <c r="AS16" s="345">
        <f>SUMIF(UMI!$B$7:$B$501,'Summary sales'!$A16,UMI!$J$7:$J$501)</f>
        <v>21241.898999996483</v>
      </c>
      <c r="AT16" s="345">
        <f>SUMIF(IPT!$B$7:$B$502,'Summary sales'!$A16,IPT!$J$7:$J$502)</f>
        <v>1596.5400000000373</v>
      </c>
      <c r="AU16" s="345">
        <f>SUMIF(KBRU!$B$7:$B$501,'Summary sales'!$A16,KBRU!$J$7:$J$501)</f>
        <v>38.82999999995809</v>
      </c>
      <c r="AV16" s="345">
        <f>SUMIF(AMI!$B$7:$B$501,'Summary sales'!$A16,AMI!$J$7:$J$501)</f>
        <v>7947.5</v>
      </c>
      <c r="AW16" s="345">
        <f>SUMIF(KA!$B$7:$B$501,'Summary sales'!$A16,KA!$J$7:$J$501)</f>
        <v>2951.7599999999511</v>
      </c>
      <c r="AX16" s="345">
        <f>SUMIF(KTN!$B$7:$B$500,'Summary sales'!$A16,KTN!$J$7:$J$500)</f>
        <v>1819.6299999998882</v>
      </c>
      <c r="AY16" s="345">
        <f>SUMIF(KSNR!$B$7:$B$497,'Summary sales'!$A16,KSNR!$J$7:$J$497)</f>
        <v>5110.9100000000035</v>
      </c>
      <c r="AZ16" s="345">
        <f>SUMIF(NIAGAGARAM!$B$7:$B$504,'Summary sales'!$A16,NIAGAGARAM!$J$7:$J$504)</f>
        <v>494.47999999998137</v>
      </c>
      <c r="BA16" s="345">
        <f>SUMIF('PCI84'!$B$7:$B$501,'Summary sales'!$A16,'PCI84'!$J$7:$J$501)</f>
        <v>12512.919999999925</v>
      </c>
      <c r="BB16" s="345">
        <f>SUMIF(PCIM!$B$7:$B$502,'Summary sales'!$A16,PCIM!$J$7:$J$502)</f>
        <v>2454.1100000001024</v>
      </c>
      <c r="BC16" s="345">
        <f>SUMIF(INDOFOOD!$B$7:$B$500,'Summary sales'!$A16,INDOFOOD!$J$7:$J$500)</f>
        <v>4805.339999999851</v>
      </c>
      <c r="BD16" s="345">
        <f>SUMIF(HCI!$B$7:$B$502,'Summary sales'!$A16,HCI!$J$7:$J$502)</f>
        <v>5717.5100000000093</v>
      </c>
      <c r="BE16" s="345">
        <f>SUMIF(DIC!$B$7:$B$501,'Summary sales'!$A16,DIC!$J$7:$J$501)</f>
        <v>7324.8199999998324</v>
      </c>
      <c r="BF16" s="345">
        <f>SUMIF(ASAHIMAS!$B$7:$B$500,'Summary sales'!$A16,ASAHIMAS!$J$7:$J$500)</f>
        <v>29198.759999999776</v>
      </c>
      <c r="BG16" s="345">
        <f>SUMIF('ABC KOGEN'!B15:B47,'Summary sales'!$A16,'ABC KOGEN'!J15:J47)</f>
        <v>6637.1200000001118</v>
      </c>
      <c r="BH16" s="345">
        <f>SUMIF(ADP!$B$7:$B$499,'Summary sales'!$A16,ADP!$J$7:$J$499)</f>
        <v>1246.6899999999951</v>
      </c>
      <c r="BI16" s="345">
        <f>SUMIF(Tongtji!$B$8:$B$502,'Summary sales'!$A16,Tongtji!$J$8:$J$502)</f>
        <v>2362.5999999996275</v>
      </c>
      <c r="BJ16" s="345">
        <f>SUMIF(CITYMALL!$B$7:$B$500,'Summary sales'!$A16,CITYMALL!$K$7:$K$500)</f>
        <v>0</v>
      </c>
      <c r="BK16" s="345">
        <f>SUMIF(PERHUTANI!$B$7:$B$500,'Summary sales'!$A16,PERHUTANI!$J$7:$J$500)</f>
        <v>0</v>
      </c>
      <c r="BL16" s="345">
        <f>SUMIF(PA!$B$7:$B$500,'Summary sales'!$A16,PA!$J$7:$J$500)</f>
        <v>460.25</v>
      </c>
      <c r="BM16" s="345">
        <f>SUMIF(RPI!$B$7:$B$500,'Summary sales'!$A16,RPI!$J$7:$J$500)</f>
        <v>0</v>
      </c>
      <c r="BN16" s="345">
        <f>SUMIF(RB!$B$7:$B$500,'Summary sales'!$A16,RB!$J$7:$J$500)</f>
        <v>3814.1400000001304</v>
      </c>
      <c r="BO16" s="345">
        <f>SUMIF(GFATOM!$B$7:$B$500,'Summary sales'!$A16,GFATOM!$J$7:$J$500)</f>
        <v>3950.059999999823</v>
      </c>
      <c r="BP16" s="345">
        <f>SUMIF(GFKULIT!$B$7:$B$500,'Summary sales'!$A16,GFKULIT!$J$7:$J$500)</f>
        <v>0</v>
      </c>
      <c r="BQ16" s="345">
        <f>SUMIF(PENTAWIRA!$B$7:$B$548,'Summary sales'!$A16,PENTAWIRA!$O$7:$O$548)</f>
        <v>11959.333000000001</v>
      </c>
      <c r="BR16" s="345">
        <f>SUMIF(HSK!$B$7:$B$500,'Summary sales'!$A16,HSK!$J$7:$J$500)</f>
        <v>0</v>
      </c>
      <c r="BS16" s="345">
        <f>SUMIF(SDM!$B$7:$B$500,'Summary sales'!$A16,SDM!$J$7:$J$500)</f>
        <v>687.25</v>
      </c>
      <c r="BT16" s="345">
        <f>SUMIF(CCS!$B$7:$B$500,'Summary sales'!$A16,CCS!$J$7:$J$500)</f>
        <v>0</v>
      </c>
      <c r="BU16" s="345">
        <f>SUMIF(JARGAS!$B$7:$B$500,'Summary sales'!$A16,JARGAS!$J$7:$J$500)</f>
        <v>2848.0200000000041</v>
      </c>
      <c r="BV16" s="345">
        <f>SUMIF(SBI!$B$7:$B$500,'Summary sales'!$A16,SBI!$J$7:$J$500)</f>
        <v>1680.5200000000186</v>
      </c>
      <c r="BW16" s="345">
        <f>SUMIF(SPGLOBAL!$B$7:$B$542,'Summary sales'!$A16,SPGLOBAL!$M$7:$M$542)</f>
        <v>0</v>
      </c>
    </row>
    <row r="17" spans="1:76">
      <c r="A17" s="308">
        <f t="shared" si="53"/>
        <v>46213</v>
      </c>
      <c r="B17" s="318">
        <f t="shared" ca="1" si="54"/>
        <v>1.049315244015208</v>
      </c>
      <c r="C17" s="319">
        <f t="shared" si="52"/>
        <v>190002.55800000005</v>
      </c>
      <c r="D17" s="321">
        <v>116392.39000000003</v>
      </c>
      <c r="E17" s="320">
        <v>47404.72</v>
      </c>
      <c r="F17" s="320">
        <v>13494.710000000001</v>
      </c>
      <c r="G17" s="320">
        <v>0</v>
      </c>
      <c r="H17" s="312">
        <v>0</v>
      </c>
      <c r="I17" s="339">
        <v>0</v>
      </c>
      <c r="J17" s="320">
        <v>0</v>
      </c>
      <c r="K17" s="339">
        <v>12710.737999999999</v>
      </c>
      <c r="L17" s="339">
        <v>0</v>
      </c>
      <c r="M17" s="341">
        <f t="shared" ca="1" si="51"/>
        <v>199372.58051128377</v>
      </c>
      <c r="N17" s="342">
        <f>SUMIF(CLIN!$C$7:$C$500,'Summary sales'!$A17,CLIN!$J$7:$J$500)</f>
        <v>392.52000000001863</v>
      </c>
      <c r="O17" s="348">
        <f>SUMIF(BI!$B$7:$B$501,'Summary sales'!$A17,BI!$J$7:$J$501)</f>
        <v>1640.6699999999255</v>
      </c>
      <c r="P17" s="348">
        <f>SUMIF(MKG!$B$7:$B$500,'Summary sales'!$A17,MKG!$J$7:$J$500)</f>
        <v>977.68000000016764</v>
      </c>
      <c r="Q17" s="342">
        <f>SUMIF(STM!$B$7:$B$501,'Summary sales'!$A17,STM!$J$7:$J$501)</f>
        <v>3193.6000000000931</v>
      </c>
      <c r="R17" s="348">
        <f>SUMIF(OAJ!$B$7:$B$500,'Summary sales'!$A17,OAJ!$J$7:$J$500)</f>
        <v>730.73999999999069</v>
      </c>
      <c r="S17" s="348">
        <f>SUMIF(NNI!$B$7:$B$497,'Summary sales'!$A17,NNI!$J$7:$J$497)</f>
        <v>0</v>
      </c>
      <c r="T17" s="348">
        <f>SUMIF(SHB!$B$7:$B$500,'Summary sales'!$A17,SHB!$J$7:$J$500)</f>
        <v>40.080000000016298</v>
      </c>
      <c r="U17" s="348">
        <f>SUMIF(GTL!$B$7:$B$500,'Summary sales'!$A17,GTL!$J$7:$J$500)</f>
        <v>1069.6700000000419</v>
      </c>
      <c r="V17" s="348">
        <f>SUMIF(TWK!$B$7:$B$501,'Summary sales'!$A17,TWK!$J$7:$J$501)</f>
        <v>856.38000000000466</v>
      </c>
      <c r="W17" s="342">
        <f>SUMIF(BYC!$B$7:$B$500,'Summary sales'!$A17,BYC!$J$7:$J$500)</f>
        <v>6283.2400000002235</v>
      </c>
      <c r="X17" s="348">
        <f ca="1">SUMIF(GFIR!$B$7:$B$34,'Summary sales'!$A17,GFIR!$J$7:$J$34)+SUMIF(GFIR2!$B$7:$B$31,'Summary sales'!$A17,GFIR2!$J$7:$J$30)</f>
        <v>5279.9700000002049</v>
      </c>
      <c r="Y17" s="348">
        <f>SUMIF(SARIMURNI!$B$7:$B$502,'Summary sales'!$A17,SARIMURNI!$J$7:$J$502)</f>
        <v>2959.7099999999627</v>
      </c>
      <c r="Z17" s="348">
        <f>SUMIF(TOI!$B$7:$B$500,'Summary sales'!$A17,TOI!$J$7:$J$500)</f>
        <v>0</v>
      </c>
      <c r="AA17" s="342">
        <f>SUMIF(HLI!$B$7:$B$500,'Summary sales'!$A17,HLI!$J$7:$J$500)</f>
        <v>11119.610000000102</v>
      </c>
      <c r="AB17" s="348">
        <f>SUMIF(CERES!$B$7:$B$503,'Summary sales'!$A17,CERES!$J$7:$J$503)</f>
        <v>8899.4399999999441</v>
      </c>
      <c r="AC17" s="348">
        <f>SUMIF(ALT!$B$7:$B$119,'Summary sales'!$A17,ALT!$M$7:$M$119)</f>
        <v>1606.2580000000307</v>
      </c>
      <c r="AD17" s="342">
        <f>SUMIF(UJL!$B$8:$B$99,'Summary sales'!$A17,UJL!$O$8:$O$99)</f>
        <v>0</v>
      </c>
      <c r="AE17" s="342">
        <f ca="1">SUMIF(IDP!$B$7:$B$138,'Summary sales'!$A17,IDP!$O$7:$O$137)</f>
        <v>3518.7145112781955</v>
      </c>
      <c r="AF17" s="342">
        <f>SUMIF(FSI!$B$7:$B$497,'Summary sales'!$A17,FSI!$J$7:$J$497)</f>
        <v>0</v>
      </c>
      <c r="AG17" s="348">
        <f>SUMIF(PSD!$B$7:$B$500,'Summary sales'!$A17,PSD!$K$7:$K$500)</f>
        <v>0</v>
      </c>
      <c r="AH17" s="348">
        <f>SUMIF(EBM!$B$7:$B$500,'Summary sales'!$A17,EBM!$J$7:$J$500)</f>
        <v>69.830000000001746</v>
      </c>
      <c r="AI17" s="342">
        <f>SUMIF(CISF!$B$7:$B$500,'Summary sales'!$A17,CISF!$J$7:$J$500)</f>
        <v>98.600000000093132</v>
      </c>
      <c r="AJ17" s="342">
        <f>SUMIF(KGM!$B$5:$B$506,'Summary sales'!$A17,KGM!$O$5:$O$506)</f>
        <v>2307.1099999998696</v>
      </c>
      <c r="AK17" s="342">
        <f>SUMIF(PUJ!$B$7:$B$503,'Summary sales'!$A17,PUJ!$J$7:$J$503)</f>
        <v>4662.3999999994412</v>
      </c>
      <c r="AL17" s="342">
        <f>SUMIF(TORABIKACIKUPA!$B$7:$B$493,'Summary sales'!$A17,TORABIKACIKUPA!$L$7:$L$493)</f>
        <v>0</v>
      </c>
      <c r="AM17" s="342">
        <f>SUMIF(TORABIKAHF!$B$7:$B$504,'Summary sales'!$A17,TORABIKAHF!$L$7:$L$504)</f>
        <v>0</v>
      </c>
      <c r="AN17" s="342">
        <f>SUMIF(TORABIKAIC!$B$7:$B$492,'Summary sales'!$A17,TORABIKAIC!$L$7:$L$492)</f>
        <v>0</v>
      </c>
      <c r="AO17" s="342">
        <f>SUMIF(KALBEE!$B$7:$B$501,'Summary sales'!$A17,KALBEE!$J$7:$J$501)</f>
        <v>6394.5</v>
      </c>
      <c r="AP17" s="342">
        <f>SUMIF(TOYOBO!$B$7:$B$479,'Summary sales'!$A17,TOYOBO!$O$7:$O$479)</f>
        <v>0</v>
      </c>
      <c r="AQ17" s="342">
        <f>SUMIF(SWS!$B$7:$B$483,'Summary sales'!$A17,SWS!$P$7:$P$483)</f>
        <v>0</v>
      </c>
      <c r="AR17" s="342">
        <f>SUMIF(KSN!$B$7:$B$484,'Summary sales'!$A17,KSN!$J$7:$J$484)</f>
        <v>6212.8500000000931</v>
      </c>
      <c r="AS17" s="342">
        <f>SUMIF(UMI!$B$7:$B$501,'Summary sales'!$A17,UMI!$J$7:$J$501)</f>
        <v>16832.292000003159</v>
      </c>
      <c r="AT17" s="342">
        <f>SUMIF(IPT!$B$7:$B$502,'Summary sales'!$A17,IPT!$J$7:$J$502)</f>
        <v>1562.640000000596</v>
      </c>
      <c r="AU17" s="342">
        <f>SUMIF(KBRU!$B$7:$B$501,'Summary sales'!$A17,KBRU!$J$7:$J$501)</f>
        <v>1058.2800000000279</v>
      </c>
      <c r="AV17" s="342">
        <f>SUMIF(AMI!$B$7:$B$501,'Summary sales'!$A17,AMI!$J$7:$J$501)</f>
        <v>8388.2600000007078</v>
      </c>
      <c r="AW17" s="342">
        <f>SUMIF(KA!$B$7:$B$501,'Summary sales'!$A17,KA!$J$7:$J$501)</f>
        <v>3047.1000000000349</v>
      </c>
      <c r="AX17" s="342">
        <f>SUMIF(KTN!$B$7:$B$500,'Summary sales'!$A17,KTN!$J$7:$J$500)</f>
        <v>1662.1200000001118</v>
      </c>
      <c r="AY17" s="342">
        <f>SUMIF(KSNR!$B$7:$B$497,'Summary sales'!$A17,KSNR!$J$7:$J$497)</f>
        <v>5387.2099999999919</v>
      </c>
      <c r="AZ17" s="342">
        <f>SUMIF(NIAGAGARAM!$B$7:$B$504,'Summary sales'!$A17,NIAGAGARAM!$J$7:$J$504)</f>
        <v>469.28000000002794</v>
      </c>
      <c r="BA17" s="342">
        <f>SUMIF('PCI84'!$B$7:$B$501,'Summary sales'!$A17,'PCI84'!$J$7:$J$501)</f>
        <v>10968.650000000373</v>
      </c>
      <c r="BB17" s="342">
        <f>SUMIF(PCIM!$B$7:$B$502,'Summary sales'!$A17,PCIM!$J$7:$J$502)</f>
        <v>2037.4699999999721</v>
      </c>
      <c r="BC17" s="342">
        <f>SUMIF(INDOFOOD!$B$7:$B$500,'Summary sales'!$A17,INDOFOOD!$J$7:$J$500)</f>
        <v>6090.8799999998882</v>
      </c>
      <c r="BD17" s="342">
        <f>SUMIF(HCI!$B$7:$B$502,'Summary sales'!$A17,HCI!$J$7:$J$502)</f>
        <v>5589.8799999998882</v>
      </c>
      <c r="BE17" s="342">
        <f>SUMIF(DIC!$B$7:$B$501,'Summary sales'!$A17,DIC!$J$7:$J$501)</f>
        <v>5244.1400000001304</v>
      </c>
      <c r="BF17" s="342">
        <f>SUMIF(ASAHIMAS!$B$7:$B$500,'Summary sales'!$A17,ASAHIMAS!$J$7:$J$500)</f>
        <v>23393.400000000373</v>
      </c>
      <c r="BG17" s="342">
        <f>SUMIF('ABC KOGEN'!B16:B48,'Summary sales'!$A17,'ABC KOGEN'!J16:J48)</f>
        <v>7399.8500000000931</v>
      </c>
      <c r="BH17" s="342">
        <f>SUMIF(ADP!$B$7:$B$499,'Summary sales'!$A17,ADP!$J$7:$J$499)</f>
        <v>1371.1100000000006</v>
      </c>
      <c r="BI17" s="342">
        <f>SUMIF(Tongtji!$B$8:$B$502,'Summary sales'!$A17,Tongtji!$J$8:$J$502)</f>
        <v>2812</v>
      </c>
      <c r="BJ17" s="342">
        <f>SUMIF(CITYMALL!$B$7:$B$500,'Summary sales'!$A17,CITYMALL!$K$7:$K$500)</f>
        <v>0</v>
      </c>
      <c r="BK17" s="342">
        <f>SUMIF(PERHUTANI!$B$7:$B$500,'Summary sales'!$A17,PERHUTANI!$J$7:$J$500)</f>
        <v>0</v>
      </c>
      <c r="BL17" s="342">
        <f>SUMIF(PA!$B$7:$B$500,'Summary sales'!$A17,PA!$J$7:$J$500)</f>
        <v>405.16999999992549</v>
      </c>
      <c r="BM17" s="342">
        <f>SUMIF(RPI!$B$7:$B$500,'Summary sales'!$A17,RPI!$J$7:$J$500)</f>
        <v>0</v>
      </c>
      <c r="BN17" s="342">
        <f>SUMIF(RB!$B$7:$B$500,'Summary sales'!$A17,RB!$J$7:$J$500)</f>
        <v>2600.410000000149</v>
      </c>
      <c r="BO17" s="342">
        <f>SUMIF(GFATOM!$B$7:$B$500,'Summary sales'!$A17,GFATOM!$J$7:$J$500)</f>
        <v>4240.4800000002142</v>
      </c>
      <c r="BP17" s="342">
        <f>SUMIF(GFKULIT!$B$7:$B$500,'Summary sales'!$A17,GFKULIT!$J$7:$J$500)</f>
        <v>0</v>
      </c>
      <c r="BQ17" s="342">
        <f>SUMIF(PENTAWIRA!$B$7:$B$548,'Summary sales'!$A17,PENTAWIRA!$O$7:$O$548)</f>
        <v>16986.675999999999</v>
      </c>
      <c r="BR17" s="342">
        <f>SUMIF(HSK!$B$7:$B$500,'Summary sales'!$A17,HSK!$J$7:$J$500)</f>
        <v>0</v>
      </c>
      <c r="BS17" s="342">
        <f>SUMIF(SDM!$B$7:$B$500,'Summary sales'!$A17,SDM!$J$7:$J$500)</f>
        <v>480.92999999970198</v>
      </c>
      <c r="BT17" s="342">
        <f>SUMIF(CCS!$B$7:$B$500,'Summary sales'!$A17,CCS!$J$7:$J$500)</f>
        <v>0</v>
      </c>
      <c r="BU17" s="342">
        <f>SUMIF(JARGAS!$B$7:$B$500,'Summary sales'!$A17,JARGAS!$J$7:$J$500)</f>
        <v>2781.2799999999988</v>
      </c>
      <c r="BV17" s="342">
        <f>SUMIF(SBI!$B$7:$B$500,'Summary sales'!$A17,SBI!$J$7:$J$500)</f>
        <v>249.5</v>
      </c>
      <c r="BW17" s="342">
        <f>SUMIF(SPGLOBAL!$B$7:$B$542,'Summary sales'!$A17,SPGLOBAL!$M$7:$M$542)</f>
        <v>0</v>
      </c>
    </row>
    <row r="18" spans="1:76">
      <c r="A18" s="313">
        <f t="shared" si="53"/>
        <v>46214</v>
      </c>
      <c r="B18" s="314">
        <f t="shared" ca="1" si="54"/>
        <v>0.8324034572205159</v>
      </c>
      <c r="C18" s="315">
        <f t="shared" si="52"/>
        <v>202227.65600000002</v>
      </c>
      <c r="D18" s="322">
        <v>124050.83</v>
      </c>
      <c r="E18" s="317">
        <v>47610.94</v>
      </c>
      <c r="F18" s="317">
        <v>9855.27</v>
      </c>
      <c r="G18" s="317">
        <v>0</v>
      </c>
      <c r="H18" s="317">
        <v>0</v>
      </c>
      <c r="I18" s="343">
        <v>0</v>
      </c>
      <c r="J18" s="317">
        <v>0</v>
      </c>
      <c r="K18" s="343">
        <v>20710.615999999998</v>
      </c>
      <c r="L18" s="343">
        <v>0</v>
      </c>
      <c r="M18" s="344">
        <f t="shared" ca="1" si="51"/>
        <v>168335.00000000122</v>
      </c>
      <c r="N18" s="345">
        <f>SUMIF(CLIN!$C$7:$C$500,'Summary sales'!$A18,CLIN!$J$7:$J$500)</f>
        <v>1074.7299999999814</v>
      </c>
      <c r="O18" s="345">
        <f>SUMIF(BI!$B$7:$B$501,'Summary sales'!$A18,BI!$J$7:$J$501)</f>
        <v>1153.8000000007451</v>
      </c>
      <c r="P18" s="345">
        <f>SUMIF(MKG!$B$7:$B$500,'Summary sales'!$A18,MKG!$J$7:$J$500)</f>
        <v>822.37000000011176</v>
      </c>
      <c r="Q18" s="345">
        <f>SUMIF(STM!$B$7:$B$501,'Summary sales'!$A18,STM!$J$7:$J$501)</f>
        <v>3679.2000000001863</v>
      </c>
      <c r="R18" s="345">
        <f>SUMIF(OAJ!$B$7:$B$500,'Summary sales'!$A18,OAJ!$J$7:$J$500)</f>
        <v>763.35999999998603</v>
      </c>
      <c r="S18" s="345">
        <f>SUMIF(NNI!$B$7:$B$497,'Summary sales'!$A18,NNI!$J$7:$J$497)</f>
        <v>0</v>
      </c>
      <c r="T18" s="345">
        <f>SUMIF(SHB!$B$7:$B$500,'Summary sales'!$A18,SHB!$J$7:$J$500)</f>
        <v>0</v>
      </c>
      <c r="U18" s="345">
        <f>SUMIF(GTL!$B$7:$B$500,'Summary sales'!$A18,GTL!$J$7:$J$500)</f>
        <v>526.06999999994878</v>
      </c>
      <c r="V18" s="345">
        <f>SUMIF(TWK!$B$7:$B$501,'Summary sales'!$A18,TWK!$J$7:$J$501)</f>
        <v>572.73000000009779</v>
      </c>
      <c r="W18" s="345">
        <f>SUMIF(BYC!$B$7:$B$500,'Summary sales'!$A18,BYC!$J$7:$J$500)</f>
        <v>5235.8300000000745</v>
      </c>
      <c r="X18" s="345">
        <f ca="1">SUMIF(GFIR!$B$7:$B$34,'Summary sales'!$A18,GFIR!$J$7:$J$34)+SUMIF(GFIR2!$B$7:$B$31,'Summary sales'!$A18,GFIR2!$J$7:$J$30)</f>
        <v>4125.3499999996275</v>
      </c>
      <c r="Y18" s="345">
        <f>SUMIF(SARIMURNI!$B$7:$B$502,'Summary sales'!$A18,SARIMURNI!$J$7:$J$502)</f>
        <v>837.86000000010245</v>
      </c>
      <c r="Z18" s="345">
        <f>SUMIF(TOI!$B$7:$B$500,'Summary sales'!$A18,TOI!$J$7:$J$500)</f>
        <v>0</v>
      </c>
      <c r="AA18" s="345">
        <f>SUMIF(HLI!$B$7:$B$500,'Summary sales'!$A18,HLI!$J$7:$J$500)</f>
        <v>11107.629999999888</v>
      </c>
      <c r="AB18" s="345">
        <f>SUMIF(CERES!$B$7:$B$503,'Summary sales'!$A18,CERES!$J$7:$J$503)</f>
        <v>5613.3499999996275</v>
      </c>
      <c r="AC18" s="345">
        <f>SUMIF(ALT!$B$7:$B$119,'Summary sales'!$A18,ALT!$M$7:$M$119)</f>
        <v>1399.8209999999963</v>
      </c>
      <c r="AD18" s="345">
        <f>SUMIF(UJL!$B$8:$B$99,'Summary sales'!$A18,UJL!$O$8:$O$99)</f>
        <v>0</v>
      </c>
      <c r="AE18" s="345">
        <f ca="1">SUMIF(IDP!$B$7:$B$138,'Summary sales'!$A18,IDP!$O$7:$O$137)</f>
        <v>5181.4699999999993</v>
      </c>
      <c r="AF18" s="345">
        <f>SUMIF(FSI!$B$7:$B$497,'Summary sales'!$A18,FSI!$J$7:$J$497)</f>
        <v>0</v>
      </c>
      <c r="AG18" s="345">
        <f>SUMIF(PSD!$B$7:$B$500,'Summary sales'!$A18,PSD!$K$7:$K$500)</f>
        <v>0</v>
      </c>
      <c r="AH18" s="345">
        <f>SUMIF(EBM!$B$7:$B$500,'Summary sales'!$A18,EBM!$J$7:$J$500)</f>
        <v>76.677999999999884</v>
      </c>
      <c r="AI18" s="345">
        <f>SUMIF(CISF!$B$7:$B$500,'Summary sales'!$A18,CISF!$J$7:$J$500)</f>
        <v>3710.2000000001863</v>
      </c>
      <c r="AJ18" s="345">
        <f>SUMIF(KGM!$B$5:$B$506,'Summary sales'!$A18,KGM!$O$5:$O$506)</f>
        <v>16.03000000002794</v>
      </c>
      <c r="AK18" s="345">
        <f>SUMIF(PUJ!$B$7:$B$503,'Summary sales'!$A18,PUJ!$J$7:$J$503)</f>
        <v>0</v>
      </c>
      <c r="AL18" s="345">
        <f>SUMIF(TORABIKACIKUPA!$B$7:$B$493,'Summary sales'!$A18,TORABIKACIKUPA!$L$7:$L$493)</f>
        <v>0</v>
      </c>
      <c r="AM18" s="345">
        <f>SUMIF(TORABIKAHF!$B$7:$B$504,'Summary sales'!$A18,TORABIKAHF!$L$7:$L$504)</f>
        <v>0</v>
      </c>
      <c r="AN18" s="345">
        <f>SUMIF(TORABIKAIC!$B$7:$B$492,'Summary sales'!$A18,TORABIKAIC!$L$7:$L$492)</f>
        <v>0</v>
      </c>
      <c r="AO18" s="345">
        <f>SUMIF(KALBEE!$B$7:$B$501,'Summary sales'!$A18,KALBEE!$J$7:$J$501)</f>
        <v>8788.4000000001397</v>
      </c>
      <c r="AP18" s="345">
        <f>SUMIF(TOYOBO!$B$7:$B$479,'Summary sales'!$A18,TOYOBO!$O$7:$O$479)</f>
        <v>0</v>
      </c>
      <c r="AQ18" s="345">
        <f>SUMIF(SWS!$B$7:$B$483,'Summary sales'!$A18,SWS!$P$7:$P$483)</f>
        <v>0</v>
      </c>
      <c r="AR18" s="345">
        <f>SUMIF(KSN!$B$7:$B$484,'Summary sales'!$A18,KSN!$J$7:$J$484)</f>
        <v>5517.6899999999441</v>
      </c>
      <c r="AS18" s="345">
        <f>SUMIF(UMI!$B$7:$B$501,'Summary sales'!$A18,UMI!$J$7:$J$501)</f>
        <v>17118.530000001192</v>
      </c>
      <c r="AT18" s="345">
        <f>SUMIF(IPT!$B$7:$B$502,'Summary sales'!$A18,IPT!$J$7:$J$502)</f>
        <v>2322.4399999994785</v>
      </c>
      <c r="AU18" s="345">
        <f>SUMIF(KBRU!$B$7:$B$501,'Summary sales'!$A18,KBRU!$J$7:$J$501)</f>
        <v>1007.2299999999814</v>
      </c>
      <c r="AV18" s="345">
        <f>SUMIF(AMI!$B$7:$B$501,'Summary sales'!$A18,AMI!$J$7:$J$501)</f>
        <v>5748.25</v>
      </c>
      <c r="AW18" s="345">
        <f>SUMIF(KA!$B$7:$B$501,'Summary sales'!$A18,KA!$J$7:$J$501)</f>
        <v>0</v>
      </c>
      <c r="AX18" s="345">
        <f>SUMIF(KTN!$B$7:$B$500,'Summary sales'!$A18,KTN!$J$7:$J$500)</f>
        <v>1835.809999999823</v>
      </c>
      <c r="AY18" s="345">
        <f>SUMIF(KSNR!$B$7:$B$497,'Summary sales'!$A18,KSNR!$J$7:$J$497)</f>
        <v>6498.1900000000023</v>
      </c>
      <c r="AZ18" s="345">
        <f>SUMIF(NIAGAGARAM!$B$7:$B$504,'Summary sales'!$A18,NIAGAGARAM!$J$7:$J$504)</f>
        <v>60.489999999990687</v>
      </c>
      <c r="BA18" s="345">
        <f>SUMIF('PCI84'!$B$7:$B$501,'Summary sales'!$A18,'PCI84'!$J$7:$J$501)</f>
        <v>11956.599999999627</v>
      </c>
      <c r="BB18" s="345">
        <f>SUMIF(PCIM!$B$7:$B$502,'Summary sales'!$A18,PCIM!$J$7:$J$502)</f>
        <v>1836.2099999999627</v>
      </c>
      <c r="BC18" s="345">
        <f>SUMIF(INDOFOOD!$B$7:$B$500,'Summary sales'!$A18,INDOFOOD!$J$7:$J$500)</f>
        <v>3538.2700000004843</v>
      </c>
      <c r="BD18" s="345">
        <f>SUMIF(HCI!$B$7:$B$502,'Summary sales'!$A18,HCI!$J$7:$J$502)</f>
        <v>0</v>
      </c>
      <c r="BE18" s="345">
        <f>SUMIF(DIC!$B$7:$B$501,'Summary sales'!$A18,DIC!$J$7:$J$501)</f>
        <v>5905.6499999999069</v>
      </c>
      <c r="BF18" s="345">
        <f>SUMIF(ASAHIMAS!$B$7:$B$500,'Summary sales'!$A18,ASAHIMAS!$J$7:$J$500)</f>
        <v>26066</v>
      </c>
      <c r="BG18" s="345">
        <f>SUMIF('ABC KOGEN'!B17:B49,'Summary sales'!$A18,'ABC KOGEN'!J17:J49)</f>
        <v>4338.4699999997392</v>
      </c>
      <c r="BH18" s="345">
        <f>SUMIF(ADP!$B$7:$B$499,'Summary sales'!$A18,ADP!$J$7:$J$499)</f>
        <v>931.91999999999825</v>
      </c>
      <c r="BI18" s="345">
        <f>SUMIF(Tongtji!$B$8:$B$502,'Summary sales'!$A18,Tongtji!$J$8:$J$502)</f>
        <v>2192.9000000003725</v>
      </c>
      <c r="BJ18" s="345">
        <f>SUMIF(CITYMALL!$B$7:$B$500,'Summary sales'!$A18,CITYMALL!$K$7:$K$500)</f>
        <v>0</v>
      </c>
      <c r="BK18" s="345">
        <f>SUMIF(PERHUTANI!$B$7:$B$500,'Summary sales'!$A18,PERHUTANI!$J$7:$J$500)</f>
        <v>0</v>
      </c>
      <c r="BL18" s="345">
        <f>SUMIF(PA!$B$7:$B$500,'Summary sales'!$A18,PA!$J$7:$J$500)</f>
        <v>382.09000000008382</v>
      </c>
      <c r="BM18" s="345">
        <f>SUMIF(RPI!$B$7:$B$500,'Summary sales'!$A18,RPI!$J$7:$J$500)</f>
        <v>0</v>
      </c>
      <c r="BN18" s="345">
        <f>SUMIF(RB!$B$7:$B$500,'Summary sales'!$A18,RB!$J$7:$J$500)</f>
        <v>4140.6899999999441</v>
      </c>
      <c r="BO18" s="345">
        <f>SUMIF(GFATOM!$B$7:$B$500,'Summary sales'!$A18,GFATOM!$J$7:$J$500)</f>
        <v>1278.5</v>
      </c>
      <c r="BP18" s="345">
        <f>SUMIF(GFKULIT!$B$7:$B$500,'Summary sales'!$A18,GFKULIT!$J$7:$J$500)</f>
        <v>0</v>
      </c>
      <c r="BQ18" s="345">
        <f>SUMIF(PENTAWIRA!$B$7:$B$548,'Summary sales'!$A18,PENTAWIRA!$O$7:$O$548)</f>
        <v>8250.9509999999991</v>
      </c>
      <c r="BR18" s="345">
        <f>SUMIF(HSK!$B$7:$B$500,'Summary sales'!$A18,HSK!$J$7:$J$500)</f>
        <v>0</v>
      </c>
      <c r="BS18" s="345">
        <f>SUMIF(SDM!$B$7:$B$500,'Summary sales'!$A18,SDM!$J$7:$J$500)</f>
        <v>0</v>
      </c>
      <c r="BT18" s="345">
        <f>SUMIF(CCS!$B$7:$B$500,'Summary sales'!$A18,CCS!$J$7:$J$500)</f>
        <v>0</v>
      </c>
      <c r="BU18" s="345">
        <f>SUMIF(JARGAS!$B$7:$B$500,'Summary sales'!$A18,JARGAS!$J$7:$J$500)</f>
        <v>2723.2400000000052</v>
      </c>
      <c r="BV18" s="345">
        <f>SUMIF(SBI!$B$7:$B$500,'Summary sales'!$A18,SBI!$J$7:$J$500)</f>
        <v>0</v>
      </c>
      <c r="BW18" s="345">
        <f>SUMIF(SPGLOBAL!$B$7:$B$542,'Summary sales'!$A18,SPGLOBAL!$M$7:$M$542)</f>
        <v>0</v>
      </c>
    </row>
    <row r="19" spans="1:76">
      <c r="A19" s="308">
        <f t="shared" si="53"/>
        <v>46215</v>
      </c>
      <c r="B19" s="309">
        <f t="shared" ca="1" si="54"/>
        <v>0.93427292839083897</v>
      </c>
      <c r="C19" s="319">
        <f t="shared" si="52"/>
        <v>183831.81700000001</v>
      </c>
      <c r="D19" s="311">
        <v>115913.49</v>
      </c>
      <c r="E19" s="320">
        <v>43359.820000000007</v>
      </c>
      <c r="F19" s="320">
        <v>11784.17</v>
      </c>
      <c r="G19" s="320">
        <v>0</v>
      </c>
      <c r="H19" s="320">
        <v>0</v>
      </c>
      <c r="I19" s="339">
        <v>0</v>
      </c>
      <c r="J19" s="320">
        <v>0</v>
      </c>
      <c r="K19" s="339">
        <v>12774.337</v>
      </c>
      <c r="L19" s="339"/>
      <c r="M19" s="341">
        <f t="shared" ca="1" si="51"/>
        <v>171749.08999999883</v>
      </c>
      <c r="N19" s="342">
        <f>SUMIF(CLIN!$C$7:$C$500,'Summary sales'!$A19,CLIN!$J$7:$J$500)</f>
        <v>633.70999999996275</v>
      </c>
      <c r="O19" s="348">
        <f>SUMIF(BI!$B$7:$B$501,'Summary sales'!$A19,BI!$J$7:$J$501)</f>
        <v>528.52999999932945</v>
      </c>
      <c r="P19" s="348">
        <f>SUMIF(MKG!$B$7:$B$500,'Summary sales'!$A19,MKG!$J$7:$J$500)</f>
        <v>575.46999999973923</v>
      </c>
      <c r="Q19" s="342">
        <f>SUMIF(STM!$B$7:$B$501,'Summary sales'!$A19,STM!$J$7:$J$501)</f>
        <v>881.60000000009313</v>
      </c>
      <c r="R19" s="342">
        <f>SUMIF(OAJ!$B$7:$B$500,'Summary sales'!$A19,OAJ!$J$7:$J$500)</f>
        <v>357.48999999999069</v>
      </c>
      <c r="S19" s="342">
        <f>SUMIF(NNI!$B$7:$B$497,'Summary sales'!$A19,NNI!$J$7:$J$497)</f>
        <v>0</v>
      </c>
      <c r="T19" s="348">
        <f>SUMIF(SHB!$B$7:$B$500,'Summary sales'!$A19,SHB!$J$7:$J$500)</f>
        <v>17.029999999998836</v>
      </c>
      <c r="U19" s="348">
        <f>SUMIF(GTL!$B$7:$B$500,'Summary sales'!$A19,GTL!$J$7:$J$500)</f>
        <v>424.85999999998603</v>
      </c>
      <c r="V19" s="348">
        <f>SUMIF(TWK!$B$7:$B$501,'Summary sales'!$A19,TWK!$J$7:$J$501)</f>
        <v>455.64999999990687</v>
      </c>
      <c r="W19" s="342">
        <f>SUMIF(BYC!$B$7:$B$500,'Summary sales'!$A19,BYC!$J$7:$J$500)</f>
        <v>0</v>
      </c>
      <c r="X19" s="348">
        <f ca="1">SUMIF(GFIR!$B$7:$B$34,'Summary sales'!$A19,GFIR!$J$7:$J$34)+SUMIF(GFIR2!$B$7:$B$31,'Summary sales'!$A19,GFIR2!$J$7:$J$30)</f>
        <v>2652.8900000001304</v>
      </c>
      <c r="Y19" s="348">
        <f>SUMIF(SARIMURNI!$B$7:$B$502,'Summary sales'!$A19,SARIMURNI!$J$7:$J$502)</f>
        <v>65.089999999850988</v>
      </c>
      <c r="Z19" s="348">
        <f>SUMIF(TOI!$B$7:$B$500,'Summary sales'!$A19,TOI!$J$7:$J$500)</f>
        <v>0</v>
      </c>
      <c r="AA19" s="342">
        <f>SUMIF(HLI!$B$7:$B$500,'Summary sales'!$A19,HLI!$J$7:$J$500)</f>
        <v>11046.729999999981</v>
      </c>
      <c r="AB19" s="348">
        <f>SUMIF(CERES!$B$7:$B$503,'Summary sales'!$A19,CERES!$J$7:$J$503)</f>
        <v>4726.5200000000186</v>
      </c>
      <c r="AC19" s="348">
        <f>SUMIF(ALT!$B$7:$B$119,'Summary sales'!$A19,ALT!$M$7:$M$119)</f>
        <v>0</v>
      </c>
      <c r="AD19" s="342">
        <f>SUMIF(UJL!$B$8:$B$99,'Summary sales'!$A19,UJL!$O$8:$O$99)</f>
        <v>0</v>
      </c>
      <c r="AE19" s="348">
        <f ca="1">SUMIF(IDP!$B$7:$B$138,'Summary sales'!$A19,IDP!$O$7:$O$137)</f>
        <v>5526.66</v>
      </c>
      <c r="AF19" s="342">
        <f>SUMIF(FSI!$B$7:$B$497,'Summary sales'!$A19,FSI!$J$7:$J$497)</f>
        <v>0</v>
      </c>
      <c r="AG19" s="348">
        <f>SUMIF(PSD!$B$7:$B$500,'Summary sales'!$A19,PSD!$K$7:$K$500)</f>
        <v>0</v>
      </c>
      <c r="AH19" s="348">
        <f>SUMIF(EBM!$B$7:$B$500,'Summary sales'!$A19,EBM!$J$7:$J$500)</f>
        <v>67.634000000005472</v>
      </c>
      <c r="AI19" s="342">
        <f>SUMIF(CISF!$B$7:$B$500,'Summary sales'!$A19,CISF!$J$7:$J$500)</f>
        <v>3998.2999999998137</v>
      </c>
      <c r="AJ19" s="342">
        <f>SUMIF(KGM!$B$5:$B$506,'Summary sales'!$A19,KGM!$O$5:$O$506)</f>
        <v>1560.2000000000698</v>
      </c>
      <c r="AK19" s="342">
        <f>SUMIF(PUJ!$B$7:$B$503,'Summary sales'!$A19,PUJ!$J$7:$J$503)</f>
        <v>0</v>
      </c>
      <c r="AL19" s="342">
        <f>SUMIF(TORABIKACIKUPA!$B$7:$B$493,'Summary sales'!$A19,TORABIKACIKUPA!$L$7:$L$493)</f>
        <v>0</v>
      </c>
      <c r="AM19" s="342">
        <f>SUMIF(TORABIKAHF!$B$7:$B$504,'Summary sales'!$A19,TORABIKAHF!$L$7:$L$504)</f>
        <v>0</v>
      </c>
      <c r="AN19" s="342">
        <f>SUMIF(TORABIKAIC!$B$7:$B$492,'Summary sales'!$A19,TORABIKAIC!$L$7:$L$492)</f>
        <v>0</v>
      </c>
      <c r="AO19" s="342">
        <f>SUMIF(KALBEE!$B$7:$B$501,'Summary sales'!$A19,KALBEE!$J$7:$J$501)</f>
        <v>10045.800000000047</v>
      </c>
      <c r="AP19" s="342">
        <f>SUMIF(TOYOBO!$B$7:$B$479,'Summary sales'!$A19,TOYOBO!$O$7:$O$479)</f>
        <v>0</v>
      </c>
      <c r="AQ19" s="342">
        <f>SUMIF(SWS!$B$7:$B$483,'Summary sales'!$A19,SWS!$P$7:$P$483)</f>
        <v>0</v>
      </c>
      <c r="AR19" s="342">
        <f>SUMIF(KSN!$B$7:$B$484,'Summary sales'!$A19,KSN!$J$7:$J$484)</f>
        <v>342.60999999998603</v>
      </c>
      <c r="AS19" s="342">
        <f>SUMIF(UMI!$B$7:$B$501,'Summary sales'!$A19,UMI!$J$7:$J$501)</f>
        <v>10850.655000001192</v>
      </c>
      <c r="AT19" s="342">
        <f>SUMIF(IPT!$B$7:$B$502,'Summary sales'!$A19,IPT!$J$7:$J$502)</f>
        <v>107.87000000011176</v>
      </c>
      <c r="AU19" s="342">
        <f>SUMIF(KBRU!$B$7:$B$501,'Summary sales'!$A19,KBRU!$J$7:$J$501)</f>
        <v>31.589999999967404</v>
      </c>
      <c r="AV19" s="342">
        <f>SUMIF(AMI!$B$7:$B$501,'Summary sales'!$A19,AMI!$J$7:$J$501)</f>
        <v>4562.6699999999255</v>
      </c>
      <c r="AW19" s="342">
        <f>SUMIF(KA!$B$7:$B$501,'Summary sales'!$A19,KA!$J$7:$J$501)</f>
        <v>0</v>
      </c>
      <c r="AX19" s="342">
        <f>SUMIF(KTN!$B$7:$B$500,'Summary sales'!$A19,KTN!$J$7:$J$500)</f>
        <v>1826.4200000001583</v>
      </c>
      <c r="AY19" s="342">
        <f>SUMIF(KSNR!$B$7:$B$497,'Summary sales'!$A19,KSNR!$J$7:$J$497)</f>
        <v>6901.0500000000175</v>
      </c>
      <c r="AZ19" s="342">
        <f>SUMIF(NIAGAGARAM!$B$7:$B$504,'Summary sales'!$A19,NIAGAGARAM!$J$7:$J$504)</f>
        <v>0</v>
      </c>
      <c r="BA19" s="342">
        <f>SUMIF('PCI84'!$B$7:$B$501,'Summary sales'!$A19,'PCI84'!$J$7:$J$501)</f>
        <v>12145.799999999814</v>
      </c>
      <c r="BB19" s="342">
        <f>SUMIF(PCIM!$B$7:$B$502,'Summary sales'!$A19,PCIM!$J$7:$J$502)</f>
        <v>2418.8100000000559</v>
      </c>
      <c r="BC19" s="342">
        <f>SUMIF(INDOFOOD!$B$7:$B$500,'Summary sales'!$A19,INDOFOOD!$J$7:$J$500)</f>
        <v>3083.3999999994412</v>
      </c>
      <c r="BD19" s="342">
        <f>SUMIF(HCI!$B$7:$B$502,'Summary sales'!$A19,HCI!$J$7:$J$502)</f>
        <v>2773.4299999999348</v>
      </c>
      <c r="BE19" s="342">
        <f>SUMIF(DIC!$B$7:$B$501,'Summary sales'!$A19,DIC!$J$7:$J$501)</f>
        <v>6397.5800000000745</v>
      </c>
      <c r="BF19" s="342">
        <f>SUMIF(ASAHIMAS!$B$7:$B$500,'Summary sales'!$A19,ASAHIMAS!$J$7:$J$500)</f>
        <v>37865.769999999553</v>
      </c>
      <c r="BG19" s="342">
        <f>SUMIF('ABC KOGEN'!B18:B50,'Summary sales'!$A19,'ABC KOGEN'!J18:J50)</f>
        <v>6675.5100000002421</v>
      </c>
      <c r="BH19" s="342">
        <f>SUMIF(ADP!$B$7:$B$499,'Summary sales'!$A19,ADP!$J$7:$J$499)</f>
        <v>767.81000000001222</v>
      </c>
      <c r="BI19" s="342">
        <f>SUMIF(Tongtji!$B$8:$B$502,'Summary sales'!$A19,Tongtji!$J$8:$J$502)</f>
        <v>3207.2999999998137</v>
      </c>
      <c r="BJ19" s="342">
        <f>SUMIF(CITYMALL!$B$7:$B$500,'Summary sales'!$A19,CITYMALL!$K$7:$K$500)</f>
        <v>0</v>
      </c>
      <c r="BK19" s="342">
        <f>SUMIF(PERHUTANI!$B$7:$B$500,'Summary sales'!$A19,PERHUTANI!$J$7:$J$500)</f>
        <v>0</v>
      </c>
      <c r="BL19" s="342">
        <f>SUMIF(PA!$B$7:$B$500,'Summary sales'!$A19,PA!$J$7:$J$500)</f>
        <v>382.18999999994412</v>
      </c>
      <c r="BM19" s="342">
        <f>SUMIF(RPI!$B$7:$B$500,'Summary sales'!$A19,RPI!$J$7:$J$500)</f>
        <v>0</v>
      </c>
      <c r="BN19" s="342">
        <f>SUMIF(RB!$B$7:$B$500,'Summary sales'!$A19,RB!$J$7:$J$500)</f>
        <v>4013.089999999851</v>
      </c>
      <c r="BO19" s="342">
        <f>SUMIF(GFATOM!$B$7:$B$500,'Summary sales'!$A19,GFATOM!$J$7:$J$500)</f>
        <v>0</v>
      </c>
      <c r="BP19" s="342">
        <f>SUMIF(GFKULIT!$B$7:$B$500,'Summary sales'!$A19,GFKULIT!$J$7:$J$500)</f>
        <v>0</v>
      </c>
      <c r="BQ19" s="342">
        <f>SUMIF(PENTAWIRA!$B$7:$B$548,'Summary sales'!$A19,PENTAWIRA!$O$7:$O$548)</f>
        <v>20892.500999999997</v>
      </c>
      <c r="BR19" s="342">
        <f>SUMIF(HSK!$B$7:$B$500,'Summary sales'!$A19,HSK!$J$7:$J$500)</f>
        <v>0</v>
      </c>
      <c r="BS19" s="342">
        <f>SUMIF(SDM!$B$7:$B$500,'Summary sales'!$A19,SDM!$J$7:$J$500)</f>
        <v>0</v>
      </c>
      <c r="BT19" s="342">
        <f>SUMIF(CCS!$B$7:$B$500,'Summary sales'!$A19,CCS!$J$7:$J$500)</f>
        <v>0</v>
      </c>
      <c r="BU19" s="342">
        <f>SUMIF(JARGAS!$B$7:$B$500,'Summary sales'!$A19,JARGAS!$J$7:$J$500)</f>
        <v>2495.7799999999988</v>
      </c>
      <c r="BV19" s="342">
        <f>SUMIF(SBI!$B$7:$B$500,'Summary sales'!$A19,SBI!$J$7:$J$500)</f>
        <v>443.08999999985099</v>
      </c>
      <c r="BW19" s="342">
        <f>SUMIF(SPGLOBAL!$B$7:$B$542,'Summary sales'!$A19,SPGLOBAL!$M$7:$M$542)</f>
        <v>0</v>
      </c>
    </row>
    <row r="20" spans="1:76">
      <c r="A20" s="313">
        <f t="shared" si="53"/>
        <v>46216</v>
      </c>
      <c r="B20" s="314">
        <f t="shared" ca="1" si="54"/>
        <v>1.1294815120905424</v>
      </c>
      <c r="C20" s="315">
        <f t="shared" si="52"/>
        <v>200230.995</v>
      </c>
      <c r="D20" s="316">
        <v>132460.03</v>
      </c>
      <c r="E20" s="317">
        <v>45189.479999999996</v>
      </c>
      <c r="F20" s="317">
        <v>5194.0300000000007</v>
      </c>
      <c r="G20" s="317">
        <v>0</v>
      </c>
      <c r="H20" s="317">
        <v>0</v>
      </c>
      <c r="I20" s="343">
        <v>0</v>
      </c>
      <c r="J20" s="317">
        <v>0</v>
      </c>
      <c r="K20" s="343">
        <v>17387.455000000002</v>
      </c>
      <c r="L20" s="343"/>
      <c r="M20" s="344">
        <f t="shared" ca="1" si="51"/>
        <v>226157.20699999382</v>
      </c>
      <c r="N20" s="345">
        <f>SUMIF(CLIN!$C$7:$C$500,'Summary sales'!$A20,CLIN!$J$7:$J$500)</f>
        <v>914.27000000001863</v>
      </c>
      <c r="O20" s="345">
        <f>SUMIF(BI!$B$7:$B$501,'Summary sales'!$A20,BI!$J$7:$J$501)</f>
        <v>2277.0099999997765</v>
      </c>
      <c r="P20" s="345">
        <f>SUMIF(MKG!$B$7:$B$500,'Summary sales'!$A20,MKG!$J$7:$J$500)</f>
        <v>1403.5</v>
      </c>
      <c r="Q20" s="345">
        <f>SUMIF(STM!$B$7:$B$501,'Summary sales'!$A20,STM!$J$7:$J$501)</f>
        <v>2044.6999999997206</v>
      </c>
      <c r="R20" s="345">
        <f>SUMIF(OAJ!$B$7:$B$500,'Summary sales'!$A20,OAJ!$J$7:$J$500)</f>
        <v>712.44000000006054</v>
      </c>
      <c r="S20" s="345">
        <f>SUMIF(NNI!$B$7:$B$497,'Summary sales'!$A20,NNI!$J$7:$J$497)</f>
        <v>0</v>
      </c>
      <c r="T20" s="345">
        <f>SUMIF(SHB!$B$7:$B$500,'Summary sales'!$A20,SHB!$J$7:$J$500)</f>
        <v>280.25999999998021</v>
      </c>
      <c r="U20" s="345">
        <f>SUMIF(GTL!$B$7:$B$500,'Summary sales'!$A20,GTL!$J$7:$J$500)</f>
        <v>1088.3200000000652</v>
      </c>
      <c r="V20" s="345">
        <f>SUMIF(TWK!$B$7:$B$501,'Summary sales'!$A20,TWK!$J$7:$J$501)</f>
        <v>714.68000000005122</v>
      </c>
      <c r="W20" s="345">
        <f>SUMIF(BYC!$B$7:$B$500,'Summary sales'!$A20,BYC!$J$7:$J$500)</f>
        <v>6141.769999999553</v>
      </c>
      <c r="X20" s="345">
        <f ca="1">SUMIF(GFIR!$B$7:$B$34,'Summary sales'!$A20,GFIR!$J$7:$J$34)+SUMIF(GFIR2!$B$7:$B$31,'Summary sales'!$A20,GFIR2!$J$7:$J$30)</f>
        <v>5822.5600000000559</v>
      </c>
      <c r="Y20" s="345">
        <f>SUMIF(SARIMURNI!$B$7:$B$502,'Summary sales'!$A20,SARIMURNI!$J$7:$J$502)</f>
        <v>2980.3500000000931</v>
      </c>
      <c r="Z20" s="345">
        <f>SUMIF(TOI!$B$7:$B$500,'Summary sales'!$A20,TOI!$J$7:$J$500)</f>
        <v>0</v>
      </c>
      <c r="AA20" s="345">
        <f>SUMIF(HLI!$B$7:$B$500,'Summary sales'!$A20,HLI!$J$7:$J$500)</f>
        <v>10989.199999999953</v>
      </c>
      <c r="AB20" s="345">
        <f>SUMIF(CERES!$B$7:$B$503,'Summary sales'!$A20,CERES!$J$7:$J$503)</f>
        <v>9312.1700000003912</v>
      </c>
      <c r="AC20" s="345">
        <f>SUMIF(ALT!$B$7:$B$119,'Summary sales'!$A20,ALT!$M$7:$M$119)</f>
        <v>1172.8159999999916</v>
      </c>
      <c r="AD20" s="345">
        <f>SUMIF(UJL!$B$8:$B$99,'Summary sales'!$A20,UJL!$O$8:$O$99)</f>
        <v>0</v>
      </c>
      <c r="AE20" s="345">
        <f ca="1">SUMIF(IDP!$B$7:$B$138,'Summary sales'!$A20,IDP!$O$7:$O$137)</f>
        <v>4705.2299999999996</v>
      </c>
      <c r="AF20" s="345">
        <f>SUMIF(FSI!$B$7:$B$497,'Summary sales'!$A20,FSI!$J$7:$J$497)</f>
        <v>0</v>
      </c>
      <c r="AG20" s="345">
        <f>SUMIF(PSD!$B$7:$B$500,'Summary sales'!$A20,PSD!$K$7:$K$500)</f>
        <v>0</v>
      </c>
      <c r="AH20" s="345">
        <f>SUMIF(EBM!$B$7:$B$500,'Summary sales'!$A20,EBM!$J$7:$J$500)</f>
        <v>50.827999999994063</v>
      </c>
      <c r="AI20" s="345">
        <f>SUMIF(CISF!$B$7:$B$500,'Summary sales'!$A20,CISF!$J$7:$J$500)</f>
        <v>4337.1000000000931</v>
      </c>
      <c r="AJ20" s="345">
        <f>SUMIF(KGM!$B$5:$B$506,'Summary sales'!$A20,KGM!$O$5:$O$506)</f>
        <v>1879.25</v>
      </c>
      <c r="AK20" s="345">
        <f>SUMIF(PUJ!$B$7:$B$503,'Summary sales'!$A20,PUJ!$J$7:$J$503)</f>
        <v>4921.1000000005588</v>
      </c>
      <c r="AL20" s="345">
        <f>SUMIF(TORABIKACIKUPA!$B$7:$B$493,'Summary sales'!$A20,TORABIKACIKUPA!$L$7:$L$493)</f>
        <v>0</v>
      </c>
      <c r="AM20" s="345">
        <f>SUMIF(TORABIKAHF!$B$7:$B$504,'Summary sales'!$A20,TORABIKAHF!$L$7:$L$504)</f>
        <v>0</v>
      </c>
      <c r="AN20" s="345">
        <f>SUMIF(TORABIKAIC!$B$7:$B$492,'Summary sales'!$A20,TORABIKAIC!$L$7:$L$492)</f>
        <v>0</v>
      </c>
      <c r="AO20" s="345">
        <f>SUMIF(KALBEE!$B$7:$B$501,'Summary sales'!$A20,KALBEE!$J$7:$J$501)</f>
        <v>8946.6999999999534</v>
      </c>
      <c r="AP20" s="345">
        <f>SUMIF(TOYOBO!$B$7:$B$479,'Summary sales'!$A20,TOYOBO!$O$7:$O$479)</f>
        <v>0</v>
      </c>
      <c r="AQ20" s="345">
        <f>SUMIF(SWS!$B$7:$B$483,'Summary sales'!$A20,SWS!$P$7:$P$483)</f>
        <v>0</v>
      </c>
      <c r="AR20" s="345">
        <f>SUMIF(KSN!$B$7:$B$484,'Summary sales'!$A20,KSN!$J$7:$J$484)</f>
        <v>7111.9699999999721</v>
      </c>
      <c r="AS20" s="345">
        <f>SUMIF(UMI!$B$7:$B$501,'Summary sales'!$A20,UMI!$J$7:$J$501)</f>
        <v>15027.467999994755</v>
      </c>
      <c r="AT20" s="345">
        <f>SUMIF(IPT!$B$7:$B$502,'Summary sales'!$A20,IPT!$J$7:$J$502)</f>
        <v>2217.8500000005588</v>
      </c>
      <c r="AU20" s="345">
        <f>SUMIF(KBRU!$B$7:$B$501,'Summary sales'!$A20,KBRU!$J$7:$J$501)</f>
        <v>672.48999999999069</v>
      </c>
      <c r="AV20" s="345">
        <f>SUMIF(AMI!$B$7:$B$501,'Summary sales'!$A20,AMI!$J$7:$J$501)</f>
        <v>9356.9199999999255</v>
      </c>
      <c r="AW20" s="345">
        <f>SUMIF(KA!$B$7:$B$501,'Summary sales'!$A20,KA!$J$7:$J$501)</f>
        <v>2113.3099999999977</v>
      </c>
      <c r="AX20" s="345">
        <f>SUMIF(KTN!$B$7:$B$500,'Summary sales'!$A20,KTN!$J$7:$J$500)</f>
        <v>1690.8499999998603</v>
      </c>
      <c r="AY20" s="345">
        <f>SUMIF(KSNR!$B$7:$B$497,'Summary sales'!$A20,KSNR!$J$7:$J$497)</f>
        <v>6465.7000000000116</v>
      </c>
      <c r="AZ20" s="345">
        <f>SUMIF(NIAGAGARAM!$B$7:$B$504,'Summary sales'!$A20,NIAGAGARAM!$J$7:$J$504)</f>
        <v>495.55999999993946</v>
      </c>
      <c r="BA20" s="345">
        <f>SUMIF('PCI84'!$B$7:$B$501,'Summary sales'!$A20,'PCI84'!$J$7:$J$501)</f>
        <v>10563.160000000149</v>
      </c>
      <c r="BB20" s="345">
        <f>SUMIF(PCIM!$B$7:$B$502,'Summary sales'!$A20,PCIM!$J$7:$J$502)</f>
        <v>2151.1699999999255</v>
      </c>
      <c r="BC20" s="345">
        <f>SUMIF(INDOFOOD!$B$7:$B$500,'Summary sales'!$A20,INDOFOOD!$J$7:$J$500)</f>
        <v>4846.339999999851</v>
      </c>
      <c r="BD20" s="345">
        <f>SUMIF(HCI!$B$7:$B$502,'Summary sales'!$A20,HCI!$J$7:$J$502)</f>
        <v>9052.8800000001211</v>
      </c>
      <c r="BE20" s="345">
        <f>SUMIF(DIC!$B$7:$B$501,'Summary sales'!$A20,DIC!$J$7:$J$501)</f>
        <v>7455.1699999999255</v>
      </c>
      <c r="BF20" s="345">
        <f>SUMIF(ASAHIMAS!$B$7:$B$500,'Summary sales'!$A20,ASAHIMAS!$J$7:$J$500)</f>
        <v>37937.709999999031</v>
      </c>
      <c r="BG20" s="345">
        <f>SUMIF('ABC KOGEN'!B19:B51,'Summary sales'!$A20,'ABC KOGEN'!J19:J51)</f>
        <v>6680.7799999997951</v>
      </c>
      <c r="BH20" s="345">
        <f>SUMIF(ADP!$B$7:$B$499,'Summary sales'!$A20,ADP!$J$7:$J$499)</f>
        <v>870.19999999999709</v>
      </c>
      <c r="BI20" s="345">
        <f>SUMIF(Tongtji!$B$8:$B$502,'Summary sales'!$A20,Tongtji!$J$8:$J$502)</f>
        <v>3597.5999999996275</v>
      </c>
      <c r="BJ20" s="345">
        <f>SUMIF(CITYMALL!$B$7:$B$500,'Summary sales'!$A20,CITYMALL!$K$7:$K$500)</f>
        <v>0</v>
      </c>
      <c r="BK20" s="345">
        <f>SUMIF(PERHUTANI!$B$7:$B$500,'Summary sales'!$A20,PERHUTANI!$J$7:$J$500)</f>
        <v>0</v>
      </c>
      <c r="BL20" s="345">
        <f>SUMIF(PA!$B$7:$B$500,'Summary sales'!$A20,PA!$J$7:$J$500)</f>
        <v>382.4100000000326</v>
      </c>
      <c r="BM20" s="345">
        <f>SUMIF(RPI!$B$7:$B$500,'Summary sales'!$A20,RPI!$J$7:$J$500)</f>
        <v>0</v>
      </c>
      <c r="BN20" s="345">
        <f>SUMIF(RB!$B$7:$B$500,'Summary sales'!$A20,RB!$J$7:$J$500)</f>
        <v>4019.7299999999814</v>
      </c>
      <c r="BO20" s="345">
        <f>SUMIF(GFATOM!$B$7:$B$500,'Summary sales'!$A20,GFATOM!$J$7:$J$500)</f>
        <v>825.25</v>
      </c>
      <c r="BP20" s="345">
        <f>SUMIF(GFKULIT!$B$7:$B$500,'Summary sales'!$A20,GFKULIT!$J$7:$J$500)</f>
        <v>0</v>
      </c>
      <c r="BQ20" s="345">
        <f>SUMIF(PENTAWIRA!$B$7:$B$548,'Summary sales'!$A20,PENTAWIRA!$O$7:$O$548)</f>
        <v>17387.455000000002</v>
      </c>
      <c r="BR20" s="345">
        <f>SUMIF(HSK!$B$7:$B$500,'Summary sales'!$A20,HSK!$J$7:$J$500)</f>
        <v>0</v>
      </c>
      <c r="BS20" s="345">
        <f>SUMIF(SDM!$B$7:$B$500,'Summary sales'!$A20,SDM!$J$7:$J$500)</f>
        <v>1034.9300000001676</v>
      </c>
      <c r="BT20" s="345">
        <f>SUMIF(CCS!$B$7:$B$500,'Summary sales'!$A20,CCS!$J$7:$J$500)</f>
        <v>0</v>
      </c>
      <c r="BU20" s="345">
        <f>SUMIF(JARGAS!$B$7:$B$500,'Summary sales'!$A20,JARGAS!$J$7:$J$500)</f>
        <v>2744.4399999999878</v>
      </c>
      <c r="BV20" s="345">
        <f>SUMIF(SBI!$B$7:$B$500,'Summary sales'!$A20,SBI!$J$7:$J$500)</f>
        <v>761.60999999986961</v>
      </c>
      <c r="BW20" s="345">
        <f>SUMIF(SPGLOBAL!$B$7:$B$542,'Summary sales'!$A20,SPGLOBAL!$M$7:$M$542)</f>
        <v>0</v>
      </c>
      <c r="BX20" s="217"/>
    </row>
    <row r="21" spans="1:76">
      <c r="A21" s="308">
        <f t="shared" si="53"/>
        <v>46217</v>
      </c>
      <c r="B21" s="318">
        <f t="shared" ca="1" si="54"/>
        <v>1.1613966711532513</v>
      </c>
      <c r="C21" s="319">
        <f t="shared" si="52"/>
        <v>214044.45799999998</v>
      </c>
      <c r="D21" s="311">
        <v>139474.76999999996</v>
      </c>
      <c r="E21" s="320">
        <v>48935.070000000007</v>
      </c>
      <c r="F21" s="312">
        <v>8909.76</v>
      </c>
      <c r="G21" s="320">
        <v>0</v>
      </c>
      <c r="H21" s="320">
        <v>0</v>
      </c>
      <c r="I21" s="339">
        <v>0</v>
      </c>
      <c r="J21" s="320">
        <v>0</v>
      </c>
      <c r="K21" s="339">
        <v>16724.858</v>
      </c>
      <c r="L21" s="339"/>
      <c r="M21" s="341">
        <f t="shared" ca="1" si="51"/>
        <v>248590.52100000187</v>
      </c>
      <c r="N21" s="342">
        <f>SUMIF(CLIN!$C$7:$C$500,'Summary sales'!$A21,CLIN!$J$7:$J$500)</f>
        <v>1035.3799999998882</v>
      </c>
      <c r="O21" s="348">
        <f>SUMIF(BI!$B$7:$B$501,'Summary sales'!$A21,BI!$J$7:$J$501)</f>
        <v>2255.390000000596</v>
      </c>
      <c r="P21" s="348">
        <f>SUMIF(MKG!$B$7:$B$500,'Summary sales'!$A21,MKG!$J$7:$J$500)</f>
        <v>1113.7800000002608</v>
      </c>
      <c r="Q21" s="342">
        <f>SUMIF(STM!$B$7:$B$501,'Summary sales'!$A21,STM!$J$7:$J$501)</f>
        <v>3218.2000000001863</v>
      </c>
      <c r="R21" s="348">
        <f>SUMIF(OAJ!$B$7:$B$500,'Summary sales'!$A21,OAJ!$J$7:$J$500)</f>
        <v>915.27999999991152</v>
      </c>
      <c r="S21" s="348">
        <f>SUMIF(NNI!$B$7:$B$497,'Summary sales'!$A21,NNI!$J$7:$J$497)</f>
        <v>0</v>
      </c>
      <c r="T21" s="348">
        <f>SUMIF(SHB!$B$7:$B$500,'Summary sales'!$A21,SHB!$J$7:$J$500)</f>
        <v>66.940000000002328</v>
      </c>
      <c r="U21" s="348">
        <f>SUMIF(GTL!$B$7:$B$500,'Summary sales'!$A21,GTL!$J$7:$J$500)</f>
        <v>977.78999999992084</v>
      </c>
      <c r="V21" s="348">
        <f>SUMIF(TWK!$B$7:$B$501,'Summary sales'!$A21,TWK!$J$7:$J$501)</f>
        <v>704.97999999998137</v>
      </c>
      <c r="W21" s="342">
        <f>SUMIF(BYC!$B$7:$B$500,'Summary sales'!$A21,BYC!$J$7:$J$500)</f>
        <v>6450.2400000002235</v>
      </c>
      <c r="X21" s="348">
        <f ca="1">SUMIF(GFIR!$B$7:$B$34,'Summary sales'!$A21,GFIR!$J$7:$J$34)+SUMIF(GFIR2!$B$7:$B$31,'Summary sales'!$A21,GFIR2!$J$7:$J$30)</f>
        <v>5890.5200000000186</v>
      </c>
      <c r="Y21" s="348">
        <f>SUMIF(SARIMURNI!$B$7:$B$502,'Summary sales'!$A21,SARIMURNI!$J$7:$J$502)</f>
        <v>3031.6200000001118</v>
      </c>
      <c r="Z21" s="348">
        <f>SUMIF(TOI!$B$7:$B$500,'Summary sales'!$A21,TOI!$J$7:$J$500)</f>
        <v>0</v>
      </c>
      <c r="AA21" s="342">
        <f>SUMIF(HLI!$B$7:$B$500,'Summary sales'!$A21,HLI!$J$7:$J$500)</f>
        <v>10948.030000000028</v>
      </c>
      <c r="AB21" s="348">
        <f>SUMIF(CERES!$B$7:$B$503,'Summary sales'!$A21,CERES!$J$7:$J$503)</f>
        <v>9968</v>
      </c>
      <c r="AC21" s="348">
        <f>SUMIF(ALT!$B$7:$B$119,'Summary sales'!$A21,ALT!$M$7:$M$119)</f>
        <v>662.82299999997485</v>
      </c>
      <c r="AD21" s="342">
        <f>SUMIF(UJL!$B$8:$B$99,'Summary sales'!$A21,UJL!$O$8:$O$99)</f>
        <v>0</v>
      </c>
      <c r="AE21" s="342">
        <f ca="1">SUMIF(IDP!$B$7:$B$138,'Summary sales'!$A21,IDP!$O$7:$O$137)</f>
        <v>5489.18</v>
      </c>
      <c r="AF21" s="342">
        <f>SUMIF(FSI!$B$7:$B$497,'Summary sales'!$A21,FSI!$J$7:$J$497)</f>
        <v>0</v>
      </c>
      <c r="AG21" s="348">
        <f>SUMIF(PSD!$B$7:$B$500,'Summary sales'!$A21,PSD!$K$7:$K$500)</f>
        <v>0</v>
      </c>
      <c r="AH21" s="348">
        <f>SUMIF(EBM!$B$7:$B$500,'Summary sales'!$A21,EBM!$J$7:$J$500)</f>
        <v>49.990000000005239</v>
      </c>
      <c r="AI21" s="342">
        <f>SUMIF(CISF!$B$7:$B$500,'Summary sales'!$A21,CISF!$J$7:$J$500)</f>
        <v>3890.2999999998137</v>
      </c>
      <c r="AJ21" s="342">
        <f>SUMIF(KGM!$B$5:$B$506,'Summary sales'!$A21,KGM!$O$5:$O$506)</f>
        <v>1216.75</v>
      </c>
      <c r="AK21" s="342">
        <f>SUMIF(PUJ!$B$7:$B$503,'Summary sales'!$A21,PUJ!$J$7:$J$503)</f>
        <v>4751</v>
      </c>
      <c r="AL21" s="342">
        <f>SUMIF(TORABIKACIKUPA!$B$7:$B$493,'Summary sales'!$A21,TORABIKACIKUPA!$L$7:$L$493)</f>
        <v>0</v>
      </c>
      <c r="AM21" s="342">
        <f>SUMIF(TORABIKAHF!$B$7:$B$504,'Summary sales'!$A21,TORABIKAHF!$L$7:$L$504)</f>
        <v>0</v>
      </c>
      <c r="AN21" s="342">
        <f>SUMIF(TORABIKAIC!$B$7:$B$492,'Summary sales'!$A21,TORABIKAIC!$L$7:$L$492)</f>
        <v>0</v>
      </c>
      <c r="AO21" s="342">
        <f>SUMIF(KALBEE!$B$7:$B$501,'Summary sales'!$A21,KALBEE!$J$7:$J$501)</f>
        <v>10835</v>
      </c>
      <c r="AP21" s="342">
        <f>SUMIF(TOYOBO!$B$7:$B$479,'Summary sales'!$A21,TOYOBO!$O$7:$O$479)</f>
        <v>0</v>
      </c>
      <c r="AQ21" s="342">
        <f>SUMIF(SWS!$B$7:$B$483,'Summary sales'!$A21,SWS!$P$7:$P$483)</f>
        <v>0</v>
      </c>
      <c r="AR21" s="342">
        <f>SUMIF(KSN!$B$7:$B$484,'Summary sales'!$A21,KSN!$J$7:$J$484)</f>
        <v>6670.5200000000186</v>
      </c>
      <c r="AS21" s="342">
        <f>SUMIF(UMI!$B$7:$B$501,'Summary sales'!$A21,UMI!$J$7:$J$501)</f>
        <v>18113</v>
      </c>
      <c r="AT21" s="342">
        <f>SUMIF(IPT!$B$7:$B$502,'Summary sales'!$A21,IPT!$J$7:$J$502)</f>
        <v>2111.839999999851</v>
      </c>
      <c r="AU21" s="342">
        <f>SUMIF(KBRU!$B$7:$B$501,'Summary sales'!$A21,KBRU!$J$7:$J$501)</f>
        <v>661.02000000001863</v>
      </c>
      <c r="AV21" s="342">
        <f>SUMIF(AMI!$B$7:$B$501,'Summary sales'!$A21,AMI!$J$7:$J$501)</f>
        <v>9026.1499999994412</v>
      </c>
      <c r="AW21" s="342">
        <f>SUMIF(KA!$B$7:$B$501,'Summary sales'!$A21,KA!$J$7:$J$501)</f>
        <v>1651.2799999999697</v>
      </c>
      <c r="AX21" s="342">
        <f>SUMIF(KTN!$B$7:$B$500,'Summary sales'!$A21,KTN!$J$7:$J$500)</f>
        <v>1751.5200000000186</v>
      </c>
      <c r="AY21" s="342">
        <f>SUMIF(KSNR!$B$7:$B$497,'Summary sales'!$A21,KSNR!$J$7:$J$497)</f>
        <v>4899.6399999999558</v>
      </c>
      <c r="AZ21" s="342">
        <f>SUMIF(NIAGAGARAM!$B$7:$B$504,'Summary sales'!$A21,NIAGAGARAM!$J$7:$J$504)</f>
        <v>505.82000000006519</v>
      </c>
      <c r="BA21" s="342">
        <f>SUMIF('PCI84'!$B$7:$B$501,'Summary sales'!$A21,'PCI84'!$J$7:$J$501)</f>
        <v>10635.900000000373</v>
      </c>
      <c r="BB21" s="342">
        <f>SUMIF(PCIM!$B$7:$B$502,'Summary sales'!$A21,PCIM!$J$7:$J$502)</f>
        <v>1736.9799999999814</v>
      </c>
      <c r="BC21" s="342">
        <f>SUMIF(INDOFOOD!$B$7:$B$500,'Summary sales'!$A21,INDOFOOD!$J$7:$J$500)</f>
        <v>5776.3799999998882</v>
      </c>
      <c r="BD21" s="342">
        <f>SUMIF(HCI!$B$7:$B$502,'Summary sales'!$A21,HCI!$J$7:$J$502)</f>
        <v>7740.6499999999069</v>
      </c>
      <c r="BE21" s="342">
        <f>SUMIF(DIC!$B$7:$B$501,'Summary sales'!$A21,DIC!$J$7:$J$501)</f>
        <v>7743.7700000000186</v>
      </c>
      <c r="BF21" s="342">
        <f>SUMIF(ASAHIMAS!$B$7:$B$500,'Summary sales'!$A21,ASAHIMAS!$J$7:$J$500)</f>
        <v>52213.400000000373</v>
      </c>
      <c r="BG21" s="342">
        <f>SUMIF('ABC KOGEN'!B20:B52,'Summary sales'!$A21,'ABC KOGEN'!J20:J52)</f>
        <v>10333.550000000279</v>
      </c>
      <c r="BH21" s="342">
        <f>SUMIF(ADP!$B$7:$B$499,'Summary sales'!$A21,ADP!$J$7:$J$499)</f>
        <v>1188.6100000000006</v>
      </c>
      <c r="BI21" s="342">
        <f>SUMIF(Tongtji!$B$8:$B$502,'Summary sales'!$A21,Tongtji!$J$8:$J$502)</f>
        <v>3511.6000000005588</v>
      </c>
      <c r="BJ21" s="342">
        <f>SUMIF(CITYMALL!$B$7:$B$500,'Summary sales'!$A21,CITYMALL!$K$7:$K$500)</f>
        <v>0</v>
      </c>
      <c r="BK21" s="342">
        <f>SUMIF(PERHUTANI!$B$7:$B$500,'Summary sales'!$A21,PERHUTANI!$J$7:$J$500)</f>
        <v>0</v>
      </c>
      <c r="BL21" s="342">
        <f>SUMIF(PA!$B$7:$B$500,'Summary sales'!$A21,PA!$J$7:$J$500)</f>
        <v>589.91999999992549</v>
      </c>
      <c r="BM21" s="342">
        <f>SUMIF(RPI!$B$7:$B$500,'Summary sales'!$A21,RPI!$J$7:$J$500)</f>
        <v>0</v>
      </c>
      <c r="BN21" s="342">
        <f>SUMIF(RB!$B$7:$B$500,'Summary sales'!$A21,RB!$J$7:$J$500)</f>
        <v>3952.2299999999814</v>
      </c>
      <c r="BO21" s="342">
        <f>SUMIF(GFATOM!$B$7:$B$500,'Summary sales'!$A21,GFATOM!$J$7:$J$500)</f>
        <v>3624.4499999999534</v>
      </c>
      <c r="BP21" s="342">
        <f>SUMIF(GFKULIT!$B$7:$B$500,'Summary sales'!$A21,GFKULIT!$J$7:$J$500)</f>
        <v>0</v>
      </c>
      <c r="BQ21" s="342">
        <f>SUMIF(PENTAWIRA!$B$7:$B$548,'Summary sales'!$A21,PENTAWIRA!$O$7:$O$548)</f>
        <v>16724.858</v>
      </c>
      <c r="BR21" s="342">
        <f>SUMIF(HSK!$B$7:$B$500,'Summary sales'!$A21,HSK!$J$7:$J$500)</f>
        <v>0</v>
      </c>
      <c r="BS21" s="342">
        <f>SUMIF(SDM!$B$7:$B$500,'Summary sales'!$A21,SDM!$J$7:$J$500)</f>
        <v>1056.3500000000931</v>
      </c>
      <c r="BT21" s="342">
        <f>SUMIF(CCS!$B$7:$B$500,'Summary sales'!$A21,CCS!$J$7:$J$500)</f>
        <v>0</v>
      </c>
      <c r="BU21" s="342">
        <f>SUMIF(JARGAS!$B$7:$B$500,'Summary sales'!$A21,JARGAS!$J$7:$J$500)</f>
        <v>2759.3600000000006</v>
      </c>
      <c r="BV21" s="342">
        <f>SUMIF(SBI!$B$7:$B$500,'Summary sales'!$A21,SBI!$J$7:$J$500)</f>
        <v>140.53000000026077</v>
      </c>
      <c r="BW21" s="342">
        <f>SUMIF(SPGLOBAL!$B$7:$B$542,'Summary sales'!$A21,SPGLOBAL!$M$7:$M$542)</f>
        <v>0</v>
      </c>
    </row>
    <row r="22" spans="1:76">
      <c r="A22" s="313">
        <f t="shared" si="53"/>
        <v>46218</v>
      </c>
      <c r="B22" s="314">
        <f t="shared" ca="1" si="54"/>
        <v>1.0520269513902467</v>
      </c>
      <c r="C22" s="315">
        <f t="shared" si="52"/>
        <v>208955.603</v>
      </c>
      <c r="D22" s="316">
        <v>143202.80000000002</v>
      </c>
      <c r="E22" s="317">
        <v>44366.619999999995</v>
      </c>
      <c r="F22" s="317">
        <v>9161.8799999999992</v>
      </c>
      <c r="G22" s="317">
        <v>0</v>
      </c>
      <c r="H22" s="317">
        <v>0</v>
      </c>
      <c r="I22" s="343">
        <v>0</v>
      </c>
      <c r="J22" s="317">
        <v>0</v>
      </c>
      <c r="K22" s="343">
        <v>12224.303</v>
      </c>
      <c r="L22" s="343"/>
      <c r="M22" s="344">
        <f t="shared" ca="1" si="51"/>
        <v>219826.92600000068</v>
      </c>
      <c r="N22" s="345">
        <f>SUMIF(CLIN!$C$7:$C$500,'Summary sales'!$A22,CLIN!$J$7:$J$500)</f>
        <v>1078.3200000000652</v>
      </c>
      <c r="O22" s="345">
        <f>SUMIF(BI!$B$7:$B$501,'Summary sales'!$A22,BI!$J$7:$J$501)</f>
        <v>2300.3499999996275</v>
      </c>
      <c r="P22" s="345">
        <f>SUMIF(MKG!$B$7:$B$500,'Summary sales'!$A22,MKG!$J$7:$J$500)</f>
        <v>1107</v>
      </c>
      <c r="Q22" s="345">
        <f>SUMIF(STM!$B$7:$B$501,'Summary sales'!$A22,STM!$J$7:$J$501)</f>
        <v>2697.6000000000931</v>
      </c>
      <c r="R22" s="345">
        <f>SUMIF(OAJ!$B$7:$B$500,'Summary sales'!$A22,OAJ!$J$7:$J$500)</f>
        <v>847.4100000000326</v>
      </c>
      <c r="S22" s="345">
        <f>SUMIF(NNI!$B$7:$B$497,'Summary sales'!$A22,NNI!$J$7:$J$497)</f>
        <v>0</v>
      </c>
      <c r="T22" s="345">
        <f>SUMIF(SHB!$B$7:$B$500,'Summary sales'!$A22,SHB!$J$7:$J$500)</f>
        <v>42.290000000008149</v>
      </c>
      <c r="U22" s="345">
        <f>SUMIF(GTL!$B$7:$B$500,'Summary sales'!$A22,GTL!$J$7:$J$500)</f>
        <v>907.32000000006519</v>
      </c>
      <c r="V22" s="345">
        <f>SUMIF(TWK!$B$7:$B$501,'Summary sales'!$A22,TWK!$J$7:$J$501)</f>
        <v>697.86999999999534</v>
      </c>
      <c r="W22" s="345">
        <f>SUMIF(BYC!$B$7:$B$500,'Summary sales'!$A22,BYC!$J$7:$J$500)</f>
        <v>6555.1200000010431</v>
      </c>
      <c r="X22" s="345">
        <f ca="1">SUMIF(GFIR!$B$7:$B$34,'Summary sales'!$A22,GFIR!$J$7:$J$34)+SUMIF(GFIR2!$B$7:$B$31,'Summary sales'!$A22,GFIR2!$J$7:$J$30)</f>
        <v>5697</v>
      </c>
      <c r="Y22" s="345">
        <f>SUMIF(SARIMURNI!$B$7:$B$502,'Summary sales'!$A22,SARIMURNI!$J$7:$J$502)</f>
        <v>1629.4599999999627</v>
      </c>
      <c r="Z22" s="345">
        <f>SUMIF(TOI!$B$7:$B$500,'Summary sales'!$A22,TOI!$J$7:$J$500)</f>
        <v>0</v>
      </c>
      <c r="AA22" s="345">
        <f>SUMIF(HLI!$B$7:$B$500,'Summary sales'!$A22,HLI!$J$7:$J$500)</f>
        <v>11133.830000000075</v>
      </c>
      <c r="AB22" s="345">
        <f>SUMIF(CERES!$B$7:$B$503,'Summary sales'!$A22,CERES!$J$7:$J$503)</f>
        <v>8541.8099999995902</v>
      </c>
      <c r="AC22" s="345">
        <f>SUMIF(ALT!$B$7:$B$119,'Summary sales'!$A22,ALT!$M$7:$M$119)</f>
        <v>1356.8059999999823</v>
      </c>
      <c r="AD22" s="345">
        <f>SUMIF(UJL!$B$8:$B$99,'Summary sales'!$A22,UJL!$O$8:$O$99)</f>
        <v>0</v>
      </c>
      <c r="AE22" s="345">
        <f ca="1">SUMIF(IDP!$B$7:$B$138,'Summary sales'!$A22,IDP!$O$7:$O$137)</f>
        <v>5054.08</v>
      </c>
      <c r="AF22" s="345">
        <f>SUMIF(FSI!$B$7:$B$497,'Summary sales'!$A22,FSI!$J$7:$J$497)</f>
        <v>0</v>
      </c>
      <c r="AG22" s="345">
        <f>SUMIF(PSD!$B$7:$B$500,'Summary sales'!$A22,PSD!$K$7:$K$500)</f>
        <v>0</v>
      </c>
      <c r="AH22" s="345">
        <f>SUMIF(EBM!$B$7:$B$500,'Summary sales'!$A22,EBM!$J$7:$J$500)</f>
        <v>57.039999999993597</v>
      </c>
      <c r="AI22" s="345">
        <f>SUMIF(CISF!$B$7:$B$500,'Summary sales'!$A22,CISF!$J$7:$J$500)</f>
        <v>179.10000000009313</v>
      </c>
      <c r="AJ22" s="345">
        <f>SUMIF(KGM!$B$5:$B$506,'Summary sales'!$A22,KGM!$O$5:$O$506)</f>
        <v>935.77000000001863</v>
      </c>
      <c r="AK22" s="345">
        <f>SUMIF(PUJ!$B$7:$B$503,'Summary sales'!$A22,PUJ!$J$7:$J$503)</f>
        <v>4831.2000000001863</v>
      </c>
      <c r="AL22" s="345">
        <f>SUMIF(TORABIKACIKUPA!$B$7:$B$493,'Summary sales'!$A22,TORABIKACIKUPA!$L$7:$L$493)</f>
        <v>0</v>
      </c>
      <c r="AM22" s="345">
        <f>SUMIF(TORABIKAHF!$B$7:$B$504,'Summary sales'!$A22,TORABIKAHF!$L$7:$L$504)</f>
        <v>0</v>
      </c>
      <c r="AN22" s="345">
        <f>SUMIF(TORABIKAIC!$B$7:$B$492,'Summary sales'!$A22,TORABIKAIC!$L$7:$L$492)</f>
        <v>0</v>
      </c>
      <c r="AO22" s="345">
        <f>SUMIF(KALBEE!$B$7:$B$501,'Summary sales'!$A22,KALBEE!$J$7:$J$501)</f>
        <v>10174.09999999986</v>
      </c>
      <c r="AP22" s="345">
        <f>SUMIF(TOYOBO!$B$7:$B$479,'Summary sales'!$A22,TOYOBO!$O$7:$O$479)</f>
        <v>0</v>
      </c>
      <c r="AQ22" s="345">
        <f>SUMIF(SWS!$B$7:$B$483,'Summary sales'!$A22,SWS!$P$7:$P$483)</f>
        <v>0</v>
      </c>
      <c r="AR22" s="345">
        <f>SUMIF(KSN!$B$7:$B$484,'Summary sales'!$A22,KSN!$J$7:$J$484)</f>
        <v>7327.3300000000745</v>
      </c>
      <c r="AS22" s="345">
        <f>SUMIF(UMI!$B$7:$B$501,'Summary sales'!$A22,UMI!$J$7:$J$501)</f>
        <v>16842.607000000775</v>
      </c>
      <c r="AT22" s="345">
        <f>SUMIF(IPT!$B$7:$B$502,'Summary sales'!$A22,IPT!$J$7:$J$502)</f>
        <v>2162.8300000000745</v>
      </c>
      <c r="AU22" s="345">
        <f>SUMIF(KBRU!$B$7:$B$501,'Summary sales'!$A22,KBRU!$J$7:$J$501)</f>
        <v>602.34999999997672</v>
      </c>
      <c r="AV22" s="345">
        <f>SUMIF(AMI!$B$7:$B$501,'Summary sales'!$A22,AMI!$J$7:$J$501)</f>
        <v>8708.75</v>
      </c>
      <c r="AW22" s="345">
        <f>SUMIF(KA!$B$7:$B$501,'Summary sales'!$A22,KA!$J$7:$J$501)</f>
        <v>1787.140000000014</v>
      </c>
      <c r="AX22" s="345">
        <f>SUMIF(KTN!$B$7:$B$500,'Summary sales'!$A22,KTN!$J$7:$J$500)</f>
        <v>1612.5100000000093</v>
      </c>
      <c r="AY22" s="345">
        <f>SUMIF(KSNR!$B$7:$B$497,'Summary sales'!$A22,KSNR!$J$7:$J$497)</f>
        <v>5685.4400000000023</v>
      </c>
      <c r="AZ22" s="345">
        <f>SUMIF(NIAGAGARAM!$B$7:$B$504,'Summary sales'!$A22,NIAGAGARAM!$J$7:$J$504)</f>
        <v>511.15000000002328</v>
      </c>
      <c r="BA22" s="345">
        <f>SUMIF('PCI84'!$B$7:$B$501,'Summary sales'!$A22,'PCI84'!$J$7:$J$501)</f>
        <v>9918.3299999991432</v>
      </c>
      <c r="BB22" s="345">
        <f>SUMIF(PCIM!$B$7:$B$502,'Summary sales'!$A22,PCIM!$J$7:$J$502)</f>
        <v>2599.5100000000093</v>
      </c>
      <c r="BC22" s="345">
        <f>SUMIF(INDOFOOD!$B$7:$B$500,'Summary sales'!$A22,INDOFOOD!$J$7:$J$500)</f>
        <v>4287.0800000000745</v>
      </c>
      <c r="BD22" s="345">
        <f>SUMIF(HCI!$B$7:$B$502,'Summary sales'!$A22,HCI!$J$7:$J$502)</f>
        <v>4183.1200000001118</v>
      </c>
      <c r="BE22" s="345">
        <f>SUMIF(DIC!$B$7:$B$501,'Summary sales'!$A22,DIC!$J$7:$J$501)</f>
        <v>7040.0600000000559</v>
      </c>
      <c r="BF22" s="345">
        <f>SUMIF(ASAHIMAS!$B$7:$B$500,'Summary sales'!$A22,ASAHIMAS!$J$7:$J$500)</f>
        <v>45412.019999999553</v>
      </c>
      <c r="BG22" s="345">
        <f>SUMIF('ABC KOGEN'!B21:B53,'Summary sales'!$A22,'ABC KOGEN'!J21:J53)</f>
        <v>5625.2299999999814</v>
      </c>
      <c r="BH22" s="345">
        <f>SUMIF(ADP!$B$7:$B$499,'Summary sales'!$A22,ADP!$J$7:$J$499)</f>
        <v>1289.0199999999895</v>
      </c>
      <c r="BI22" s="345">
        <f>SUMIF(Tongtji!$B$8:$B$502,'Summary sales'!$A22,Tongtji!$J$8:$J$502)</f>
        <v>3455.5</v>
      </c>
      <c r="BJ22" s="345">
        <f>SUMIF(CITYMALL!$B$7:$B$500,'Summary sales'!$A22,CITYMALL!$K$7:$K$500)</f>
        <v>0</v>
      </c>
      <c r="BK22" s="345">
        <f>SUMIF(PERHUTANI!$B$7:$B$500,'Summary sales'!$A22,PERHUTANI!$J$7:$J$500)</f>
        <v>0</v>
      </c>
      <c r="BL22" s="345">
        <f>SUMIF(PA!$B$7:$B$500,'Summary sales'!$A22,PA!$J$7:$J$500)</f>
        <v>536.75</v>
      </c>
      <c r="BM22" s="345">
        <f>SUMIF(RPI!$B$7:$B$500,'Summary sales'!$A22,RPI!$J$7:$J$500)</f>
        <v>0</v>
      </c>
      <c r="BN22" s="345">
        <f>SUMIF(RB!$B$7:$B$500,'Summary sales'!$A22,RB!$J$7:$J$500)</f>
        <v>4375.8700000001118</v>
      </c>
      <c r="BO22" s="345">
        <f>SUMIF(GFATOM!$B$7:$B$500,'Summary sales'!$A22,GFATOM!$J$7:$J$500)</f>
        <v>1683.839999999851</v>
      </c>
      <c r="BP22" s="345">
        <f>SUMIF(GFKULIT!$B$7:$B$500,'Summary sales'!$A22,GFKULIT!$J$7:$J$500)</f>
        <v>0</v>
      </c>
      <c r="BQ22" s="345">
        <f>SUMIF(PENTAWIRA!$B$7:$B$548,'Summary sales'!$A22,PENTAWIRA!$O$7:$O$548)</f>
        <v>12224.303</v>
      </c>
      <c r="BR22" s="345">
        <f>SUMIF(HSK!$B$7:$B$500,'Summary sales'!$A22,HSK!$J$7:$J$500)</f>
        <v>0</v>
      </c>
      <c r="BS22" s="345">
        <f>SUMIF(SDM!$B$7:$B$500,'Summary sales'!$A22,SDM!$J$7:$J$500)</f>
        <v>1319.910000000149</v>
      </c>
      <c r="BT22" s="345">
        <f>SUMIF(CCS!$B$7:$B$500,'Summary sales'!$A22,CCS!$J$7:$J$500)</f>
        <v>0</v>
      </c>
      <c r="BU22" s="345">
        <f>SUMIF(JARGAS!$B$7:$B$500,'Summary sales'!$A22,JARGAS!$J$7:$J$500)</f>
        <v>2788.3400000000111</v>
      </c>
      <c r="BV22" s="345">
        <f>SUMIF(SBI!$B$7:$B$500,'Summary sales'!$A22,SBI!$J$7:$J$500)</f>
        <v>2024.4599999999627</v>
      </c>
      <c r="BW22" s="345">
        <f>SUMIF(SPGLOBAL!$B$7:$B$542,'Summary sales'!$A22,SPGLOBAL!$M$7:$M$542)</f>
        <v>0</v>
      </c>
    </row>
    <row r="23" spans="1:76">
      <c r="A23" s="308">
        <f t="shared" si="53"/>
        <v>46219</v>
      </c>
      <c r="B23" s="318">
        <f t="shared" ca="1" si="54"/>
        <v>1.0339803344045935</v>
      </c>
      <c r="C23" s="319">
        <f t="shared" si="52"/>
        <v>219691.18700000003</v>
      </c>
      <c r="D23" s="311">
        <v>137829.61000000002</v>
      </c>
      <c r="E23" s="320">
        <v>48256.339999999989</v>
      </c>
      <c r="F23" s="312">
        <v>16259.26</v>
      </c>
      <c r="G23" s="320">
        <v>0</v>
      </c>
      <c r="H23" s="320">
        <v>0</v>
      </c>
      <c r="I23" s="339">
        <v>4587.2</v>
      </c>
      <c r="J23" s="320">
        <v>0</v>
      </c>
      <c r="K23" s="339">
        <v>12758.777</v>
      </c>
      <c r="L23" s="339"/>
      <c r="M23" s="341">
        <f t="shared" ca="1" si="51"/>
        <v>227156.36700000212</v>
      </c>
      <c r="N23" s="342">
        <f>SUMIF(CLIN!$C$7:$C$500,'Summary sales'!$A23,CLIN!$J$7:$J$500)</f>
        <v>989.81000000005588</v>
      </c>
      <c r="O23" s="348">
        <f>SUMIF(BI!$B$7:$B$501,'Summary sales'!$A23,BI!$J$7:$J$501)</f>
        <v>1997.8700000010431</v>
      </c>
      <c r="P23" s="348">
        <f>SUMIF(MKG!$B$7:$B$500,'Summary sales'!$A23,MKG!$J$7:$J$500)</f>
        <v>1138.5600000000559</v>
      </c>
      <c r="Q23" s="342">
        <f>SUMIF(STM!$B$7:$B$501,'Summary sales'!$A23,STM!$J$7:$J$501)</f>
        <v>3062.6999999997206</v>
      </c>
      <c r="R23" s="348">
        <f>SUMIF(OAJ!$B$7:$B$500,'Summary sales'!$A23,OAJ!$J$7:$J$500)</f>
        <v>897.6600000000326</v>
      </c>
      <c r="S23" s="348">
        <f>SUMIF(NNI!$B$7:$B$497,'Summary sales'!$A23,NNI!$J$7:$J$497)</f>
        <v>0</v>
      </c>
      <c r="T23" s="348">
        <f>SUMIF(SHB!$B$7:$B$500,'Summary sales'!$A23,SHB!$J$7:$J$500)</f>
        <v>76.269999999989523</v>
      </c>
      <c r="U23" s="348">
        <f>SUMIF(GTL!$B$7:$B$500,'Summary sales'!$A23,GTL!$J$7:$J$500)</f>
        <v>794.0899999999674</v>
      </c>
      <c r="V23" s="348">
        <f>SUMIF(TWK!$B$7:$B$501,'Summary sales'!$A23,TWK!$J$7:$J$501)</f>
        <v>635.89000000001397</v>
      </c>
      <c r="W23" s="342">
        <f>SUMIF(BYC!$B$7:$B$500,'Summary sales'!$A23,BYC!$J$7:$J$500)</f>
        <v>6144.0299999993294</v>
      </c>
      <c r="X23" s="348">
        <f ca="1">SUMIF(GFIR!$B$7:$B$34,'Summary sales'!$A23,GFIR!$J$7:$J$34)+SUMIF(GFIR2!$B$7:$B$31,'Summary sales'!$A23,GFIR2!$J$7:$J$30)</f>
        <v>5335.1800000001676</v>
      </c>
      <c r="Y23" s="348">
        <f>SUMIF(SARIMURNI!$B$7:$B$502,'Summary sales'!$A23,SARIMURNI!$J$7:$J$502)</f>
        <v>2607.8499999998603</v>
      </c>
      <c r="Z23" s="348">
        <f>SUMIF(TOI!$B$7:$B$500,'Summary sales'!$A23,TOI!$J$7:$J$500)</f>
        <v>0</v>
      </c>
      <c r="AA23" s="342">
        <f>SUMIF(HLI!$B$7:$B$500,'Summary sales'!$A23,HLI!$J$7:$J$500)</f>
        <v>10909.449999999953</v>
      </c>
      <c r="AB23" s="348">
        <f>SUMIF(CERES!$B$7:$B$503,'Summary sales'!$A23,CERES!$J$7:$J$503)</f>
        <v>8415.2900000000373</v>
      </c>
      <c r="AC23" s="348">
        <f>SUMIF(ALT!$B$7:$B$119,'Summary sales'!$A23,ALT!$M$7:$M$119)</f>
        <v>816.28799999994226</v>
      </c>
      <c r="AD23" s="342">
        <f>SUMIF(UJL!$B$8:$B$99,'Summary sales'!$A23,UJL!$O$8:$O$99)</f>
        <v>0</v>
      </c>
      <c r="AE23" s="342">
        <f ca="1">SUMIF(IDP!$B$7:$B$138,'Summary sales'!$A23,IDP!$O$7:$O$137)</f>
        <v>5228.42</v>
      </c>
      <c r="AF23" s="342">
        <f>SUMIF(FSI!$B$7:$B$497,'Summary sales'!$A23,FSI!$J$7:$J$497)</f>
        <v>0</v>
      </c>
      <c r="AG23" s="348">
        <f>SUMIF(PSD!$B$7:$B$500,'Summary sales'!$A23,PSD!$K$7:$K$500)</f>
        <v>0</v>
      </c>
      <c r="AH23" s="348">
        <f>SUMIF(EBM!$B$7:$B$500,'Summary sales'!$A23,EBM!$J$7:$J$500)</f>
        <v>47</v>
      </c>
      <c r="AI23" s="342">
        <f>SUMIF(CISF!$B$7:$B$500,'Summary sales'!$A23,CISF!$J$7:$J$500)</f>
        <v>0</v>
      </c>
      <c r="AJ23" s="342">
        <f>SUMIF(KGM!$B$5:$B$506,'Summary sales'!$A23,KGM!$O$5:$O$506)</f>
        <v>1938.8999999999069</v>
      </c>
      <c r="AK23" s="342">
        <f>SUMIF(PUJ!$B$7:$B$503,'Summary sales'!$A23,PUJ!$J$7:$J$503)</f>
        <v>4508.3999999994412</v>
      </c>
      <c r="AL23" s="342">
        <f>SUMIF(TORABIKACIKUPA!$B$7:$B$493,'Summary sales'!$A23,TORABIKACIKUPA!$L$7:$L$493)</f>
        <v>0</v>
      </c>
      <c r="AM23" s="342">
        <f>SUMIF(TORABIKAHF!$B$7:$B$504,'Summary sales'!$A23,TORABIKAHF!$L$7:$L$504)</f>
        <v>0</v>
      </c>
      <c r="AN23" s="342">
        <f>SUMIF(TORABIKAIC!$B$7:$B$492,'Summary sales'!$A23,TORABIKAIC!$L$7:$L$492)</f>
        <v>0</v>
      </c>
      <c r="AO23" s="342">
        <f>SUMIF(KALBEE!$B$7:$B$501,'Summary sales'!$A23,KALBEE!$J$7:$J$501)</f>
        <v>11504.700000000186</v>
      </c>
      <c r="AP23" s="342">
        <f>SUMIF(TOYOBO!$B$7:$B$479,'Summary sales'!$A23,TOYOBO!$O$7:$O$479)</f>
        <v>0</v>
      </c>
      <c r="AQ23" s="342">
        <f>SUMIF(SWS!$B$7:$B$483,'Summary sales'!$A23,SWS!$P$7:$P$483)</f>
        <v>0</v>
      </c>
      <c r="AR23" s="342">
        <f>SUMIF(KSN!$B$7:$B$484,'Summary sales'!$A23,KSN!$J$7:$J$484)</f>
        <v>7496.5399999999208</v>
      </c>
      <c r="AS23" s="342">
        <f>SUMIF(UMI!$B$7:$B$501,'Summary sales'!$A23,UMI!$J$7:$J$501)</f>
        <v>21324.692000001669</v>
      </c>
      <c r="AT23" s="342">
        <f>SUMIF(IPT!$B$7:$B$502,'Summary sales'!$A23,IPT!$J$7:$J$502)</f>
        <v>2316.769999999553</v>
      </c>
      <c r="AU23" s="342">
        <f>SUMIF(KBRU!$B$7:$B$501,'Summary sales'!$A23,KBRU!$J$7:$J$501)</f>
        <v>608.11999999999534</v>
      </c>
      <c r="AV23" s="342">
        <f>SUMIF(AMI!$B$7:$B$501,'Summary sales'!$A23,AMI!$J$7:$J$501)</f>
        <v>9133.7000000001863</v>
      </c>
      <c r="AW23" s="342">
        <f>SUMIF(KA!$B$7:$B$501,'Summary sales'!$A23,KA!$J$7:$J$501)</f>
        <v>1604.0300000000279</v>
      </c>
      <c r="AX23" s="342">
        <f>SUMIF(KTN!$B$7:$B$500,'Summary sales'!$A23,KTN!$J$7:$J$500)</f>
        <v>1860.6000000000931</v>
      </c>
      <c r="AY23" s="342">
        <f>SUMIF(KSNR!$B$7:$B$497,'Summary sales'!$A23,KSNR!$J$7:$J$497)</f>
        <v>5451.2200000000303</v>
      </c>
      <c r="AZ23" s="342">
        <f>SUMIF(NIAGAGARAM!$B$7:$B$504,'Summary sales'!$A23,NIAGAGARAM!$J$7:$J$504)</f>
        <v>506.5899999999674</v>
      </c>
      <c r="BA23" s="342">
        <f>SUMIF('PCI84'!$B$7:$B$501,'Summary sales'!$A23,'PCI84'!$J$7:$J$501)</f>
        <v>11157.980000000447</v>
      </c>
      <c r="BB23" s="342">
        <f>SUMIF(PCIM!$B$7:$B$502,'Summary sales'!$A23,PCIM!$J$7:$J$502)</f>
        <v>2402.8700000001118</v>
      </c>
      <c r="BC23" s="342">
        <f>SUMIF(INDOFOOD!$B$7:$B$500,'Summary sales'!$A23,INDOFOOD!$J$7:$J$500)</f>
        <v>2590.9000000003725</v>
      </c>
      <c r="BD23" s="342">
        <f>SUMIF(HCI!$B$7:$B$502,'Summary sales'!$A23,HCI!$J$7:$J$502)</f>
        <v>1299.7600000000093</v>
      </c>
      <c r="BE23" s="342">
        <f>SUMIF(DIC!$B$7:$B$501,'Summary sales'!$A23,DIC!$J$7:$J$501)</f>
        <v>7440.7999999998137</v>
      </c>
      <c r="BF23" s="342">
        <f>SUMIF(ASAHIMAS!$B$7:$B$500,'Summary sales'!$A23,ASAHIMAS!$J$7:$J$500)</f>
        <v>42118.490000000224</v>
      </c>
      <c r="BG23" s="342">
        <f>SUMIF('ABC KOGEN'!B22:B54,'Summary sales'!$A23,'ABC KOGEN'!J22:J54)</f>
        <v>11533.75</v>
      </c>
      <c r="BH23" s="342">
        <f>SUMIF(ADP!$B$7:$B$499,'Summary sales'!$A23,ADP!$J$7:$J$499)</f>
        <v>1523.070000000007</v>
      </c>
      <c r="BI23" s="342">
        <f>SUMIF(Tongtji!$B$8:$B$502,'Summary sales'!$A23,Tongtji!$J$8:$J$502)</f>
        <v>3355.5</v>
      </c>
      <c r="BJ23" s="342">
        <f>SUMIF(CITYMALL!$B$7:$B$500,'Summary sales'!$A23,CITYMALL!$K$7:$K$500)</f>
        <v>0</v>
      </c>
      <c r="BK23" s="342">
        <f>SUMIF(PERHUTANI!$B$7:$B$500,'Summary sales'!$A23,PERHUTANI!$J$7:$J$500)</f>
        <v>0</v>
      </c>
      <c r="BL23" s="342">
        <f>SUMIF(PA!$B$7:$B$500,'Summary sales'!$A23,PA!$J$7:$J$500)</f>
        <v>542.86000000010245</v>
      </c>
      <c r="BM23" s="342">
        <f>SUMIF(RPI!$B$7:$B$500,'Summary sales'!$A23,RPI!$J$7:$J$500)</f>
        <v>0</v>
      </c>
      <c r="BN23" s="342">
        <f>SUMIF(RB!$B$7:$B$500,'Summary sales'!$A23,RB!$J$7:$J$500)</f>
        <v>4470.5</v>
      </c>
      <c r="BO23" s="342">
        <f>SUMIF(GFATOM!$B$7:$B$500,'Summary sales'!$A23,GFATOM!$J$7:$J$500)</f>
        <v>4008.2299999999814</v>
      </c>
      <c r="BP23" s="342">
        <f>SUMIF(GFKULIT!$B$7:$B$500,'Summary sales'!$A23,GFKULIT!$J$7:$J$500)</f>
        <v>0</v>
      </c>
      <c r="BQ23" s="342">
        <f>SUMIF(PENTAWIRA!$B$7:$B$548,'Summary sales'!$A23,PENTAWIRA!$O$7:$O$548)</f>
        <v>12758.777</v>
      </c>
      <c r="BR23" s="342">
        <f>SUMIF(HSK!$B$7:$B$500,'Summary sales'!$A23,HSK!$J$7:$J$500)</f>
        <v>0</v>
      </c>
      <c r="BS23" s="342">
        <f>SUMIF(SDM!$B$7:$B$500,'Summary sales'!$A23,SDM!$J$7:$J$500)</f>
        <v>1399.5299999997951</v>
      </c>
      <c r="BT23" s="342">
        <f>SUMIF(CCS!$B$7:$B$500,'Summary sales'!$A23,CCS!$J$7:$J$500)</f>
        <v>0</v>
      </c>
      <c r="BU23" s="342">
        <f>SUMIF(JARGAS!$B$7:$B$500,'Summary sales'!$A23,JARGAS!$J$7:$J$500)</f>
        <v>2693.3799999999901</v>
      </c>
      <c r="BV23" s="342">
        <f>SUMIF(SBI!$B$7:$B$500,'Summary sales'!$A23,SBI!$J$7:$J$500)</f>
        <v>509.35000000009313</v>
      </c>
      <c r="BW23" s="342">
        <f>SUMIF(SPGLOBAL!$B$7:$B$542,'Summary sales'!$A23,SPGLOBAL!$M$7:$M$542)</f>
        <v>0</v>
      </c>
    </row>
    <row r="24" spans="1:76">
      <c r="A24" s="313">
        <f t="shared" si="53"/>
        <v>46220</v>
      </c>
      <c r="B24" s="314">
        <f t="shared" ca="1" si="54"/>
        <v>1.0365846346269836</v>
      </c>
      <c r="C24" s="315">
        <f t="shared" si="52"/>
        <v>204801.198</v>
      </c>
      <c r="D24" s="316">
        <v>132134.35</v>
      </c>
      <c r="E24" s="317">
        <v>45322.220000000008</v>
      </c>
      <c r="F24" s="317">
        <v>14648.09</v>
      </c>
      <c r="G24" s="317">
        <v>0</v>
      </c>
      <c r="H24" s="317">
        <v>0</v>
      </c>
      <c r="I24" s="343">
        <v>0</v>
      </c>
      <c r="J24" s="317">
        <v>0</v>
      </c>
      <c r="K24" s="343">
        <v>12696.538</v>
      </c>
      <c r="L24" s="343"/>
      <c r="M24" s="344">
        <f t="shared" ca="1" si="51"/>
        <v>212293.77499999851</v>
      </c>
      <c r="N24" s="345">
        <f>SUMIF(CLIN!$C$7:$C$500,'Summary sales'!$A24,CLIN!$J$7:$J$500)</f>
        <v>640.06000000005588</v>
      </c>
      <c r="O24" s="345">
        <f>SUMIF(BI!$B$7:$B$501,'Summary sales'!$A24,BI!$J$7:$J$501)</f>
        <v>1832.5499999988824</v>
      </c>
      <c r="P24" s="345">
        <f>SUMIF(MKG!$B$7:$B$500,'Summary sales'!$A24,MKG!$J$7:$J$500)</f>
        <v>1022.0799999996088</v>
      </c>
      <c r="Q24" s="345">
        <f>SUMIF(STM!$B$7:$B$501,'Summary sales'!$A24,STM!$J$7:$J$501)</f>
        <v>3297.3000000002794</v>
      </c>
      <c r="R24" s="345">
        <f>SUMIF(OAJ!$B$7:$B$500,'Summary sales'!$A24,OAJ!$J$7:$J$500)</f>
        <v>937.57999999995809</v>
      </c>
      <c r="S24" s="345">
        <f>SUMIF(NNI!$B$7:$B$497,'Summary sales'!$A24,NNI!$J$7:$J$497)</f>
        <v>0</v>
      </c>
      <c r="T24" s="345">
        <f>SUMIF(SHB!$B$7:$B$500,'Summary sales'!$A24,SHB!$J$7:$J$500)</f>
        <v>5.2900000000081491</v>
      </c>
      <c r="U24" s="345">
        <f>SUMIF(GTL!$B$7:$B$500,'Summary sales'!$A24,GTL!$J$7:$J$500)</f>
        <v>901.06000000005588</v>
      </c>
      <c r="V24" s="345">
        <f>SUMIF(TWK!$B$7:$B$501,'Summary sales'!$A24,TWK!$J$7:$J$501)</f>
        <v>668.25</v>
      </c>
      <c r="W24" s="345">
        <f>SUMIF(BYC!$B$7:$B$500,'Summary sales'!$A24,BYC!$J$7:$J$500)</f>
        <v>5863.8300000000745</v>
      </c>
      <c r="X24" s="345">
        <f ca="1">SUMIF(GFIR!$B$7:$B$34,'Summary sales'!$A24,GFIR!$J$7:$J$34)+SUMIF(GFIR2!$B$7:$B$31,'Summary sales'!$A24,GFIR2!$J$7:$J$30)</f>
        <v>6044.7999999998137</v>
      </c>
      <c r="Y24" s="345">
        <f>SUMIF(SARIMURNI!$B$7:$B$502,'Summary sales'!$A24,SARIMURNI!$J$7:$J$502)</f>
        <v>2808.9000000001397</v>
      </c>
      <c r="Z24" s="345">
        <f>SUMIF(TOI!$B$7:$B$500,'Summary sales'!$A24,TOI!$J$7:$J$500)</f>
        <v>0</v>
      </c>
      <c r="AA24" s="345">
        <f>SUMIF(HLI!$B$7:$B$500,'Summary sales'!$A24,HLI!$J$7:$J$500)</f>
        <v>11259.600000000093</v>
      </c>
      <c r="AB24" s="345">
        <f>SUMIF(CERES!$B$7:$B$503,'Summary sales'!$A24,CERES!$J$7:$J$503)</f>
        <v>8454.4300000001676</v>
      </c>
      <c r="AC24" s="345">
        <f>SUMIF(ALT!$B$7:$B$119,'Summary sales'!$A24,ALT!$M$7:$M$119)</f>
        <v>651.03100000007544</v>
      </c>
      <c r="AD24" s="345">
        <f>SUMIF(UJL!$B$8:$B$99,'Summary sales'!$A24,UJL!$O$8:$O$99)</f>
        <v>0</v>
      </c>
      <c r="AE24" s="345">
        <f ca="1">SUMIF(IDP!$B$7:$B$138,'Summary sales'!$A24,IDP!$O$7:$O$137)</f>
        <v>5044.5599999999995</v>
      </c>
      <c r="AF24" s="345">
        <f>SUMIF(FSI!$B$7:$B$497,'Summary sales'!$A24,FSI!$J$7:$J$497)</f>
        <v>0</v>
      </c>
      <c r="AG24" s="345">
        <f>SUMIF(PSD!$B$7:$B$500,'Summary sales'!$A24,PSD!$K$7:$K$500)</f>
        <v>0</v>
      </c>
      <c r="AH24" s="345">
        <f>SUMIF(EBM!$B$7:$B$500,'Summary sales'!$A24,EBM!$J$7:$J$500)</f>
        <v>59</v>
      </c>
      <c r="AI24" s="345">
        <f>SUMIF(CISF!$B$7:$B$500,'Summary sales'!$A24,CISF!$J$7:$J$500)</f>
        <v>0</v>
      </c>
      <c r="AJ24" s="345">
        <f>SUMIF(KGM!$B$5:$B$506,'Summary sales'!$A24,KGM!$O$5:$O$506)</f>
        <v>1008.0200000000186</v>
      </c>
      <c r="AK24" s="345">
        <f>SUMIF(PUJ!$B$7:$B$503,'Summary sales'!$A24,PUJ!$J$7:$J$503)</f>
        <v>4589.7999999998137</v>
      </c>
      <c r="AL24" s="345">
        <f>SUMIF(TORABIKACIKUPA!$B$7:$B$493,'Summary sales'!$A24,TORABIKACIKUPA!$L$7:$L$493)</f>
        <v>0</v>
      </c>
      <c r="AM24" s="345">
        <f>SUMIF(TORABIKAHF!$B$7:$B$504,'Summary sales'!$A24,TORABIKAHF!$L$7:$L$504)</f>
        <v>0</v>
      </c>
      <c r="AN24" s="345">
        <f>SUMIF(TORABIKAIC!$B$7:$B$492,'Summary sales'!$A24,TORABIKAIC!$L$7:$L$492)</f>
        <v>0</v>
      </c>
      <c r="AO24" s="345">
        <f>SUMIF(KALBEE!$B$7:$B$501,'Summary sales'!$A24,KALBEE!$J$7:$J$501)</f>
        <v>10024.09999999986</v>
      </c>
      <c r="AP24" s="345">
        <f>SUMIF(TOYOBO!$B$7:$B$479,'Summary sales'!$A24,TOYOBO!$O$7:$O$479)</f>
        <v>0</v>
      </c>
      <c r="AQ24" s="345">
        <f>SUMIF(SWS!$B$7:$B$483,'Summary sales'!$A24,SWS!$P$7:$P$483)</f>
        <v>0</v>
      </c>
      <c r="AR24" s="345">
        <f>SUMIF(KSN!$B$7:$B$484,'Summary sales'!$A24,KSN!$J$7:$J$484)</f>
        <v>6399.3800000000047</v>
      </c>
      <c r="AS24" s="345">
        <f>SUMIF(UMI!$B$7:$B$501,'Summary sales'!$A24,UMI!$J$7:$J$501)</f>
        <v>18668.495999999344</v>
      </c>
      <c r="AT24" s="345">
        <f>SUMIF(IPT!$B$7:$B$502,'Summary sales'!$A24,IPT!$J$7:$J$502)</f>
        <v>1851.1000000005588</v>
      </c>
      <c r="AU24" s="345">
        <f>SUMIF(KBRU!$B$7:$B$501,'Summary sales'!$A24,KBRU!$J$7:$J$501)</f>
        <v>639.72000000008848</v>
      </c>
      <c r="AV24" s="345">
        <f>SUMIF(AMI!$B$7:$B$501,'Summary sales'!$A24,AMI!$J$7:$J$501)</f>
        <v>8348.929999999702</v>
      </c>
      <c r="AW24" s="345">
        <f>SUMIF(KA!$B$7:$B$501,'Summary sales'!$A24,KA!$J$7:$J$501)</f>
        <v>1596.3999999999651</v>
      </c>
      <c r="AX24" s="345">
        <f>SUMIF(KTN!$B$7:$B$500,'Summary sales'!$A24,KTN!$J$7:$J$500)</f>
        <v>1583.1999999999534</v>
      </c>
      <c r="AY24" s="345">
        <f>SUMIF(KSNR!$B$7:$B$497,'Summary sales'!$A24,KSNR!$J$7:$J$497)</f>
        <v>3112.4899999999907</v>
      </c>
      <c r="AZ24" s="345">
        <f>SUMIF(NIAGAGARAM!$B$7:$B$504,'Summary sales'!$A24,NIAGAGARAM!$J$7:$J$504)</f>
        <v>1352</v>
      </c>
      <c r="BA24" s="345">
        <f>SUMIF('PCI84'!$B$7:$B$501,'Summary sales'!$A24,'PCI84'!$J$7:$J$501)</f>
        <v>10929</v>
      </c>
      <c r="BB24" s="345">
        <f>SUMIF(PCIM!$B$7:$B$502,'Summary sales'!$A24,PCIM!$J$7:$J$502)</f>
        <v>2501.9299999999348</v>
      </c>
      <c r="BC24" s="345">
        <f>SUMIF(INDOFOOD!$B$7:$B$500,'Summary sales'!$A24,INDOFOOD!$J$7:$J$500)</f>
        <v>1417.4000000003725</v>
      </c>
      <c r="BD24" s="345">
        <f>SUMIF(HCI!$B$7:$B$502,'Summary sales'!$A24,HCI!$J$7:$J$502)</f>
        <v>3323.2099999999627</v>
      </c>
      <c r="BE24" s="345">
        <f>SUMIF(DIC!$B$7:$B$501,'Summary sales'!$A24,DIC!$J$7:$J$501)</f>
        <v>7532.0200000000186</v>
      </c>
      <c r="BF24" s="345">
        <f>SUMIF(ASAHIMAS!$B$7:$B$500,'Summary sales'!$A24,ASAHIMAS!$J$7:$J$500)</f>
        <v>41772.349999999627</v>
      </c>
      <c r="BG24" s="345">
        <f>SUMIF('ABC KOGEN'!B23:B55,'Summary sales'!$A24,'ABC KOGEN'!J23:J55)</f>
        <v>8812.3899999996647</v>
      </c>
      <c r="BH24" s="345">
        <f>SUMIF(ADP!$B$7:$B$499,'Summary sales'!$A24,ADP!$J$7:$J$499)</f>
        <v>1421</v>
      </c>
      <c r="BI24" s="345">
        <f>SUMIF(Tongtji!$B$8:$B$502,'Summary sales'!$A24,Tongtji!$J$8:$J$502)</f>
        <v>3160</v>
      </c>
      <c r="BJ24" s="345">
        <f>SUMIF(CITYMALL!$B$7:$B$500,'Summary sales'!$A24,CITYMALL!$K$7:$K$500)</f>
        <v>0</v>
      </c>
      <c r="BK24" s="345">
        <f>SUMIF(PERHUTANI!$B$7:$B$500,'Summary sales'!$A24,PERHUTANI!$J$7:$J$500)</f>
        <v>0</v>
      </c>
      <c r="BL24" s="345">
        <f>SUMIF(PA!$B$7:$B$500,'Summary sales'!$A24,PA!$J$7:$J$500)</f>
        <v>515.09999999997672</v>
      </c>
      <c r="BM24" s="345">
        <f>SUMIF(RPI!$B$7:$B$500,'Summary sales'!$A24,RPI!$J$7:$J$500)</f>
        <v>0</v>
      </c>
      <c r="BN24" s="345">
        <f>SUMIF(RB!$B$7:$B$500,'Summary sales'!$A24,RB!$J$7:$J$500)</f>
        <v>4331.8700000001118</v>
      </c>
      <c r="BO24" s="345">
        <f>SUMIF(GFATOM!$B$7:$B$500,'Summary sales'!$A24,GFATOM!$J$7:$J$500)</f>
        <v>1186.690000000177</v>
      </c>
      <c r="BP24" s="345">
        <f>SUMIF(GFKULIT!$B$7:$B$500,'Summary sales'!$A24,GFKULIT!$J$7:$J$500)</f>
        <v>0</v>
      </c>
      <c r="BQ24" s="345">
        <f>SUMIF(PENTAWIRA!$B$7:$B$548,'Summary sales'!$A24,PENTAWIRA!$O$7:$O$548)</f>
        <v>12696.538</v>
      </c>
      <c r="BR24" s="345">
        <f>SUMIF(HSK!$B$7:$B$500,'Summary sales'!$A24,HSK!$J$7:$J$500)</f>
        <v>0</v>
      </c>
      <c r="BS24" s="345">
        <f>SUMIF(SDM!$B$7:$B$500,'Summary sales'!$A24,SDM!$J$7:$J$500)</f>
        <v>1305.6400000001304</v>
      </c>
      <c r="BT24" s="345">
        <f>SUMIF(CCS!$B$7:$B$500,'Summary sales'!$A24,CCS!$J$7:$J$500)</f>
        <v>0</v>
      </c>
      <c r="BU24" s="345">
        <f>SUMIF(JARGAS!$B$7:$B$500,'Summary sales'!$A24,JARGAS!$J$7:$J$500)</f>
        <v>2724.6800000000076</v>
      </c>
      <c r="BV24" s="345">
        <f>SUMIF(SBI!$B$7:$B$500,'Summary sales'!$A24,SBI!$J$7:$J$500)</f>
        <v>0</v>
      </c>
      <c r="BW24" s="345">
        <f>SUMIF(SPGLOBAL!$B$7:$B$542,'Summary sales'!$A24,SPGLOBAL!$M$7:$M$542)</f>
        <v>0</v>
      </c>
    </row>
    <row r="25" spans="1:76">
      <c r="A25" s="308">
        <f t="shared" si="53"/>
        <v>46221</v>
      </c>
      <c r="B25" s="318">
        <f t="shared" ca="1" si="54"/>
        <v>0.96670251460554335</v>
      </c>
      <c r="C25" s="319">
        <f t="shared" si="52"/>
        <v>201397.91099999999</v>
      </c>
      <c r="D25" s="311">
        <v>134866.91999999998</v>
      </c>
      <c r="E25" s="320">
        <v>44802.76</v>
      </c>
      <c r="F25" s="312">
        <v>5444.07</v>
      </c>
      <c r="G25" s="320">
        <v>0</v>
      </c>
      <c r="H25" s="320">
        <v>0</v>
      </c>
      <c r="I25" s="339">
        <v>3859.09</v>
      </c>
      <c r="J25" s="320">
        <v>0</v>
      </c>
      <c r="K25" s="339">
        <v>12425.071</v>
      </c>
      <c r="L25" s="339"/>
      <c r="M25" s="341">
        <f t="shared" ca="1" si="51"/>
        <v>194691.8670000034</v>
      </c>
      <c r="N25" s="342">
        <f>SUMIF(CLIN!$C$7:$C$500,'Summary sales'!$A25,CLIN!$J$7:$J$500)</f>
        <v>464.12999999988824</v>
      </c>
      <c r="O25" s="348">
        <f>SUMIF(BI!$B$7:$B$501,'Summary sales'!$A25,BI!$J$7:$J$501)</f>
        <v>863.41999999992549</v>
      </c>
      <c r="P25" s="348">
        <f>SUMIF(MKG!$B$7:$B$500,'Summary sales'!$A25,MKG!$J$7:$J$500)</f>
        <v>828.36000000033528</v>
      </c>
      <c r="Q25" s="342">
        <f>SUMIF(STM!$B$7:$B$501,'Summary sales'!$A25,STM!$J$7:$J$501)</f>
        <v>975.5</v>
      </c>
      <c r="R25" s="348">
        <f>SUMIF(OAJ!$B$7:$B$500,'Summary sales'!$A25,OAJ!$J$7:$J$500)</f>
        <v>828.5899999999674</v>
      </c>
      <c r="S25" s="348">
        <f>SUMIF(NNI!$B$7:$B$497,'Summary sales'!$A25,NNI!$J$7:$J$497)</f>
        <v>0</v>
      </c>
      <c r="T25" s="348">
        <f>SUMIF(SHB!$B$7:$B$500,'Summary sales'!$A25,SHB!$J$7:$J$500)</f>
        <v>81.610000000015134</v>
      </c>
      <c r="U25" s="348">
        <f>SUMIF(GTL!$B$7:$B$500,'Summary sales'!$A25,GTL!$J$7:$J$500)</f>
        <v>614.31999999994878</v>
      </c>
      <c r="V25" s="348">
        <f>SUMIF(TWK!$B$7:$B$501,'Summary sales'!$A25,TWK!$J$7:$J$501)</f>
        <v>403.51000000000931</v>
      </c>
      <c r="W25" s="342">
        <f>SUMIF(BYC!$B$7:$B$500,'Summary sales'!$A25,BYC!$J$7:$J$500)</f>
        <v>0</v>
      </c>
      <c r="X25" s="348">
        <f ca="1">SUMIF(GFIR!$B$7:$B$34,'Summary sales'!$A25,GFIR!$J$7:$J$34)+SUMIF(GFIR2!$B$7:$B$31,'Summary sales'!$A25,GFIR2!$J$7:$J$30)</f>
        <v>4001.1000000000931</v>
      </c>
      <c r="Y25" s="348">
        <f>SUMIF(SARIMURNI!$B$7:$B$502,'Summary sales'!$A25,SARIMURNI!$J$7:$J$502)</f>
        <v>1250.8999999999069</v>
      </c>
      <c r="Z25" s="348">
        <f>SUMIF(TOI!$B$7:$B$500,'Summary sales'!$A25,TOI!$J$7:$J$500)</f>
        <v>0</v>
      </c>
      <c r="AA25" s="342">
        <f>SUMIF(HLI!$B$7:$B$500,'Summary sales'!$A25,HLI!$J$7:$J$500)</f>
        <v>10975.589999999851</v>
      </c>
      <c r="AB25" s="348">
        <f>SUMIF(CERES!$B$7:$B$503,'Summary sales'!$A25,CERES!$J$7:$J$503)</f>
        <v>6103.3799999998882</v>
      </c>
      <c r="AC25" s="348">
        <f>SUMIF(ALT!$B$7:$B$119,'Summary sales'!$A25,ALT!$M$7:$M$119)</f>
        <v>807.92900000000373</v>
      </c>
      <c r="AD25" s="342">
        <f>SUMIF(UJL!$B$8:$B$99,'Summary sales'!$A25,UJL!$O$8:$O$99)</f>
        <v>0</v>
      </c>
      <c r="AE25" s="342">
        <f ca="1">SUMIF(IDP!$B$7:$B$138,'Summary sales'!$A25,IDP!$O$7:$O$137)</f>
        <v>5314.62</v>
      </c>
      <c r="AF25" s="342">
        <f>SUMIF(FSI!$B$7:$B$497,'Summary sales'!$A25,FSI!$J$7:$J$497)</f>
        <v>0</v>
      </c>
      <c r="AG25" s="348">
        <f>SUMIF(PSD!$B$7:$B$500,'Summary sales'!$A25,PSD!$K$7:$K$500)</f>
        <v>0</v>
      </c>
      <c r="AH25" s="348">
        <f>SUMIF(EBM!$B$7:$B$500,'Summary sales'!$A25,EBM!$J$7:$J$500)</f>
        <v>71</v>
      </c>
      <c r="AI25" s="342">
        <f>SUMIF(CISF!$B$7:$B$500,'Summary sales'!$A25,CISF!$J$7:$J$500)</f>
        <v>0</v>
      </c>
      <c r="AJ25" s="342">
        <f>SUMIF(KGM!$B$5:$B$506,'Summary sales'!$A25,KGM!$O$5:$O$506)</f>
        <v>1036.5900000000838</v>
      </c>
      <c r="AK25" s="342">
        <f>SUMIF(PUJ!$B$7:$B$503,'Summary sales'!$A25,PUJ!$J$7:$J$503)</f>
        <v>2238.5</v>
      </c>
      <c r="AL25" s="342">
        <f>SUMIF(TORABIKACIKUPA!$B$7:$B$493,'Summary sales'!$A25,TORABIKACIKUPA!$L$7:$L$493)</f>
        <v>0</v>
      </c>
      <c r="AM25" s="342">
        <f>SUMIF(TORABIKAHF!$B$7:$B$504,'Summary sales'!$A25,TORABIKAHF!$L$7:$L$504)</f>
        <v>0</v>
      </c>
      <c r="AN25" s="342">
        <f>SUMIF(TORABIKAIC!$B$7:$B$492,'Summary sales'!$A25,TORABIKAIC!$L$7:$L$492)</f>
        <v>0</v>
      </c>
      <c r="AO25" s="342">
        <f>SUMIF(KALBEE!$B$7:$B$501,'Summary sales'!$A25,KALBEE!$J$7:$J$501)</f>
        <v>10929.600000000093</v>
      </c>
      <c r="AP25" s="342">
        <f>SUMIF(TOYOBO!$B$7:$B$479,'Summary sales'!$A25,TOYOBO!$O$7:$O$479)</f>
        <v>0</v>
      </c>
      <c r="AQ25" s="342">
        <f>SUMIF(SWS!$B$7:$B$483,'Summary sales'!$A25,SWS!$P$7:$P$483)</f>
        <v>0</v>
      </c>
      <c r="AR25" s="342">
        <f>SUMIF(KSN!$B$7:$B$484,'Summary sales'!$A25,KSN!$J$7:$J$484)</f>
        <v>6016.7000000000698</v>
      </c>
      <c r="AS25" s="342">
        <f>SUMIF(UMI!$B$7:$B$501,'Summary sales'!$A25,UMI!$J$7:$J$501)</f>
        <v>17470.752000004053</v>
      </c>
      <c r="AT25" s="342">
        <f>SUMIF(IPT!$B$7:$B$502,'Summary sales'!$A25,IPT!$J$7:$J$502)</f>
        <v>1673.1699999999255</v>
      </c>
      <c r="AU25" s="342">
        <f>SUMIF(KBRU!$B$7:$B$501,'Summary sales'!$A25,KBRU!$J$7:$J$501)</f>
        <v>951.57999999995809</v>
      </c>
      <c r="AV25" s="342">
        <f>SUMIF(AMI!$B$7:$B$501,'Summary sales'!$A25,AMI!$J$7:$J$501)</f>
        <v>5328.4400000004098</v>
      </c>
      <c r="AW25" s="342">
        <f>SUMIF(KA!$B$7:$B$501,'Summary sales'!$A25,KA!$J$7:$J$501)</f>
        <v>0</v>
      </c>
      <c r="AX25" s="342">
        <f>SUMIF(KTN!$B$7:$B$500,'Summary sales'!$A25,KTN!$J$7:$J$500)</f>
        <v>1435.2700000000186</v>
      </c>
      <c r="AY25" s="342">
        <f>SUMIF(KSNR!$B$7:$B$497,'Summary sales'!$A25,KSNR!$J$7:$J$497)</f>
        <v>3594.710000000021</v>
      </c>
      <c r="AZ25" s="342">
        <f>SUMIF(NIAGAGARAM!$B$7:$B$504,'Summary sales'!$A25,NIAGAGARAM!$J$7:$J$504)</f>
        <v>136.20999999996275</v>
      </c>
      <c r="BA25" s="342">
        <f>SUMIF('PCI84'!$B$7:$B$501,'Summary sales'!$A25,'PCI84'!$J$7:$J$501)</f>
        <v>6743.9699999997392</v>
      </c>
      <c r="BB25" s="342">
        <f>SUMIF(PCIM!$B$7:$B$502,'Summary sales'!$A25,PCIM!$J$7:$J$502)</f>
        <v>2233.6700000001583</v>
      </c>
      <c r="BC25" s="342">
        <f>SUMIF(INDOFOOD!$B$7:$B$500,'Summary sales'!$A25,INDOFOOD!$J$7:$J$500)</f>
        <v>2362.7999999998137</v>
      </c>
      <c r="BD25" s="342">
        <f>SUMIF(HCI!$B$7:$B$502,'Summary sales'!$A25,HCI!$J$7:$J$502)</f>
        <v>298.96999999997206</v>
      </c>
      <c r="BE25" s="342">
        <f>SUMIF(DIC!$B$7:$B$501,'Summary sales'!$A25,DIC!$J$7:$J$501)</f>
        <v>7691.2900000000373</v>
      </c>
      <c r="BF25" s="342">
        <f>SUMIF(ASAHIMAS!$B$7:$B$500,'Summary sales'!$A25,ASAHIMAS!$J$7:$J$500)</f>
        <v>51510.330000000075</v>
      </c>
      <c r="BG25" s="342">
        <f>SUMIF('ABC KOGEN'!B24:B56,'Summary sales'!$A25,'ABC KOGEN'!J24:J56)</f>
        <v>11856.919999999925</v>
      </c>
      <c r="BH25" s="342">
        <f>SUMIF(ADP!$B$7:$B$499,'Summary sales'!$A25,ADP!$J$7:$J$499)</f>
        <v>1094.2700000000041</v>
      </c>
      <c r="BI25" s="342">
        <f>SUMIF(Tongtji!$B$8:$B$502,'Summary sales'!$A25,Tongtji!$J$8:$J$502)</f>
        <v>2156.8999999994412</v>
      </c>
      <c r="BJ25" s="342">
        <f>SUMIF(CITYMALL!$B$7:$B$500,'Summary sales'!$A25,CITYMALL!$K$7:$K$500)</f>
        <v>0</v>
      </c>
      <c r="BK25" s="342">
        <f>SUMIF(PERHUTANI!$B$7:$B$500,'Summary sales'!$A25,PERHUTANI!$J$7:$J$500)</f>
        <v>0</v>
      </c>
      <c r="BL25" s="342">
        <f>SUMIF(PA!$B$7:$B$500,'Summary sales'!$A25,PA!$J$7:$J$500)</f>
        <v>427.65999999991618</v>
      </c>
      <c r="BM25" s="342">
        <f>SUMIF(RPI!$B$7:$B$500,'Summary sales'!$A25,RPI!$J$7:$J$500)</f>
        <v>0</v>
      </c>
      <c r="BN25" s="342">
        <f>SUMIF(RB!$B$7:$B$500,'Summary sales'!$A25,RB!$J$7:$J$500)</f>
        <v>3162.3999999999069</v>
      </c>
      <c r="BO25" s="342">
        <f>SUMIF(GFATOM!$B$7:$B$500,'Summary sales'!$A25,GFATOM!$J$7:$J$500)</f>
        <v>1447.7600000000093</v>
      </c>
      <c r="BP25" s="342">
        <f>SUMIF(GFKULIT!$B$7:$B$500,'Summary sales'!$A25,GFKULIT!$J$7:$J$500)</f>
        <v>0</v>
      </c>
      <c r="BQ25" s="342">
        <f>SUMIF(PENTAWIRA!$B$7:$B$548,'Summary sales'!$A25,PENTAWIRA!$O$7:$O$548)</f>
        <v>16663.696</v>
      </c>
      <c r="BR25" s="342">
        <f>SUMIF(HSK!$B$7:$B$500,'Summary sales'!$A25,HSK!$J$7:$J$500)</f>
        <v>0</v>
      </c>
      <c r="BS25" s="342">
        <f>SUMIF(SDM!$B$7:$B$500,'Summary sales'!$A25,SDM!$J$7:$J$500)</f>
        <v>0</v>
      </c>
      <c r="BT25" s="342">
        <f>SUMIF(CCS!$B$7:$B$500,'Summary sales'!$A25,CCS!$J$7:$J$500)</f>
        <v>0</v>
      </c>
      <c r="BU25" s="342">
        <f>SUMIF(JARGAS!$B$7:$B$500,'Summary sales'!$A25,JARGAS!$J$7:$J$500)</f>
        <v>2382.75</v>
      </c>
      <c r="BV25" s="342">
        <f>SUMIF(SBI!$B$7:$B$500,'Summary sales'!$A25,SBI!$J$7:$J$500)</f>
        <v>263</v>
      </c>
      <c r="BW25" s="342">
        <f>SUMIF(SPGLOBAL!$B$7:$B$542,'Summary sales'!$A25,SPGLOBAL!$M$7:$M$542)</f>
        <v>0</v>
      </c>
    </row>
    <row r="26" spans="1:76">
      <c r="A26" s="313">
        <f t="shared" si="53"/>
        <v>46222</v>
      </c>
      <c r="B26" s="314">
        <f t="shared" ca="1" si="54"/>
        <v>0.8152386167371154</v>
      </c>
      <c r="C26" s="315">
        <f t="shared" si="52"/>
        <v>203362.47399999999</v>
      </c>
      <c r="D26" s="316">
        <v>124588.73000000001</v>
      </c>
      <c r="E26" s="317">
        <v>47837.81</v>
      </c>
      <c r="F26" s="317">
        <v>14419.37</v>
      </c>
      <c r="G26" s="317">
        <v>0</v>
      </c>
      <c r="H26" s="317">
        <v>0</v>
      </c>
      <c r="I26" s="343">
        <v>3927.87</v>
      </c>
      <c r="J26" s="317">
        <v>0</v>
      </c>
      <c r="K26" s="343">
        <v>12588.694</v>
      </c>
      <c r="L26" s="343"/>
      <c r="M26" s="344">
        <f t="shared" ca="1" si="51"/>
        <v>165788.94199999759</v>
      </c>
      <c r="N26" s="345">
        <f>SUMIF(CLIN!$C$7:$C$500,'Summary sales'!$A26,CLIN!$J$7:$J$500)</f>
        <v>121.27000000001863</v>
      </c>
      <c r="O26" s="345">
        <f>SUMIF(BI!$B$7:$B$501,'Summary sales'!$A26,BI!$J$7:$J$501)</f>
        <v>667.73000000044703</v>
      </c>
      <c r="P26" s="345">
        <f>SUMIF(MKG!$B$7:$B$500,'Summary sales'!$A26,MKG!$J$7:$J$500)</f>
        <v>513.75999999977648</v>
      </c>
      <c r="Q26" s="345">
        <f>SUMIF(STM!$B$7:$B$501,'Summary sales'!$A26,STM!$J$7:$J$501)</f>
        <v>0</v>
      </c>
      <c r="R26" s="345">
        <f>SUMIF(OAJ!$B$7:$B$500,'Summary sales'!$A26,OAJ!$J$7:$J$500)</f>
        <v>367.59000000008382</v>
      </c>
      <c r="S26" s="345">
        <f>SUMIF(NNI!$B$7:$B$497,'Summary sales'!$A26,NNI!$J$7:$J$497)</f>
        <v>0</v>
      </c>
      <c r="T26" s="345">
        <f>SUMIF(SHB!$B$7:$B$500,'Summary sales'!$A26,SHB!$J$7:$J$500)</f>
        <v>0</v>
      </c>
      <c r="U26" s="345">
        <f>SUMIF(GTL!$B$7:$B$500,'Summary sales'!$A26,GTL!$J$7:$J$500)</f>
        <v>659.79000000003725</v>
      </c>
      <c r="V26" s="345">
        <f>SUMIF(TWK!$B$7:$B$501,'Summary sales'!$A26,TWK!$J$7:$J$501)</f>
        <v>389.3399999999674</v>
      </c>
      <c r="W26" s="345">
        <f>SUMIF(BYC!$B$7:$B$500,'Summary sales'!$A26,BYC!$J$7:$J$500)</f>
        <v>0</v>
      </c>
      <c r="X26" s="345">
        <f ca="1">SUMIF(GFIR!$B$7:$B$34,'Summary sales'!$A26,GFIR!$J$7:$J$34)+SUMIF(GFIR2!$B$7:$B$31,'Summary sales'!$A26,GFIR2!$J$7:$J$30)</f>
        <v>2082.9599999999627</v>
      </c>
      <c r="Y26" s="345">
        <f>SUMIF(SARIMURNI!$B$7:$B$502,'Summary sales'!$A26,SARIMURNI!$J$7:$J$502)</f>
        <v>527.16999999992549</v>
      </c>
      <c r="Z26" s="345">
        <f>SUMIF(TOI!$B$7:$B$500,'Summary sales'!$A26,TOI!$J$7:$J$500)</f>
        <v>0</v>
      </c>
      <c r="AA26" s="345">
        <f>SUMIF(HLI!$B$7:$B$500,'Summary sales'!$A26,HLI!$J$7:$J$500)</f>
        <v>11203.170000000158</v>
      </c>
      <c r="AB26" s="345">
        <f>SUMIF(CERES!$B$7:$B$503,'Summary sales'!$A26,CERES!$J$7:$J$503)</f>
        <v>4757.660000000149</v>
      </c>
      <c r="AC26" s="345">
        <f>SUMIF(ALT!$B$7:$B$119,'Summary sales'!$A26,ALT!$M$7:$M$119)</f>
        <v>0</v>
      </c>
      <c r="AD26" s="345">
        <f>SUMIF(UJL!$B$8:$B$99,'Summary sales'!$A26,UJL!$O$8:$O$99)</f>
        <v>0</v>
      </c>
      <c r="AE26" s="345">
        <f ca="1">SUMIF(IDP!$B$7:$B$138,'Summary sales'!$A26,IDP!$O$7:$O$137)</f>
        <v>0</v>
      </c>
      <c r="AF26" s="345">
        <f>SUMIF(FSI!$B$7:$B$497,'Summary sales'!$A26,FSI!$J$7:$J$497)</f>
        <v>0</v>
      </c>
      <c r="AG26" s="345">
        <f>SUMIF(PSD!$B$7:$B$500,'Summary sales'!$A26,PSD!$K$7:$K$500)</f>
        <v>0</v>
      </c>
      <c r="AH26" s="345">
        <f>SUMIF(EBM!$B$7:$B$500,'Summary sales'!$A26,EBM!$J$7:$J$500)</f>
        <v>51</v>
      </c>
      <c r="AI26" s="345">
        <f>SUMIF(CISF!$B$7:$B$500,'Summary sales'!$A26,CISF!$J$7:$J$500)</f>
        <v>0</v>
      </c>
      <c r="AJ26" s="345">
        <f>SUMIF(KGM!$B$5:$B$506,'Summary sales'!$A26,KGM!$O$5:$O$506)</f>
        <v>1960.5999999999767</v>
      </c>
      <c r="AK26" s="345">
        <f>SUMIF(PUJ!$B$7:$B$503,'Summary sales'!$A26,PUJ!$J$7:$J$503)</f>
        <v>0</v>
      </c>
      <c r="AL26" s="345">
        <f>SUMIF(TORABIKACIKUPA!$B$7:$B$493,'Summary sales'!$A26,TORABIKACIKUPA!$L$7:$L$493)</f>
        <v>0</v>
      </c>
      <c r="AM26" s="345">
        <f>SUMIF(TORABIKAHF!$B$7:$B$504,'Summary sales'!$A26,TORABIKAHF!$L$7:$L$504)</f>
        <v>0</v>
      </c>
      <c r="AN26" s="345">
        <f>SUMIF(TORABIKAIC!$B$7:$B$492,'Summary sales'!$A26,TORABIKAIC!$L$7:$L$492)</f>
        <v>0</v>
      </c>
      <c r="AO26" s="345">
        <f>SUMIF(KALBEE!$B$7:$B$501,'Summary sales'!$A26,KALBEE!$J$7:$J$501)</f>
        <v>7100</v>
      </c>
      <c r="AP26" s="345">
        <f>SUMIF(TOYOBO!$B$7:$B$479,'Summary sales'!$A26,TOYOBO!$O$7:$O$479)</f>
        <v>0</v>
      </c>
      <c r="AQ26" s="345">
        <f>SUMIF(SWS!$B$7:$B$483,'Summary sales'!$A26,SWS!$P$7:$P$483)</f>
        <v>0</v>
      </c>
      <c r="AR26" s="345">
        <f>SUMIF(KSN!$B$7:$B$484,'Summary sales'!$A26,KSN!$J$7:$J$484)</f>
        <v>3328.0299999999115</v>
      </c>
      <c r="AS26" s="345">
        <f>SUMIF(UMI!$B$7:$B$501,'Summary sales'!$A26,UMI!$J$7:$J$501)</f>
        <v>10426.898999996483</v>
      </c>
      <c r="AT26" s="345">
        <f>SUMIF(IPT!$B$7:$B$502,'Summary sales'!$A26,IPT!$J$7:$J$502)</f>
        <v>0</v>
      </c>
      <c r="AU26" s="345">
        <f>SUMIF(KBRU!$B$7:$B$501,'Summary sales'!$A26,KBRU!$J$7:$J$501)</f>
        <v>0</v>
      </c>
      <c r="AV26" s="345">
        <f>SUMIF(AMI!$B$7:$B$501,'Summary sales'!$A26,AMI!$J$7:$J$501)</f>
        <v>1241.4500000001863</v>
      </c>
      <c r="AW26" s="345">
        <f>SUMIF(KA!$B$7:$B$501,'Summary sales'!$A26,KA!$J$7:$J$501)</f>
        <v>0</v>
      </c>
      <c r="AX26" s="345">
        <f>SUMIF(KTN!$B$7:$B$500,'Summary sales'!$A26,KTN!$J$7:$J$500)</f>
        <v>1783.1399999998976</v>
      </c>
      <c r="AY26" s="345">
        <f>SUMIF(KSNR!$B$7:$B$497,'Summary sales'!$A26,KSNR!$J$7:$J$497)</f>
        <v>5606.3399999999674</v>
      </c>
      <c r="AZ26" s="345">
        <f>SUMIF(NIAGAGARAM!$B$7:$B$504,'Summary sales'!$A26,NIAGAGARAM!$J$7:$J$504)</f>
        <v>0</v>
      </c>
      <c r="BA26" s="345">
        <f>SUMIF('PCI84'!$B$7:$B$501,'Summary sales'!$A26,'PCI84'!$J$7:$J$501)</f>
        <v>11296.030000000261</v>
      </c>
      <c r="BB26" s="345">
        <f>SUMIF(PCIM!$B$7:$B$502,'Summary sales'!$A26,PCIM!$J$7:$J$502)</f>
        <v>2392.1999999999534</v>
      </c>
      <c r="BC26" s="345">
        <f>SUMIF(INDOFOOD!$B$7:$B$500,'Summary sales'!$A26,INDOFOOD!$J$7:$J$500)</f>
        <v>3008.8999999994412</v>
      </c>
      <c r="BD26" s="345">
        <f>SUMIF(HCI!$B$7:$B$502,'Summary sales'!$A26,HCI!$J$7:$J$502)</f>
        <v>0</v>
      </c>
      <c r="BE26" s="345">
        <f>SUMIF(DIC!$B$7:$B$501,'Summary sales'!$A26,DIC!$J$7:$J$501)</f>
        <v>6978.2000000001863</v>
      </c>
      <c r="BF26" s="345">
        <f>SUMIF(ASAHIMAS!$B$7:$B$500,'Summary sales'!$A26,ASAHIMAS!$J$7:$J$500)</f>
        <v>57863.240000000224</v>
      </c>
      <c r="BG26" s="345">
        <f>SUMIF('ABC KOGEN'!B25:B57,'Summary sales'!$A26,'ABC KOGEN'!J25:J57)</f>
        <v>8735.4600000004284</v>
      </c>
      <c r="BH26" s="345">
        <f>SUMIF(ADP!$B$7:$B$499,'Summary sales'!$A26,ADP!$J$7:$J$499)</f>
        <v>0</v>
      </c>
      <c r="BI26" s="345">
        <f>SUMIF(Tongtji!$B$8:$B$502,'Summary sales'!$A26,Tongtji!$J$8:$J$502)</f>
        <v>3954.7000000001863</v>
      </c>
      <c r="BJ26" s="345">
        <f>SUMIF(CITYMALL!$B$7:$B$500,'Summary sales'!$A26,CITYMALL!$K$7:$K$500)</f>
        <v>0</v>
      </c>
      <c r="BK26" s="345">
        <f>SUMIF(PERHUTANI!$B$7:$B$500,'Summary sales'!$A26,PERHUTANI!$J$7:$J$500)</f>
        <v>0</v>
      </c>
      <c r="BL26" s="345">
        <f>SUMIF(PA!$B$7:$B$500,'Summary sales'!$A26,PA!$J$7:$J$500)</f>
        <v>432.55000000004657</v>
      </c>
      <c r="BM26" s="345">
        <f>SUMIF(RPI!$B$7:$B$500,'Summary sales'!$A26,RPI!$J$7:$J$500)</f>
        <v>0</v>
      </c>
      <c r="BN26" s="345">
        <f>SUMIF(RB!$B$7:$B$500,'Summary sales'!$A26,RB!$J$7:$J$500)</f>
        <v>5644.75</v>
      </c>
      <c r="BO26" s="345">
        <f>SUMIF(GFATOM!$B$7:$B$500,'Summary sales'!$A26,GFATOM!$J$7:$J$500)</f>
        <v>57.659999999916181</v>
      </c>
      <c r="BP26" s="345">
        <f>SUMIF(GFKULIT!$B$7:$B$500,'Summary sales'!$A26,GFKULIT!$J$7:$J$500)</f>
        <v>1814.5740000000224</v>
      </c>
      <c r="BQ26" s="345">
        <f>SUMIF(PENTAWIRA!$B$7:$B$548,'Summary sales'!$A26,PENTAWIRA!$O$7:$O$548)</f>
        <v>8350.0689999999995</v>
      </c>
      <c r="BR26" s="345">
        <f>SUMIF(HSK!$B$7:$B$500,'Summary sales'!$A26,HSK!$J$7:$J$500)</f>
        <v>0</v>
      </c>
      <c r="BS26" s="345">
        <f>SUMIF(SDM!$B$7:$B$500,'Summary sales'!$A26,SDM!$J$7:$J$500)</f>
        <v>0</v>
      </c>
      <c r="BT26" s="345">
        <f>SUMIF(CCS!$B$7:$B$500,'Summary sales'!$A26,CCS!$J$7:$J$500)</f>
        <v>0</v>
      </c>
      <c r="BU26" s="345">
        <f>SUMIF(JARGAS!$B$7:$B$500,'Summary sales'!$A26,JARGAS!$J$7:$J$500)</f>
        <v>2472.7100000000064</v>
      </c>
      <c r="BV26" s="345">
        <f>SUMIF(SBI!$B$7:$B$500,'Summary sales'!$A26,SBI!$J$7:$J$500)</f>
        <v>0</v>
      </c>
      <c r="BW26" s="345">
        <f>SUMIF(SPGLOBAL!$B$7:$B$542,'Summary sales'!$A26,SPGLOBAL!$M$7:$M$542)</f>
        <v>0</v>
      </c>
    </row>
    <row r="27" spans="1:76">
      <c r="A27" s="308">
        <f t="shared" si="53"/>
        <v>46223</v>
      </c>
      <c r="B27" s="318">
        <f t="shared" ca="1" si="54"/>
        <v>1.2549114016851239</v>
      </c>
      <c r="C27" s="319">
        <f t="shared" si="52"/>
        <v>190742.84899999999</v>
      </c>
      <c r="D27" s="311">
        <v>129353.80000000002</v>
      </c>
      <c r="E27" s="320">
        <v>33722.400000000001</v>
      </c>
      <c r="F27" s="312">
        <v>11153.75</v>
      </c>
      <c r="G27" s="320">
        <v>0</v>
      </c>
      <c r="H27" s="320">
        <v>0</v>
      </c>
      <c r="I27" s="339">
        <v>3905.49</v>
      </c>
      <c r="J27" s="320">
        <v>0</v>
      </c>
      <c r="K27" s="339">
        <v>12607.409</v>
      </c>
      <c r="L27" s="339"/>
      <c r="M27" s="341">
        <f t="shared" ca="1" si="51"/>
        <v>239365.37600000392</v>
      </c>
      <c r="N27" s="342">
        <f>SUMIF(CLIN!$C$7:$C$500,'Summary sales'!$A27,CLIN!$J$7:$J$500)</f>
        <v>849.62999999988824</v>
      </c>
      <c r="O27" s="348">
        <f>SUMIF(BI!$B$7:$B$501,'Summary sales'!$A27,BI!$J$7:$J$501)</f>
        <v>2234.089999999851</v>
      </c>
      <c r="P27" s="348">
        <f>SUMIF(MKG!$B$7:$B$500,'Summary sales'!$A27,MKG!$J$7:$J$500)</f>
        <v>1120.7299999999814</v>
      </c>
      <c r="Q27" s="342">
        <f>SUMIF(STM!$B$7:$B$501,'Summary sales'!$A27,STM!$J$7:$J$501)</f>
        <v>2704.1999999997206</v>
      </c>
      <c r="R27" s="348">
        <f>SUMIF(OAJ!$B$7:$B$500,'Summary sales'!$A27,OAJ!$J$7:$J$500)</f>
        <v>782.39999999990687</v>
      </c>
      <c r="S27" s="348">
        <f>SUMIF(NNI!$B$7:$B$497,'Summary sales'!$A27,NNI!$J$7:$J$497)</f>
        <v>0</v>
      </c>
      <c r="T27" s="348">
        <f>SUMIF(SHB!$B$7:$B$500,'Summary sales'!$A27,SHB!$J$7:$J$500)</f>
        <v>12</v>
      </c>
      <c r="U27" s="348">
        <f>SUMIF(GTL!$B$7:$B$500,'Summary sales'!$A27,GTL!$J$7:$J$500)</f>
        <v>990.23999999999069</v>
      </c>
      <c r="V27" s="348">
        <f>SUMIF(TWK!$B$7:$B$501,'Summary sales'!$A27,TWK!$J$7:$J$501)</f>
        <v>724.52000000001863</v>
      </c>
      <c r="W27" s="342">
        <f>SUMIF(BYC!$B$7:$B$500,'Summary sales'!$A27,BYC!$J$7:$J$500)</f>
        <v>6327.320000000298</v>
      </c>
      <c r="X27" s="348">
        <f ca="1">SUMIF(GFIR!$B$7:$B$34,'Summary sales'!$A27,GFIR!$J$7:$J$34)+SUMIF(GFIR2!$B$7:$B$31,'Summary sales'!$A27,GFIR2!$J$7:$J$30)</f>
        <v>5364.3900000001304</v>
      </c>
      <c r="Y27" s="348">
        <f>SUMIF(SARIMURNI!$B$7:$B$502,'Summary sales'!$A27,SARIMURNI!$J$7:$J$502)</f>
        <v>2852.0700000000652</v>
      </c>
      <c r="Z27" s="348">
        <f>SUMIF(TOI!$B$7:$B$500,'Summary sales'!$A27,TOI!$J$7:$J$500)</f>
        <v>0</v>
      </c>
      <c r="AA27" s="342">
        <f>SUMIF(HLI!$B$7:$B$500,'Summary sales'!$A27,HLI!$J$7:$J$500)</f>
        <v>11031.489999999991</v>
      </c>
      <c r="AB27" s="348">
        <f>SUMIF(CERES!$B$7:$B$503,'Summary sales'!$A27,CERES!$J$7:$J$503)</f>
        <v>7971.8900000001304</v>
      </c>
      <c r="AC27" s="348">
        <f>SUMIF(ALT!$B$7:$B$119,'Summary sales'!$A27,ALT!$M$7:$M$119)</f>
        <v>1455.5189999999711</v>
      </c>
      <c r="AD27" s="342">
        <f>SUMIF(UJL!$B$8:$B$99,'Summary sales'!$A27,UJL!$O$8:$O$99)</f>
        <v>0</v>
      </c>
      <c r="AE27" s="342">
        <f ca="1">SUMIF(IDP!$B$7:$B$138,'Summary sales'!$A27,IDP!$O$7:$O$137)</f>
        <v>5268.88</v>
      </c>
      <c r="AF27" s="342">
        <f>SUMIF(FSI!$B$7:$B$497,'Summary sales'!$A27,FSI!$J$7:$J$497)</f>
        <v>0</v>
      </c>
      <c r="AG27" s="348">
        <f>SUMIF(PSD!$B$7:$B$500,'Summary sales'!$A27,PSD!$K$7:$K$500)</f>
        <v>0</v>
      </c>
      <c r="AH27" s="348">
        <f>SUMIF(EBM!$B$7:$B$500,'Summary sales'!$A27,EBM!$J$7:$J$500)</f>
        <v>60.279999999998836</v>
      </c>
      <c r="AI27" s="342">
        <f>SUMIF(CISF!$B$7:$B$500,'Summary sales'!$A27,CISF!$J$7:$J$500)</f>
        <v>129.8000000002794</v>
      </c>
      <c r="AJ27" s="342">
        <f>SUMIF(KGM!$B$5:$B$506,'Summary sales'!$A27,KGM!$O$5:$O$506)</f>
        <v>914.67999999993481</v>
      </c>
      <c r="AK27" s="342">
        <f>SUMIF(PUJ!$B$7:$B$503,'Summary sales'!$A27,PUJ!$J$7:$J$503)</f>
        <v>4629.6000000005588</v>
      </c>
      <c r="AL27" s="342">
        <f>SUMIF(TORABIKACIKUPA!$B$7:$B$493,'Summary sales'!$A27,TORABIKACIKUPA!$L$7:$L$493)</f>
        <v>0</v>
      </c>
      <c r="AM27" s="342">
        <f>SUMIF(TORABIKAHF!$B$7:$B$504,'Summary sales'!$A27,TORABIKAHF!$L$7:$L$504)</f>
        <v>0</v>
      </c>
      <c r="AN27" s="342">
        <f>SUMIF(TORABIKAIC!$B$7:$B$492,'Summary sales'!$A27,TORABIKAIC!$L$7:$L$492)</f>
        <v>0</v>
      </c>
      <c r="AO27" s="342">
        <f>SUMIF(KALBEE!$B$7:$B$501,'Summary sales'!$A27,KALBEE!$J$7:$J$501)</f>
        <v>13007</v>
      </c>
      <c r="AP27" s="342">
        <f>SUMIF(TOYOBO!$B$7:$B$479,'Summary sales'!$A27,TOYOBO!$O$7:$O$479)</f>
        <v>0</v>
      </c>
      <c r="AQ27" s="342">
        <f>SUMIF(SWS!$B$7:$B$483,'Summary sales'!$A27,SWS!$P$7:$P$483)</f>
        <v>0</v>
      </c>
      <c r="AR27" s="342">
        <f>SUMIF(KSN!$B$7:$B$484,'Summary sales'!$A27,KSN!$J$7:$J$484)</f>
        <v>7053.609999999986</v>
      </c>
      <c r="AS27" s="342">
        <f>SUMIF(UMI!$B$7:$B$501,'Summary sales'!$A27,UMI!$J$7:$J$501)</f>
        <v>15279.615000002086</v>
      </c>
      <c r="AT27" s="342">
        <f>SUMIF(IPT!$B$7:$B$502,'Summary sales'!$A27,IPT!$J$7:$J$502)</f>
        <v>2042.4599999999627</v>
      </c>
      <c r="AU27" s="342">
        <f>SUMIF(KBRU!$B$7:$B$501,'Summary sales'!$A27,KBRU!$J$7:$J$501)</f>
        <v>30.46999999997206</v>
      </c>
      <c r="AV27" s="342">
        <f>SUMIF(AMI!$B$7:$B$501,'Summary sales'!$A27,AMI!$J$7:$J$501)</f>
        <v>9365.160000000149</v>
      </c>
      <c r="AW27" s="342">
        <f>SUMIF(KA!$B$7:$B$501,'Summary sales'!$A27,KA!$J$7:$J$501)</f>
        <v>1809.8400000000256</v>
      </c>
      <c r="AX27" s="342">
        <f>SUMIF(KTN!$B$7:$B$500,'Summary sales'!$A27,KTN!$J$7:$J$500)</f>
        <v>1939.9300000001676</v>
      </c>
      <c r="AY27" s="342">
        <f>SUMIF(KSNR!$B$7:$B$497,'Summary sales'!$A27,KSNR!$J$7:$J$497)</f>
        <v>7565.9700000000303</v>
      </c>
      <c r="AZ27" s="342">
        <f>SUMIF(NIAGAGARAM!$B$7:$B$504,'Summary sales'!$A27,NIAGAGARAM!$J$7:$J$504)</f>
        <v>159.30000000004657</v>
      </c>
      <c r="BA27" s="342">
        <f>SUMIF('PCI84'!$B$7:$B$501,'Summary sales'!$A27,'PCI84'!$J$7:$J$501)</f>
        <v>13516.370000000112</v>
      </c>
      <c r="BB27" s="342">
        <f>SUMIF(PCIM!$B$7:$B$502,'Summary sales'!$A27,PCIM!$J$7:$J$502)</f>
        <v>2582.8199999998324</v>
      </c>
      <c r="BC27" s="342">
        <f>SUMIF(INDOFOOD!$B$7:$B$500,'Summary sales'!$A27,INDOFOOD!$J$7:$J$500)</f>
        <v>4914.8000000007451</v>
      </c>
      <c r="BD27" s="342">
        <f>SUMIF(HCI!$B$7:$B$502,'Summary sales'!$A27,HCI!$J$7:$J$502)</f>
        <v>2762.1599999999162</v>
      </c>
      <c r="BE27" s="342">
        <f>SUMIF(DIC!$B$7:$B$501,'Summary sales'!$A27,DIC!$J$7:$J$501)</f>
        <v>6837.6099999998696</v>
      </c>
      <c r="BF27" s="342">
        <f>SUMIF(ASAHIMAS!$B$7:$B$500,'Summary sales'!$A27,ASAHIMAS!$J$7:$J$500)</f>
        <v>54994.460000000894</v>
      </c>
      <c r="BG27" s="342">
        <f>SUMIF('ABC KOGEN'!B26:B58,'Summary sales'!$A27,'ABC KOGEN'!J26:J58)</f>
        <v>9735.0799999996088</v>
      </c>
      <c r="BH27" s="342">
        <f>SUMIF(ADP!$B$7:$B$499,'Summary sales'!$A27,ADP!$J$7:$J$499)</f>
        <v>1381.679999999993</v>
      </c>
      <c r="BI27" s="342">
        <f>SUMIF(Tongtji!$B$8:$B$502,'Summary sales'!$A27,Tongtji!$J$8:$J$502)</f>
        <v>3684.2000000001863</v>
      </c>
      <c r="BJ27" s="342">
        <f>SUMIF(CITYMALL!$B$7:$B$500,'Summary sales'!$A27,CITYMALL!$K$7:$K$500)</f>
        <v>0</v>
      </c>
      <c r="BK27" s="342">
        <f>SUMIF(PERHUTANI!$B$7:$B$500,'Summary sales'!$A27,PERHUTANI!$J$7:$J$500)</f>
        <v>0</v>
      </c>
      <c r="BL27" s="342">
        <f>SUMIF(PA!$B$7:$B$500,'Summary sales'!$A27,PA!$J$7:$J$500)</f>
        <v>365.17000000004191</v>
      </c>
      <c r="BM27" s="342">
        <f>SUMIF(RPI!$B$7:$B$500,'Summary sales'!$A27,RPI!$J$7:$J$500)</f>
        <v>0</v>
      </c>
      <c r="BN27" s="342">
        <f>SUMIF(RB!$B$7:$B$500,'Summary sales'!$A27,RB!$J$7:$J$500)</f>
        <v>4245.0699999998324</v>
      </c>
      <c r="BO27" s="342">
        <f>SUMIF(GFATOM!$B$7:$B$500,'Summary sales'!$A27,GFATOM!$J$7:$J$500)</f>
        <v>3282.4399999999441</v>
      </c>
      <c r="BP27" s="342">
        <f>SUMIF(GFKULIT!$B$7:$B$500,'Summary sales'!$A27,GFKULIT!$J$7:$J$500)</f>
        <v>1119.0230000000447</v>
      </c>
      <c r="BQ27" s="342">
        <f>SUMIF(PENTAWIRA!$B$7:$B$548,'Summary sales'!$A27,PENTAWIRA!$O$7:$O$548)</f>
        <v>12607.409</v>
      </c>
      <c r="BR27" s="342">
        <f>SUMIF(HSK!$B$7:$B$500,'Summary sales'!$A27,HSK!$J$7:$J$500)</f>
        <v>0</v>
      </c>
      <c r="BS27" s="342">
        <f>SUMIF(SDM!$B$7:$B$500,'Summary sales'!$A27,SDM!$J$7:$J$500)</f>
        <v>585.87999999988824</v>
      </c>
      <c r="BT27" s="342">
        <f>SUMIF(CCS!$B$7:$B$500,'Summary sales'!$A27,CCS!$J$7:$J$500)</f>
        <v>0</v>
      </c>
      <c r="BU27" s="342">
        <f>SUMIF(JARGAS!$B$7:$B$500,'Summary sales'!$A27,JARGAS!$J$7:$J$500)</f>
        <v>2698.5299999999988</v>
      </c>
      <c r="BV27" s="342">
        <f>SUMIF(SBI!$B$7:$B$500,'Summary sales'!$A27,SBI!$J$7:$J$500)</f>
        <v>375.58999999985099</v>
      </c>
      <c r="BW27" s="342">
        <f>SUMIF(SPGLOBAL!$B$7:$B$542,'Summary sales'!$A27,SPGLOBAL!$M$7:$M$542)</f>
        <v>0</v>
      </c>
    </row>
    <row r="28" spans="1:76">
      <c r="A28" s="313">
        <f t="shared" si="53"/>
        <v>46224</v>
      </c>
      <c r="B28" s="314">
        <f t="shared" ca="1" si="54"/>
        <v>1.1113821590481441</v>
      </c>
      <c r="C28" s="315">
        <f t="shared" si="52"/>
        <v>214042.08900000001</v>
      </c>
      <c r="D28" s="316">
        <v>140976.31000000003</v>
      </c>
      <c r="E28" s="317">
        <v>48378.02</v>
      </c>
      <c r="F28" s="317">
        <v>12053.31</v>
      </c>
      <c r="G28" s="317">
        <v>0</v>
      </c>
      <c r="H28" s="317">
        <v>0</v>
      </c>
      <c r="I28" s="343">
        <v>0</v>
      </c>
      <c r="J28" s="317">
        <v>0</v>
      </c>
      <c r="K28" s="343">
        <v>12634.449000000001</v>
      </c>
      <c r="L28" s="343"/>
      <c r="M28" s="344">
        <f t="shared" ca="1" si="51"/>
        <v>237882.55899999503</v>
      </c>
      <c r="N28" s="345">
        <f>SUMIF(CLIN!$C$7:$C$500,'Summary sales'!$A28,CLIN!$J$7:$J$500)</f>
        <v>965</v>
      </c>
      <c r="O28" s="345">
        <f>SUMIF(BI!$B$7:$B$501,'Summary sales'!$A28,BI!$J$7:$J$501)</f>
        <v>1564.589999999851</v>
      </c>
      <c r="P28" s="345">
        <f>SUMIF(MKG!$B$7:$B$500,'Summary sales'!$A28,MKG!$J$7:$J$500)</f>
        <v>1036.3100000000559</v>
      </c>
      <c r="Q28" s="345">
        <f>SUMIF(STM!$B$7:$B$501,'Summary sales'!$A28,STM!$J$7:$J$501)</f>
        <v>3693.8000000002794</v>
      </c>
      <c r="R28" s="345">
        <f>SUMIF(OAJ!$B$7:$B$500,'Summary sales'!$A28,OAJ!$J$7:$J$500)</f>
        <v>614.43000000005122</v>
      </c>
      <c r="S28" s="345">
        <f>SUMIF(NNI!$B$7:$B$497,'Summary sales'!$A28,NNI!$J$7:$J$497)</f>
        <v>0</v>
      </c>
      <c r="T28" s="345">
        <f>SUMIF(SHB!$B$7:$B$500,'Summary sales'!$A28,SHB!$J$7:$J$500)</f>
        <v>73.910000000003492</v>
      </c>
      <c r="U28" s="345">
        <f>SUMIF(GTL!$B$7:$B$500,'Summary sales'!$A28,GTL!$J$7:$J$500)</f>
        <v>924.19999999995343</v>
      </c>
      <c r="V28" s="345">
        <f>SUMIF(TWK!$B$7:$B$501,'Summary sales'!$A28,TWK!$J$7:$J$501)</f>
        <v>715.5</v>
      </c>
      <c r="W28" s="345">
        <f>SUMIF(BYC!$B$7:$B$500,'Summary sales'!$A28,BYC!$J$7:$J$500)</f>
        <v>6294.980000000447</v>
      </c>
      <c r="X28" s="345">
        <f ca="1">SUMIF(GFIR!$B$7:$B$34,'Summary sales'!$A28,GFIR!$J$7:$J$34)+SUMIF(GFIR2!$B$7:$B$31,'Summary sales'!$A28,GFIR2!$J$7:$J$30)</f>
        <v>5575.3799999998882</v>
      </c>
      <c r="Y28" s="345">
        <f>SUMIF(SARIMURNI!$B$7:$B$502,'Summary sales'!$A28,SARIMURNI!$J$7:$J$502)</f>
        <v>2987.6799999999348</v>
      </c>
      <c r="Z28" s="345">
        <f>SUMIF(TOI!$B$7:$B$500,'Summary sales'!$A28,TOI!$J$7:$J$500)</f>
        <v>0</v>
      </c>
      <c r="AA28" s="345">
        <f>SUMIF(HLI!$B$7:$B$500,'Summary sales'!$A28,HLI!$J$7:$J$500)</f>
        <v>10589.909999999916</v>
      </c>
      <c r="AB28" s="345">
        <f>SUMIF(CERES!$B$7:$B$503,'Summary sales'!$A28,CERES!$J$7:$J$503)</f>
        <v>7719.0099999997765</v>
      </c>
      <c r="AC28" s="345">
        <f>SUMIF(ALT!$B$7:$B$119,'Summary sales'!$A28,ALT!$M$7:$M$119)</f>
        <v>1640.85699999996</v>
      </c>
      <c r="AD28" s="345">
        <f>SUMIF(UJL!$B$8:$B$99,'Summary sales'!$A28,UJL!$O$8:$O$99)</f>
        <v>0</v>
      </c>
      <c r="AE28" s="345">
        <f ca="1">SUMIF(IDP!$B$7:$B$138,'Summary sales'!$A28,IDP!$O$7:$O$137)</f>
        <v>7982.46</v>
      </c>
      <c r="AF28" s="345">
        <f>SUMIF(FSI!$B$7:$B$497,'Summary sales'!$A28,FSI!$J$7:$J$497)</f>
        <v>0</v>
      </c>
      <c r="AG28" s="345">
        <f>SUMIF(PSD!$B$7:$B$500,'Summary sales'!$A28,PSD!$K$7:$K$500)</f>
        <v>0</v>
      </c>
      <c r="AH28" s="345">
        <f>SUMIF(EBM!$B$7:$B$500,'Summary sales'!$A28,EBM!$J$7:$J$500)</f>
        <v>60.244000000006054</v>
      </c>
      <c r="AI28" s="345">
        <f>SUMIF(CISF!$B$7:$B$500,'Summary sales'!$A28,CISF!$J$7:$J$500)</f>
        <v>1312.5</v>
      </c>
      <c r="AJ28" s="345">
        <f>SUMIF(KGM!$B$5:$B$506,'Summary sales'!$A28,KGM!$O$5:$O$506)</f>
        <v>968.06000000005588</v>
      </c>
      <c r="AK28" s="345">
        <f>SUMIF(PUJ!$B$7:$B$503,'Summary sales'!$A28,PUJ!$J$7:$J$503)</f>
        <v>4421.8999999994412</v>
      </c>
      <c r="AL28" s="345">
        <f>SUMIF(TORABIKACIKUPA!$B$7:$B$493,'Summary sales'!$A28,TORABIKACIKUPA!$L$7:$L$493)</f>
        <v>0</v>
      </c>
      <c r="AM28" s="345">
        <f>SUMIF(TORABIKAHF!$B$7:$B$504,'Summary sales'!$A28,TORABIKAHF!$L$7:$L$504)</f>
        <v>0</v>
      </c>
      <c r="AN28" s="345">
        <f>SUMIF(TORABIKAIC!$B$7:$B$492,'Summary sales'!$A28,TORABIKAIC!$L$7:$L$492)</f>
        <v>0</v>
      </c>
      <c r="AO28" s="345">
        <f>SUMIF(KALBEE!$B$7:$B$501,'Summary sales'!$A28,KALBEE!$J$7:$J$501)</f>
        <v>9107.6999999999534</v>
      </c>
      <c r="AP28" s="345">
        <f>SUMIF(TOYOBO!$B$7:$B$479,'Summary sales'!$A28,TOYOBO!$O$7:$O$479)</f>
        <v>0</v>
      </c>
      <c r="AQ28" s="345">
        <f>SUMIF(SWS!$B$7:$B$483,'Summary sales'!$A28,SWS!$P$7:$P$483)</f>
        <v>0</v>
      </c>
      <c r="AR28" s="345">
        <f>SUMIF(KSN!$B$7:$B$484,'Summary sales'!$A28,KSN!$J$7:$J$484)</f>
        <v>9253.9600000000792</v>
      </c>
      <c r="AS28" s="345">
        <f>SUMIF(UMI!$B$7:$B$501,'Summary sales'!$A28,UMI!$J$7:$J$501)</f>
        <v>15580.18599999696</v>
      </c>
      <c r="AT28" s="345">
        <f>SUMIF(IPT!$B$7:$B$502,'Summary sales'!$A28,IPT!$J$7:$J$502)</f>
        <v>2387.0299999993294</v>
      </c>
      <c r="AU28" s="345">
        <f>SUMIF(KBRU!$B$7:$B$501,'Summary sales'!$A28,KBRU!$J$7:$J$501)</f>
        <v>718.95000000006985</v>
      </c>
      <c r="AV28" s="345">
        <f>SUMIF(AMI!$B$7:$B$501,'Summary sales'!$A28,AMI!$J$7:$J$501)</f>
        <v>8997.7099999999627</v>
      </c>
      <c r="AW28" s="345">
        <f>SUMIF(KA!$B$7:$B$501,'Summary sales'!$A28,KA!$J$7:$J$501)</f>
        <v>1778.3099999999977</v>
      </c>
      <c r="AX28" s="345">
        <f>SUMIF(KTN!$B$7:$B$500,'Summary sales'!$A28,KTN!$J$7:$J$500)</f>
        <v>1869.0100000000093</v>
      </c>
      <c r="AY28" s="345">
        <f>SUMIF(KSNR!$B$7:$B$497,'Summary sales'!$A28,KSNR!$J$7:$J$497)</f>
        <v>7293.5599999999977</v>
      </c>
      <c r="AZ28" s="345">
        <f>SUMIF(NIAGAGARAM!$B$7:$B$504,'Summary sales'!$A28,NIAGAGARAM!$J$7:$J$504)</f>
        <v>1191.25</v>
      </c>
      <c r="BA28" s="345">
        <f>SUMIF('PCI84'!$B$7:$B$501,'Summary sales'!$A28,'PCI84'!$J$7:$J$501)</f>
        <v>8148.7299999995157</v>
      </c>
      <c r="BB28" s="345">
        <f>SUMIF(PCIM!$B$7:$B$502,'Summary sales'!$A28,PCIM!$J$7:$J$502)</f>
        <v>1590.8300000000745</v>
      </c>
      <c r="BC28" s="345">
        <f>SUMIF(INDOFOOD!$B$7:$B$500,'Summary sales'!$A28,INDOFOOD!$J$7:$J$500)</f>
        <v>6452.7999999998137</v>
      </c>
      <c r="BD28" s="345">
        <f>SUMIF(HCI!$B$7:$B$502,'Summary sales'!$A28,HCI!$J$7:$J$502)</f>
        <v>7999.3700000001118</v>
      </c>
      <c r="BE28" s="345">
        <f>SUMIF(DIC!$B$7:$B$501,'Summary sales'!$A28,DIC!$J$7:$J$501)</f>
        <v>7660.6200000001118</v>
      </c>
      <c r="BF28" s="345">
        <f>SUMIF(ASAHIMAS!$B$7:$B$500,'Summary sales'!$A28,ASAHIMAS!$J$7:$J$500)</f>
        <v>50796.379999998957</v>
      </c>
      <c r="BG28" s="345">
        <f>SUMIF('ABC KOGEN'!B27:B59,'Summary sales'!$A28,'ABC KOGEN'!J27:J59)</f>
        <v>7241.6899999999441</v>
      </c>
      <c r="BH28" s="345">
        <f>SUMIF(ADP!$B$7:$B$499,'Summary sales'!$A28,ADP!$J$7:$J$499)</f>
        <v>1480.3099999999977</v>
      </c>
      <c r="BI28" s="345">
        <f>SUMIF(Tongtji!$B$8:$B$502,'Summary sales'!$A28,Tongtji!$J$8:$J$502)</f>
        <v>3582.2000000001863</v>
      </c>
      <c r="BJ28" s="345">
        <f>SUMIF(CITYMALL!$B$7:$B$500,'Summary sales'!$A28,CITYMALL!$K$7:$K$500)</f>
        <v>0</v>
      </c>
      <c r="BK28" s="345">
        <f>SUMIF(PERHUTANI!$B$7:$B$500,'Summary sales'!$A28,PERHUTANI!$J$7:$J$500)</f>
        <v>0</v>
      </c>
      <c r="BL28" s="345">
        <f>SUMIF(PA!$B$7:$B$500,'Summary sales'!$A28,PA!$J$7:$J$500)</f>
        <v>357.54999999993015</v>
      </c>
      <c r="BM28" s="345">
        <f>SUMIF(RPI!$B$7:$B$500,'Summary sales'!$A28,RPI!$J$7:$J$500)</f>
        <v>0</v>
      </c>
      <c r="BN28" s="345">
        <f>SUMIF(RB!$B$7:$B$500,'Summary sales'!$A28,RB!$J$7:$J$500)</f>
        <v>4033.5500000002794</v>
      </c>
      <c r="BO28" s="345">
        <f>SUMIF(GFATOM!$B$7:$B$500,'Summary sales'!$A28,GFATOM!$J$7:$J$500)</f>
        <v>3023.8900000001304</v>
      </c>
      <c r="BP28" s="345">
        <f>SUMIF(GFKULIT!$B$7:$B$500,'Summary sales'!$A28,GFKULIT!$J$7:$J$500)</f>
        <v>1015.6130000000121</v>
      </c>
      <c r="BQ28" s="345">
        <f>SUMIF(PENTAWIRA!$B$7:$B$548,'Summary sales'!$A28,PENTAWIRA!$O$7:$O$548)</f>
        <v>12634.449000000001</v>
      </c>
      <c r="BR28" s="345">
        <f>SUMIF(HSK!$B$7:$B$500,'Summary sales'!$A28,HSK!$J$7:$J$500)</f>
        <v>0</v>
      </c>
      <c r="BS28" s="345">
        <f>SUMIF(SDM!$B$7:$B$500,'Summary sales'!$A28,SDM!$J$7:$J$500)</f>
        <v>814.79000000003725</v>
      </c>
      <c r="BT28" s="345">
        <f>SUMIF(CCS!$B$7:$B$500,'Summary sales'!$A28,CCS!$J$7:$J$500)</f>
        <v>0</v>
      </c>
      <c r="BU28" s="345">
        <f>SUMIF(JARGAS!$B$7:$B$500,'Summary sales'!$A28,JARGAS!$J$7:$J$500)</f>
        <v>2762.9400000000023</v>
      </c>
      <c r="BV28" s="345">
        <f>SUMIF(SBI!$B$7:$B$500,'Summary sales'!$A28,SBI!$J$7:$J$500)</f>
        <v>968.45999999996275</v>
      </c>
      <c r="BW28" s="345">
        <f>SUMIF(SPGLOBAL!$B$7:$B$542,'Summary sales'!$A28,SPGLOBAL!$M$7:$M$542)</f>
        <v>0</v>
      </c>
    </row>
    <row r="29" spans="1:76">
      <c r="A29" s="308">
        <f t="shared" si="53"/>
        <v>46225</v>
      </c>
      <c r="B29" s="318">
        <f t="shared" ca="1" si="54"/>
        <v>1.1197110219853119</v>
      </c>
      <c r="C29" s="319">
        <f t="shared" si="52"/>
        <v>199175.15200000003</v>
      </c>
      <c r="D29" s="311">
        <v>139846.03000000003</v>
      </c>
      <c r="E29" s="320">
        <v>43620.68</v>
      </c>
      <c r="F29" s="312">
        <v>7570.6399999999994</v>
      </c>
      <c r="G29" s="320">
        <v>0</v>
      </c>
      <c r="H29" s="320">
        <v>0</v>
      </c>
      <c r="I29" s="339">
        <v>0</v>
      </c>
      <c r="J29" s="320">
        <v>0</v>
      </c>
      <c r="K29" s="339">
        <v>8137.8019999999997</v>
      </c>
      <c r="L29" s="339"/>
      <c r="M29" s="341">
        <f t="shared" ca="1" si="51"/>
        <v>223018.6129999999</v>
      </c>
      <c r="N29" s="342">
        <f>SUMIF(CLIN!$C$7:$C$500,'Summary sales'!$A29,CLIN!$J$7:$J$500)</f>
        <v>1030.1100000001024</v>
      </c>
      <c r="O29" s="348">
        <f>SUMIF(BI!$B$7:$B$501,'Summary sales'!$A29,BI!$J$7:$J$501)</f>
        <v>2507.0600000005215</v>
      </c>
      <c r="P29" s="348">
        <f>SUMIF(MKG!$B$7:$B$500,'Summary sales'!$A29,MKG!$J$7:$J$500)</f>
        <v>1093.6699999999255</v>
      </c>
      <c r="Q29" s="342">
        <f>SUMIF(STM!$B$7:$B$501,'Summary sales'!$A29,STM!$J$7:$J$501)</f>
        <v>3331</v>
      </c>
      <c r="R29" s="348">
        <f>SUMIF(OAJ!$B$7:$B$500,'Summary sales'!$A29,OAJ!$J$7:$J$500)</f>
        <v>768.67000000004191</v>
      </c>
      <c r="S29" s="348">
        <f>SUMIF(NNI!$B$7:$B$497,'Summary sales'!$A29,NNI!$J$7:$J$497)</f>
        <v>0</v>
      </c>
      <c r="T29" s="348">
        <f>SUMIF(SHB!$B$7:$B$500,'Summary sales'!$A29,SHB!$J$7:$J$500)</f>
        <v>8.5199999999895226</v>
      </c>
      <c r="U29" s="348">
        <f>SUMIF(GTL!$B$7:$B$500,'Summary sales'!$A29,GTL!$J$7:$J$500)</f>
        <v>896.40000000002328</v>
      </c>
      <c r="V29" s="348">
        <f>SUMIF(TWK!$B$7:$B$501,'Summary sales'!$A29,TWK!$J$7:$J$501)</f>
        <v>615.63000000000466</v>
      </c>
      <c r="W29" s="342">
        <f>SUMIF(BYC!$B$7:$B$500,'Summary sales'!$A29,BYC!$J$7:$J$500)</f>
        <v>5918.6399999987334</v>
      </c>
      <c r="X29" s="348">
        <f ca="1">SUMIF(GFIR!$B$7:$B$34,'Summary sales'!$A29,GFIR!$J$7:$J$34)+SUMIF(GFIR2!$B$7:$B$31,'Summary sales'!$A29,GFIR2!$J$7:$J$30)</f>
        <v>5349.2299999999814</v>
      </c>
      <c r="Y29" s="348">
        <f>SUMIF(SARIMURNI!$B$7:$B$502,'Summary sales'!$A29,SARIMURNI!$J$7:$J$502)</f>
        <v>2823.6000000000931</v>
      </c>
      <c r="Z29" s="348">
        <f>SUMIF(TOI!$B$7:$B$500,'Summary sales'!$A29,TOI!$J$7:$J$500)</f>
        <v>0</v>
      </c>
      <c r="AA29" s="342">
        <f>SUMIF(HLI!$B$7:$B$500,'Summary sales'!$A29,HLI!$J$7:$J$500)</f>
        <v>10855.009999999776</v>
      </c>
      <c r="AB29" s="348">
        <f>SUMIF(CERES!$B$7:$B$503,'Summary sales'!$A29,CERES!$J$7:$J$503)</f>
        <v>8089.660000000149</v>
      </c>
      <c r="AC29" s="348">
        <f>SUMIF(ALT!$B$7:$B$119,'Summary sales'!$A29,ALT!$M$7:$M$119)</f>
        <v>679.25500000000466</v>
      </c>
      <c r="AD29" s="342">
        <f>SUMIF(UJL!$B$8:$B$99,'Summary sales'!$A29,UJL!$O$8:$O$99)</f>
        <v>0</v>
      </c>
      <c r="AE29" s="342">
        <f ca="1">SUMIF(IDP!$B$7:$B$138,'Summary sales'!$A29,IDP!$O$7:$O$137)</f>
        <v>5741.62</v>
      </c>
      <c r="AF29" s="342">
        <f>SUMIF(FSI!$B$7:$B$497,'Summary sales'!$A29,FSI!$J$7:$J$497)</f>
        <v>0</v>
      </c>
      <c r="AG29" s="348">
        <f>SUMIF(PSD!$B$7:$B$500,'Summary sales'!$A29,PSD!$K$7:$K$500)</f>
        <v>0</v>
      </c>
      <c r="AH29" s="348">
        <f>SUMIF(EBM!$B$7:$B$500,'Summary sales'!$A29,EBM!$J$7:$J$500)</f>
        <v>51.544999999998254</v>
      </c>
      <c r="AI29" s="342">
        <f>SUMIF(CISF!$B$7:$B$500,'Summary sales'!$A29,CISF!$J$7:$J$500)</f>
        <v>3555</v>
      </c>
      <c r="AJ29" s="342">
        <f>SUMIF(KGM!$B$5:$B$506,'Summary sales'!$A29,KGM!$O$5:$O$506)</f>
        <v>1867.140000000014</v>
      </c>
      <c r="AK29" s="342">
        <f>SUMIF(PUJ!$B$7:$B$503,'Summary sales'!$A29,PUJ!$J$7:$J$503)</f>
        <v>5234.1000000005588</v>
      </c>
      <c r="AL29" s="342">
        <f>SUMIF(TORABIKACIKUPA!$B$7:$B$493,'Summary sales'!$A29,TORABIKACIKUPA!$L$7:$L$493)</f>
        <v>0</v>
      </c>
      <c r="AM29" s="342">
        <f>SUMIF(TORABIKAHF!$B$7:$B$504,'Summary sales'!$A29,TORABIKAHF!$L$7:$L$504)</f>
        <v>0</v>
      </c>
      <c r="AN29" s="342">
        <f>SUMIF(TORABIKAIC!$B$7:$B$492,'Summary sales'!$A29,TORABIKAIC!$L$7:$L$492)</f>
        <v>0</v>
      </c>
      <c r="AO29" s="342">
        <f>SUMIF(KALBEE!$B$7:$B$501,'Summary sales'!$A29,KALBEE!$J$7:$J$501)</f>
        <v>7862.3999999999069</v>
      </c>
      <c r="AP29" s="342">
        <f>SUMIF(TOYOBO!$B$7:$B$479,'Summary sales'!$A29,TOYOBO!$O$7:$O$479)</f>
        <v>0</v>
      </c>
      <c r="AQ29" s="342">
        <f>SUMIF(SWS!$B$7:$B$483,'Summary sales'!$A29,SWS!$P$7:$P$483)</f>
        <v>0</v>
      </c>
      <c r="AR29" s="342">
        <f>SUMIF(KSN!$B$7:$B$484,'Summary sales'!$A29,KSN!$J$7:$J$484)</f>
        <v>9589.5999999999767</v>
      </c>
      <c r="AS29" s="342">
        <f>SUMIF(UMI!$B$7:$B$501,'Summary sales'!$A29,UMI!$J$7:$J$501)</f>
        <v>16596.993000000715</v>
      </c>
      <c r="AT29" s="342">
        <f>SUMIF(IPT!$B$7:$B$502,'Summary sales'!$A29,IPT!$J$7:$J$502)</f>
        <v>2338.570000000298</v>
      </c>
      <c r="AU29" s="342">
        <f>SUMIF(KBRU!$B$7:$B$501,'Summary sales'!$A29,KBRU!$J$7:$J$501)</f>
        <v>1075.8699999999953</v>
      </c>
      <c r="AV29" s="342">
        <f>SUMIF(AMI!$B$7:$B$501,'Summary sales'!$A29,AMI!$J$7:$J$501)</f>
        <v>10045.799999999814</v>
      </c>
      <c r="AW29" s="342">
        <f>SUMIF(KA!$B$7:$B$501,'Summary sales'!$A29,KA!$J$7:$J$501)</f>
        <v>2676.2099999999627</v>
      </c>
      <c r="AX29" s="342">
        <f>SUMIF(KTN!$B$7:$B$500,'Summary sales'!$A29,KTN!$J$7:$J$500)</f>
        <v>1681.9799999999814</v>
      </c>
      <c r="AY29" s="342">
        <f>SUMIF(KSNR!$B$7:$B$497,'Summary sales'!$A29,KSNR!$J$7:$J$497)</f>
        <v>6602.5299999999697</v>
      </c>
      <c r="AZ29" s="342">
        <f>SUMIF(NIAGAGARAM!$B$7:$B$504,'Summary sales'!$A29,NIAGAGARAM!$J$7:$J$504)</f>
        <v>1653.25</v>
      </c>
      <c r="BA29" s="342">
        <f>SUMIF('PCI84'!$B$7:$B$501,'Summary sales'!$A29,'PCI84'!$J$7:$J$501)</f>
        <v>9813.6200000001118</v>
      </c>
      <c r="BB29" s="342">
        <f>SUMIF(PCIM!$B$7:$B$502,'Summary sales'!$A29,PCIM!$J$7:$J$502)</f>
        <v>2436.8400000000838</v>
      </c>
      <c r="BC29" s="342">
        <f>SUMIF(INDOFOOD!$B$7:$B$500,'Summary sales'!$A29,INDOFOOD!$J$7:$J$500)</f>
        <v>5111.75</v>
      </c>
      <c r="BD29" s="342">
        <f>SUMIF(HCI!$B$7:$B$502,'Summary sales'!$A29,HCI!$J$7:$J$502)</f>
        <v>9488.6399999998976</v>
      </c>
      <c r="BE29" s="342">
        <f>SUMIF(DIC!$B$7:$B$501,'Summary sales'!$A29,DIC!$J$7:$J$501)</f>
        <v>8013.6299999998882</v>
      </c>
      <c r="BF29" s="342">
        <f>SUMIF(ASAHIMAS!$B$7:$B$500,'Summary sales'!$A29,ASAHIMAS!$J$7:$J$500)</f>
        <v>35611.25</v>
      </c>
      <c r="BG29" s="342">
        <f>SUMIF('ABC KOGEN'!B28:B60,'Summary sales'!$A29,'ABC KOGEN'!J28:J60)</f>
        <v>7141.5800000000745</v>
      </c>
      <c r="BH29" s="342">
        <f>SUMIF(ADP!$B$7:$B$499,'Summary sales'!$A29,ADP!$J$7:$J$499)</f>
        <v>1376.3700000000099</v>
      </c>
      <c r="BI29" s="342">
        <f>SUMIF(Tongtji!$B$8:$B$502,'Summary sales'!$A29,Tongtji!$J$8:$J$502)</f>
        <v>3762.5999999996275</v>
      </c>
      <c r="BJ29" s="342">
        <f>SUMIF(CITYMALL!$B$7:$B$500,'Summary sales'!$A29,CITYMALL!$K$7:$K$500)</f>
        <v>0</v>
      </c>
      <c r="BK29" s="342">
        <f>SUMIF(PERHUTANI!$B$7:$B$500,'Summary sales'!$A29,PERHUTANI!$J$7:$J$500)</f>
        <v>0</v>
      </c>
      <c r="BL29" s="342">
        <f>SUMIF(PA!$B$7:$B$500,'Summary sales'!$A29,PA!$J$7:$J$500)</f>
        <v>392.10999999998603</v>
      </c>
      <c r="BM29" s="342">
        <f>SUMIF(RPI!$B$7:$B$500,'Summary sales'!$A29,RPI!$J$7:$J$500)</f>
        <v>0</v>
      </c>
      <c r="BN29" s="342">
        <f>SUMIF(RB!$B$7:$B$500,'Summary sales'!$A29,RB!$J$7:$J$500)</f>
        <v>4331.3899999996647</v>
      </c>
      <c r="BO29" s="342">
        <f>SUMIF(GFATOM!$B$7:$B$500,'Summary sales'!$A29,GFATOM!$J$7:$J$500)</f>
        <v>2712.3300000000745</v>
      </c>
      <c r="BP29" s="342">
        <f>SUMIF(GFKULIT!$B$7:$B$500,'Summary sales'!$A29,GFKULIT!$J$7:$J$500)</f>
        <v>630.89799999992829</v>
      </c>
      <c r="BQ29" s="342">
        <f>SUMIF(PENTAWIRA!$B$7:$B$548,'Summary sales'!$A29,PENTAWIRA!$O$7:$O$548)</f>
        <v>8137.8019999999997</v>
      </c>
      <c r="BR29" s="342">
        <f>SUMIF(HSK!$B$7:$B$500,'Summary sales'!$A29,HSK!$J$7:$J$500)</f>
        <v>0</v>
      </c>
      <c r="BS29" s="342">
        <f>SUMIF(SDM!$B$7:$B$500,'Summary sales'!$A29,SDM!$J$7:$J$500)</f>
        <v>750.04000000003725</v>
      </c>
      <c r="BT29" s="342">
        <f>SUMIF(CCS!$B$7:$B$500,'Summary sales'!$A29,CCS!$J$7:$J$500)</f>
        <v>0</v>
      </c>
      <c r="BU29" s="342">
        <f>SUMIF(JARGAS!$B$7:$B$500,'Summary sales'!$A29,JARGAS!$J$7:$J$500)</f>
        <v>2768.6999999999825</v>
      </c>
      <c r="BV29" s="342">
        <f>SUMIF(SBI!$B$7:$B$500,'Summary sales'!$A29,SBI!$J$7:$J$500)</f>
        <v>0</v>
      </c>
      <c r="BW29" s="342">
        <f>SUMIF(SPGLOBAL!$B$7:$B$542,'Summary sales'!$A29,SPGLOBAL!$M$7:$M$542)</f>
        <v>0</v>
      </c>
    </row>
    <row r="30" spans="1:76">
      <c r="A30" s="313">
        <f t="shared" si="53"/>
        <v>46226</v>
      </c>
      <c r="B30" s="314">
        <f t="shared" ca="1" si="54"/>
        <v>1.1288284335244159</v>
      </c>
      <c r="C30" s="315">
        <f t="shared" si="52"/>
        <v>212184.29700000002</v>
      </c>
      <c r="D30" s="316">
        <v>138609.96000000002</v>
      </c>
      <c r="E30" s="317">
        <v>44736.89</v>
      </c>
      <c r="F30" s="317">
        <v>7550.2099999999991</v>
      </c>
      <c r="G30" s="317">
        <v>0</v>
      </c>
      <c r="H30" s="317">
        <v>0</v>
      </c>
      <c r="I30" s="343">
        <v>0</v>
      </c>
      <c r="J30" s="317">
        <v>0</v>
      </c>
      <c r="K30" s="343">
        <v>21287.237000000001</v>
      </c>
      <c r="L30" s="343"/>
      <c r="M30" s="344">
        <f t="shared" ca="1" si="51"/>
        <v>239519.66760098943</v>
      </c>
      <c r="N30" s="345">
        <f>SUMIF(CLIN!$C$7:$C$500,'Summary sales'!$A30,CLIN!$J$7:$J$500)</f>
        <v>1131.5500000000466</v>
      </c>
      <c r="O30" s="345">
        <f>SUMIF(BI!$B$7:$B$501,'Summary sales'!$A30,BI!$J$7:$J$501)</f>
        <v>1877.4499999992549</v>
      </c>
      <c r="P30" s="345">
        <f>SUMIF(MKG!$B$7:$B$500,'Summary sales'!$A30,MKG!$J$7:$J$500)</f>
        <v>1363.4900000002235</v>
      </c>
      <c r="Q30" s="345">
        <f>SUMIF(STM!$B$7:$B$501,'Summary sales'!$A30,STM!$J$7:$J$501)</f>
        <v>3416.5</v>
      </c>
      <c r="R30" s="345">
        <f>SUMIF(OAJ!$B$7:$B$500,'Summary sales'!$A30,OAJ!$J$7:$J$500)</f>
        <v>768.04999999993015</v>
      </c>
      <c r="S30" s="345">
        <f>SUMIF(NNI!$B$7:$B$497,'Summary sales'!$A30,NNI!$J$7:$J$497)</f>
        <v>0</v>
      </c>
      <c r="T30" s="345">
        <f>SUMIF(SHB!$B$7:$B$500,'Summary sales'!$A30,SHB!$J$7:$J$500)</f>
        <v>51.419999999983702</v>
      </c>
      <c r="U30" s="345">
        <f>SUMIF(GTL!$B$7:$B$500,'Summary sales'!$A30,GTL!$J$7:$J$500)</f>
        <v>949.44999999995343</v>
      </c>
      <c r="V30" s="345">
        <f>SUMIF(TWK!$B$7:$B$501,'Summary sales'!$A30,TWK!$J$7:$J$501)</f>
        <v>792.43999999994412</v>
      </c>
      <c r="W30" s="345">
        <f>SUMIF(BYC!$B$7:$B$500,'Summary sales'!$A30,BYC!$J$7:$J$500)</f>
        <v>6227.769999999553</v>
      </c>
      <c r="X30" s="345">
        <f ca="1">SUMIF(GFIR!$B$7:$B$34,'Summary sales'!$A30,GFIR!$J$7:$J$34)+SUMIF(GFIR2!$B$7:$B$31,'Summary sales'!$A30,GFIR2!$J$7:$J$30)</f>
        <v>5273.1400000001304</v>
      </c>
      <c r="Y30" s="345">
        <f>SUMIF(SARIMURNI!$B$7:$B$502,'Summary sales'!$A30,SARIMURNI!$J$7:$J$502)</f>
        <v>2005.3700000001118</v>
      </c>
      <c r="Z30" s="345">
        <f>SUMIF(TOI!$B$7:$B$500,'Summary sales'!$A30,TOI!$J$7:$J$500)</f>
        <v>0</v>
      </c>
      <c r="AA30" s="345">
        <f>SUMIF(HLI!$B$7:$B$500,'Summary sales'!$A30,HLI!$J$7:$J$500)</f>
        <v>10989.060000000056</v>
      </c>
      <c r="AB30" s="345">
        <f>SUMIF(CERES!$B$7:$B$503,'Summary sales'!$A30,CERES!$J$7:$J$503)</f>
        <v>6792.5400000000373</v>
      </c>
      <c r="AC30" s="345">
        <f>SUMIF(ALT!$B$7:$B$119,'Summary sales'!$A30,ALT!$M$7:$M$119)</f>
        <v>1638.5979999999981</v>
      </c>
      <c r="AD30" s="345">
        <f>SUMIF(UJL!$B$8:$B$99,'Summary sales'!$A30,UJL!$O$8:$O$99)</f>
        <v>0</v>
      </c>
      <c r="AE30" s="345">
        <f ca="1">SUMIF(IDP!$B$7:$B$138,'Summary sales'!$A30,IDP!$O$7:$O$137)</f>
        <v>6440.7666009852219</v>
      </c>
      <c r="AF30" s="345">
        <f>SUMIF(FSI!$B$7:$B$497,'Summary sales'!$A30,FSI!$J$7:$J$497)</f>
        <v>0</v>
      </c>
      <c r="AG30" s="345">
        <f>SUMIF(PSD!$B$7:$B$500,'Summary sales'!$A30,PSD!$K$7:$K$500)</f>
        <v>0</v>
      </c>
      <c r="AH30" s="345">
        <f>SUMIF(EBM!$B$7:$B$500,'Summary sales'!$A30,EBM!$J$7:$J$500)</f>
        <v>87.864000000001397</v>
      </c>
      <c r="AI30" s="345">
        <f>SUMIF(CISF!$B$7:$B$500,'Summary sales'!$A30,CISF!$J$7:$J$500)</f>
        <v>3739.5</v>
      </c>
      <c r="AJ30" s="345">
        <f>SUMIF(KGM!$B$5:$B$506,'Summary sales'!$A30,KGM!$O$5:$O$506)</f>
        <v>1667.8800000000047</v>
      </c>
      <c r="AK30" s="345">
        <f>SUMIF(PUJ!$B$7:$B$503,'Summary sales'!$A30,PUJ!$J$7:$J$503)</f>
        <v>5325</v>
      </c>
      <c r="AL30" s="345">
        <f>SUMIF(TORABIKACIKUPA!$B$7:$B$493,'Summary sales'!$A30,TORABIKACIKUPA!$L$7:$L$493)</f>
        <v>0</v>
      </c>
      <c r="AM30" s="345">
        <f>SUMIF(TORABIKAHF!$B$7:$B$504,'Summary sales'!$A30,TORABIKAHF!$L$7:$L$504)</f>
        <v>0</v>
      </c>
      <c r="AN30" s="345">
        <f>SUMIF(TORABIKAIC!$B$7:$B$492,'Summary sales'!$A30,TORABIKAIC!$L$7:$L$492)</f>
        <v>0</v>
      </c>
      <c r="AO30" s="345">
        <f>SUMIF(KALBEE!$B$7:$B$501,'Summary sales'!$A30,KALBEE!$J$7:$J$501)</f>
        <v>9647.3000000000466</v>
      </c>
      <c r="AP30" s="345">
        <f>SUMIF(TOYOBO!$B$7:$B$479,'Summary sales'!$A30,TOYOBO!$O$7:$O$479)</f>
        <v>0</v>
      </c>
      <c r="AQ30" s="345">
        <f>SUMIF(SWS!$B$7:$B$483,'Summary sales'!$A30,SWS!$P$7:$P$483)</f>
        <v>0</v>
      </c>
      <c r="AR30" s="345">
        <f>SUMIF(KSN!$B$7:$B$484,'Summary sales'!$A30,KSN!$J$7:$J$484)</f>
        <v>9018</v>
      </c>
      <c r="AS30" s="345">
        <f>SUMIF(UMI!$B$7:$B$501,'Summary sales'!$A30,UMI!$J$7:$J$501)</f>
        <v>17678.138000003994</v>
      </c>
      <c r="AT30" s="345">
        <f>SUMIF(IPT!$B$7:$B$502,'Summary sales'!$A30,IPT!$J$7:$J$502)</f>
        <v>1732.230000000447</v>
      </c>
      <c r="AU30" s="345">
        <f>SUMIF(KBRU!$B$7:$B$501,'Summary sales'!$A30,KBRU!$J$7:$J$501)</f>
        <v>1067.1999999999534</v>
      </c>
      <c r="AV30" s="345">
        <f>SUMIF(AMI!$B$7:$B$501,'Summary sales'!$A30,AMI!$J$7:$J$501)</f>
        <v>9398.8899999996647</v>
      </c>
      <c r="AW30" s="345">
        <f>SUMIF(KA!$B$7:$B$501,'Summary sales'!$A30,KA!$J$7:$J$501)</f>
        <v>2741.7900000000373</v>
      </c>
      <c r="AX30" s="345">
        <f>SUMIF(KTN!$B$7:$B$500,'Summary sales'!$A30,KTN!$J$7:$J$500)</f>
        <v>1998.6399999998976</v>
      </c>
      <c r="AY30" s="345">
        <f>SUMIF(KSNR!$B$7:$B$497,'Summary sales'!$A30,KSNR!$J$7:$J$497)</f>
        <v>7777.1600000000326</v>
      </c>
      <c r="AZ30" s="345">
        <f>SUMIF(NIAGAGARAM!$B$7:$B$504,'Summary sales'!$A30,NIAGAGARAM!$J$7:$J$504)</f>
        <v>1333.6199999999953</v>
      </c>
      <c r="BA30" s="345">
        <f>SUMIF('PCI84'!$B$7:$B$501,'Summary sales'!$A30,'PCI84'!$J$7:$J$501)</f>
        <v>11568.260000000708</v>
      </c>
      <c r="BB30" s="345">
        <f>SUMIF(PCIM!$B$7:$B$502,'Summary sales'!$A30,PCIM!$J$7:$J$502)</f>
        <v>2383.2700000000186</v>
      </c>
      <c r="BC30" s="345">
        <f>SUMIF(INDOFOOD!$B$7:$B$500,'Summary sales'!$A30,INDOFOOD!$J$7:$J$500)</f>
        <v>5492.9399999994785</v>
      </c>
      <c r="BD30" s="345">
        <f>SUMIF(HCI!$B$7:$B$502,'Summary sales'!$A30,HCI!$J$7:$J$502)</f>
        <v>6369.8300000000745</v>
      </c>
      <c r="BE30" s="345">
        <f>SUMIF(DIC!$B$7:$B$501,'Summary sales'!$A30,DIC!$J$7:$J$501)</f>
        <v>6451.25</v>
      </c>
      <c r="BF30" s="345">
        <f>SUMIF(ASAHIMAS!$B$7:$B$500,'Summary sales'!$A30,ASAHIMAS!$J$7:$J$500)</f>
        <v>35595.75</v>
      </c>
      <c r="BG30" s="345">
        <f>SUMIF('ABC KOGEN'!B29:B61,'Summary sales'!$A30,'ABC KOGEN'!J29:J61)</f>
        <v>7148.4000000003725</v>
      </c>
      <c r="BH30" s="345">
        <f>SUMIF(ADP!$B$7:$B$499,'Summary sales'!$A30,ADP!$J$7:$J$499)</f>
        <v>1159.3499999999913</v>
      </c>
      <c r="BI30" s="345">
        <f>SUMIF(Tongtji!$B$8:$B$502,'Summary sales'!$A30,Tongtji!$J$8:$J$502)</f>
        <v>3509.4000000003725</v>
      </c>
      <c r="BJ30" s="345">
        <f>SUMIF(CITYMALL!$B$7:$B$500,'Summary sales'!$A30,CITYMALL!$K$7:$K$500)</f>
        <v>0</v>
      </c>
      <c r="BK30" s="345">
        <f>SUMIF(PERHUTANI!$B$7:$B$500,'Summary sales'!$A30,PERHUTANI!$J$7:$J$500)</f>
        <v>0</v>
      </c>
      <c r="BL30" s="345">
        <f>SUMIF(PA!$B$7:$B$500,'Summary sales'!$A30,PA!$J$7:$J$500)</f>
        <v>399.52000000001863</v>
      </c>
      <c r="BM30" s="345">
        <f>SUMIF(RPI!$B$7:$B$500,'Summary sales'!$A30,RPI!$J$7:$J$500)</f>
        <v>0</v>
      </c>
      <c r="BN30" s="345">
        <f>SUMIF(RB!$B$7:$B$500,'Summary sales'!$A30,RB!$J$7:$J$500)</f>
        <v>4194.3300000000745</v>
      </c>
      <c r="BO30" s="345">
        <f>SUMIF(GFATOM!$B$7:$B$500,'Summary sales'!$A30,GFATOM!$J$7:$J$500)</f>
        <v>5961.8100000000559</v>
      </c>
      <c r="BP30" s="345">
        <f>SUMIF(GFKULIT!$B$7:$B$500,'Summary sales'!$A30,GFKULIT!$J$7:$J$500)</f>
        <v>775.31400000001304</v>
      </c>
      <c r="BQ30" s="345">
        <f>SUMIF(PENTAWIRA!$B$7:$B$548,'Summary sales'!$A30,PENTAWIRA!$O$7:$O$548)</f>
        <v>21287.237000000001</v>
      </c>
      <c r="BR30" s="345">
        <f>SUMIF(HSK!$B$7:$B$500,'Summary sales'!$A30,HSK!$J$7:$J$500)</f>
        <v>0</v>
      </c>
      <c r="BS30" s="345">
        <f>SUMIF(SDM!$B$7:$B$500,'Summary sales'!$A30,SDM!$J$7:$J$500)</f>
        <v>860.27999999979511</v>
      </c>
      <c r="BT30" s="345">
        <f>SUMIF(CCS!$B$7:$B$500,'Summary sales'!$A30,CCS!$J$7:$J$500)</f>
        <v>0</v>
      </c>
      <c r="BU30" s="345">
        <f>SUMIF(JARGAS!$B$7:$B$500,'Summary sales'!$A30,JARGAS!$J$7:$J$500)</f>
        <v>2853</v>
      </c>
      <c r="BV30" s="345">
        <f>SUMIF(SBI!$B$7:$B$500,'Summary sales'!$A30,SBI!$J$7:$J$500)</f>
        <v>578.91999999992549</v>
      </c>
      <c r="BW30" s="345">
        <f>SUMIF(SPGLOBAL!$B$7:$B$542,'Summary sales'!$A30,SPGLOBAL!$M$7:$M$542)</f>
        <v>0</v>
      </c>
    </row>
    <row r="31" spans="1:76">
      <c r="A31" s="308">
        <f t="shared" si="53"/>
        <v>46227</v>
      </c>
      <c r="B31" s="318">
        <f t="shared" ca="1" si="54"/>
        <v>1.0536295359072765</v>
      </c>
      <c r="C31" s="319">
        <f t="shared" si="52"/>
        <v>194054.67199999999</v>
      </c>
      <c r="D31" s="311">
        <v>131187.09000000003</v>
      </c>
      <c r="E31" s="320">
        <v>40861.289999999994</v>
      </c>
      <c r="F31" s="312">
        <v>9076.9599999999991</v>
      </c>
      <c r="G31" s="320">
        <v>0</v>
      </c>
      <c r="H31" s="320">
        <v>0</v>
      </c>
      <c r="I31" s="339">
        <v>0</v>
      </c>
      <c r="J31" s="320">
        <v>0</v>
      </c>
      <c r="K31" s="339">
        <v>12929.331999999999</v>
      </c>
      <c r="L31" s="339"/>
      <c r="M31" s="341">
        <f t="shared" ca="1" si="51"/>
        <v>204461.73399999875</v>
      </c>
      <c r="N31" s="342">
        <f>SUMIF(CLIN!$C$7:$C$500,'Summary sales'!$A31,CLIN!$J$7:$J$500)</f>
        <v>1193.9099999999162</v>
      </c>
      <c r="O31" s="348">
        <f>SUMIF(BI!$B$7:$B$501,'Summary sales'!$A31,BI!$J$7:$J$501)</f>
        <v>2119.6900000013411</v>
      </c>
      <c r="P31" s="348">
        <f>SUMIF(MKG!$B$7:$B$500,'Summary sales'!$A31,MKG!$J$7:$J$500)</f>
        <v>1029.6299999998882</v>
      </c>
      <c r="Q31" s="342">
        <f>SUMIF(STM!$B$7:$B$501,'Summary sales'!$A31,STM!$J$7:$J$501)</f>
        <v>3439.5</v>
      </c>
      <c r="R31" s="348">
        <f>SUMIF(OAJ!$B$7:$B$500,'Summary sales'!$A31,OAJ!$J$7:$J$500)</f>
        <v>853.64000000001397</v>
      </c>
      <c r="S31" s="348">
        <f>SUMIF(NNI!$B$7:$B$497,'Summary sales'!$A31,NNI!$J$7:$J$497)</f>
        <v>0</v>
      </c>
      <c r="T31" s="348">
        <f>SUMIF(SHB!$B$7:$B$500,'Summary sales'!$A31,SHB!$J$7:$J$500)</f>
        <v>0</v>
      </c>
      <c r="U31" s="348">
        <f>SUMIF(GTL!$B$7:$B$500,'Summary sales'!$A31,GTL!$J$7:$J$500)</f>
        <v>925.89000000001397</v>
      </c>
      <c r="V31" s="348">
        <f>SUMIF(TWK!$B$7:$B$501,'Summary sales'!$A31,TWK!$J$7:$J$501)</f>
        <v>584.27000000001863</v>
      </c>
      <c r="W31" s="342">
        <f>SUMIF(BYC!$B$7:$B$500,'Summary sales'!$A31,BYC!$J$7:$J$500)</f>
        <v>5927.8700000010431</v>
      </c>
      <c r="X31" s="348">
        <f ca="1">SUMIF(GFIR!$B$7:$B$34,'Summary sales'!$A31,GFIR!$J$7:$J$34)+SUMIF(GFIR2!$B$7:$B$31,'Summary sales'!$A31,GFIR2!$J$7:$J$30)</f>
        <v>5638.2900000000373</v>
      </c>
      <c r="Y31" s="348">
        <f>SUMIF(SARIMURNI!$B$7:$B$502,'Summary sales'!$A31,SARIMURNI!$J$7:$J$502)</f>
        <v>2300</v>
      </c>
      <c r="Z31" s="348">
        <f>SUMIF(TOI!$B$7:$B$500,'Summary sales'!$A31,TOI!$J$7:$J$500)</f>
        <v>0</v>
      </c>
      <c r="AA31" s="342">
        <f>SUMIF(HLI!$B$7:$B$500,'Summary sales'!$A31,HLI!$J$7:$J$500)</f>
        <v>10426.580000000075</v>
      </c>
      <c r="AB31" s="348">
        <f>SUMIF(CERES!$B$7:$B$503,'Summary sales'!$A31,CERES!$J$7:$J$503)</f>
        <v>7724.25</v>
      </c>
      <c r="AC31" s="348">
        <f>SUMIF(ALT!$B$7:$B$119,'Summary sales'!$A31,ALT!$M$7:$M$119)</f>
        <v>1450.7020000000484</v>
      </c>
      <c r="AD31" s="342">
        <f>SUMIF(UJL!$B$8:$B$99,'Summary sales'!$A31,UJL!$O$8:$O$99)</f>
        <v>0</v>
      </c>
      <c r="AE31" s="342">
        <f ca="1">SUMIF(IDP!$B$7:$B$138,'Summary sales'!$A31,IDP!$O$7:$O$137)</f>
        <v>5596.5599999999995</v>
      </c>
      <c r="AF31" s="342">
        <f>SUMIF(FSI!$B$7:$B$497,'Summary sales'!$A31,FSI!$J$7:$J$497)</f>
        <v>0</v>
      </c>
      <c r="AG31" s="348">
        <f>SUMIF(PSD!$B$7:$B$500,'Summary sales'!$A31,PSD!$K$7:$K$500)</f>
        <v>0</v>
      </c>
      <c r="AH31" s="348">
        <f>SUMIF(EBM!$B$7:$B$500,'Summary sales'!$A31,EBM!$J$7:$J$500)</f>
        <v>68.360999999989872</v>
      </c>
      <c r="AI31" s="342">
        <f>SUMIF(CISF!$B$7:$B$500,'Summary sales'!$A31,CISF!$J$7:$J$500)</f>
        <v>2813.8999999999069</v>
      </c>
      <c r="AJ31" s="342">
        <f>SUMIF(KGM!$B$5:$B$506,'Summary sales'!$A31,KGM!$O$5:$O$506)</f>
        <v>881.90999999991618</v>
      </c>
      <c r="AK31" s="342">
        <f>SUMIF(PUJ!$B$7:$B$503,'Summary sales'!$A31,PUJ!$J$7:$J$503)</f>
        <v>4163.8999999994412</v>
      </c>
      <c r="AL31" s="342">
        <f>SUMIF(TORABIKACIKUPA!$B$7:$B$493,'Summary sales'!$A31,TORABIKACIKUPA!$L$7:$L$493)</f>
        <v>0</v>
      </c>
      <c r="AM31" s="342">
        <f>SUMIF(TORABIKAHF!$B$7:$B$504,'Summary sales'!$A31,TORABIKAHF!$L$7:$L$504)</f>
        <v>0</v>
      </c>
      <c r="AN31" s="342">
        <f>SUMIF(TORABIKAIC!$B$7:$B$492,'Summary sales'!$A31,TORABIKAIC!$L$7:$L$492)</f>
        <v>0</v>
      </c>
      <c r="AO31" s="342">
        <f>SUMIF(KALBEE!$B$7:$B$501,'Summary sales'!$A31,KALBEE!$J$7:$J$501)</f>
        <v>8365.6000000000931</v>
      </c>
      <c r="AP31" s="342">
        <f>SUMIF(TOYOBO!$B$7:$B$479,'Summary sales'!$A31,TOYOBO!$O$7:$O$479)</f>
        <v>0</v>
      </c>
      <c r="AQ31" s="342">
        <f>SUMIF(SWS!$B$7:$B$483,'Summary sales'!$A31,SWS!$P$7:$P$483)</f>
        <v>0</v>
      </c>
      <c r="AR31" s="342">
        <f>SUMIF(KSN!$B$7:$B$484,'Summary sales'!$A31,KSN!$J$7:$J$484)</f>
        <v>5833.9399999999441</v>
      </c>
      <c r="AS31" s="342">
        <f>SUMIF(UMI!$B$7:$B$501,'Summary sales'!$A31,UMI!$J$7:$J$501)</f>
        <v>19632.92499999702</v>
      </c>
      <c r="AT31" s="342">
        <f>SUMIF(IPT!$B$7:$B$502,'Summary sales'!$A31,IPT!$J$7:$J$502)</f>
        <v>1927.25</v>
      </c>
      <c r="AU31" s="342">
        <f>SUMIF(KBRU!$B$7:$B$501,'Summary sales'!$A31,KBRU!$J$7:$J$501)</f>
        <v>46.339999999967404</v>
      </c>
      <c r="AV31" s="342">
        <f>SUMIF(AMI!$B$7:$B$501,'Summary sales'!$A31,AMI!$J$7:$J$501)</f>
        <v>8251.230000000447</v>
      </c>
      <c r="AW31" s="342">
        <f>SUMIF(KA!$B$7:$B$501,'Summary sales'!$A31,KA!$J$7:$J$501)</f>
        <v>2513.9199999999837</v>
      </c>
      <c r="AX31" s="342">
        <f>SUMIF(KTN!$B$7:$B$500,'Summary sales'!$A31,KTN!$J$7:$J$500)</f>
        <v>1404.9000000001397</v>
      </c>
      <c r="AY31" s="342">
        <f>SUMIF(KSNR!$B$7:$B$497,'Summary sales'!$A31,KSNR!$J$7:$J$497)</f>
        <v>7992.2099999999627</v>
      </c>
      <c r="AZ31" s="342">
        <f>SUMIF(NIAGAGARAM!$B$7:$B$504,'Summary sales'!$A31,NIAGAGARAM!$J$7:$J$504)</f>
        <v>398.17000000004191</v>
      </c>
      <c r="BA31" s="342">
        <f>SUMIF('PCI84'!$B$7:$B$501,'Summary sales'!$A31,'PCI84'!$J$7:$J$501)</f>
        <v>12055.819999999367</v>
      </c>
      <c r="BB31" s="342">
        <f>SUMIF(PCIM!$B$7:$B$502,'Summary sales'!$A31,PCIM!$J$7:$J$502)</f>
        <v>3157.3499999998603</v>
      </c>
      <c r="BC31" s="342">
        <f>SUMIF(INDOFOOD!$B$7:$B$500,'Summary sales'!$A31,INDOFOOD!$J$7:$J$500)</f>
        <v>3727.8100000005215</v>
      </c>
      <c r="BD31" s="342">
        <f>SUMIF(HCI!$B$7:$B$502,'Summary sales'!$A31,HCI!$J$7:$J$502)</f>
        <v>2792.7800000000279</v>
      </c>
      <c r="BE31" s="342">
        <f>SUMIF(DIC!$B$7:$B$501,'Summary sales'!$A31,DIC!$J$7:$J$501)</f>
        <v>7846.5500000002794</v>
      </c>
      <c r="BF31" s="342">
        <f>SUMIF(ASAHIMAS!$B$7:$B$500,'Summary sales'!$A31,ASAHIMAS!$J$7:$J$500)</f>
        <v>28409.980000000447</v>
      </c>
      <c r="BG31" s="342">
        <f>SUMIF('ABC KOGEN'!B30:B62,'Summary sales'!$A31,'ABC KOGEN'!J30:J62)</f>
        <v>6382.9499999997206</v>
      </c>
      <c r="BH31" s="342">
        <f>SUMIF(ADP!$B$7:$B$499,'Summary sales'!$A31,ADP!$J$7:$J$499)</f>
        <v>1200.4300000000076</v>
      </c>
      <c r="BI31" s="342">
        <f>SUMIF(Tongtji!$B$8:$B$502,'Summary sales'!$A31,Tongtji!$J$8:$J$502)</f>
        <v>2395.3999999994412</v>
      </c>
      <c r="BJ31" s="342">
        <f>SUMIF(CITYMALL!$B$7:$B$500,'Summary sales'!$A31,CITYMALL!$K$7:$K$500)</f>
        <v>0</v>
      </c>
      <c r="BK31" s="342">
        <f>SUMIF(PERHUTANI!$B$7:$B$500,'Summary sales'!$A31,PERHUTANI!$J$7:$J$500)</f>
        <v>0</v>
      </c>
      <c r="BL31" s="342">
        <f>SUMIF(PA!$B$7:$B$500,'Summary sales'!$A31,PA!$J$7:$J$500)</f>
        <v>394.4100000000326</v>
      </c>
      <c r="BM31" s="342">
        <f>SUMIF(RPI!$B$7:$B$500,'Summary sales'!$A31,RPI!$J$7:$J$500)</f>
        <v>0</v>
      </c>
      <c r="BN31" s="342">
        <f>SUMIF(RB!$B$7:$B$500,'Summary sales'!$A31,RB!$J$7:$J$500)</f>
        <v>3493.1899999999441</v>
      </c>
      <c r="BO31" s="342">
        <f>SUMIF(GFATOM!$B$7:$B$500,'Summary sales'!$A31,GFATOM!$J$7:$J$500)</f>
        <v>0</v>
      </c>
      <c r="BP31" s="342">
        <f>SUMIF(GFKULIT!$B$7:$B$500,'Summary sales'!$A31,GFKULIT!$J$7:$J$500)</f>
        <v>772.88399999996182</v>
      </c>
      <c r="BQ31" s="342">
        <f>SUMIF(PENTAWIRA!$B$7:$B$548,'Summary sales'!$A31,PENTAWIRA!$O$7:$O$548)</f>
        <v>12929.331999999999</v>
      </c>
      <c r="BR31" s="342">
        <f>SUMIF(HSK!$B$7:$B$500,'Summary sales'!$A31,HSK!$J$7:$J$500)</f>
        <v>0</v>
      </c>
      <c r="BS31" s="342">
        <f>SUMIF(SDM!$B$7:$B$500,'Summary sales'!$A31,SDM!$J$7:$J$500)</f>
        <v>644.93999999994412</v>
      </c>
      <c r="BT31" s="342">
        <f>SUMIF(CCS!$B$7:$B$500,'Summary sales'!$A31,CCS!$J$7:$J$500)</f>
        <v>0</v>
      </c>
      <c r="BU31" s="342">
        <f>SUMIF(JARGAS!$B$7:$B$500,'Summary sales'!$A31,JARGAS!$J$7:$J$500)</f>
        <v>2976.3600000000151</v>
      </c>
      <c r="BV31" s="342">
        <f>SUMIF(SBI!$B$7:$B$500,'Summary sales'!$A31,SBI!$J$7:$J$500)</f>
        <v>1776.2099999999627</v>
      </c>
      <c r="BW31" s="342">
        <f>SUMIF(SPGLOBAL!$B$7:$B$542,'Summary sales'!$A31,SPGLOBAL!$M$7:$M$542)</f>
        <v>0</v>
      </c>
    </row>
    <row r="32" spans="1:76">
      <c r="A32" s="313">
        <f t="shared" si="53"/>
        <v>46228</v>
      </c>
      <c r="B32" s="314">
        <f t="shared" ca="1" si="54"/>
        <v>0.87776293537691397</v>
      </c>
      <c r="C32" s="315">
        <f t="shared" si="52"/>
        <v>207509.106</v>
      </c>
      <c r="D32" s="316">
        <v>128303.33999999998</v>
      </c>
      <c r="E32" s="317">
        <v>47979.28</v>
      </c>
      <c r="F32" s="317">
        <v>19102.47</v>
      </c>
      <c r="G32" s="317">
        <v>3321.37</v>
      </c>
      <c r="H32" s="317">
        <v>0</v>
      </c>
      <c r="I32" s="343">
        <v>0</v>
      </c>
      <c r="J32" s="317">
        <v>0</v>
      </c>
      <c r="K32" s="343">
        <v>8802.6460000000006</v>
      </c>
      <c r="L32" s="343"/>
      <c r="M32" s="344">
        <f t="shared" ca="1" si="51"/>
        <v>182143.80199999918</v>
      </c>
      <c r="N32" s="345">
        <f>SUMIF(CLIN!$C$7:$C$500,'Summary sales'!$A32,CLIN!$J$7:$J$500)</f>
        <v>897.86000000010245</v>
      </c>
      <c r="O32" s="345">
        <f>SUMIF(BI!$B$7:$B$501,'Summary sales'!$A32,BI!$J$7:$J$501)</f>
        <v>1244.7299999985844</v>
      </c>
      <c r="P32" s="345">
        <f>SUMIF(MKG!$B$7:$B$500,'Summary sales'!$A32,MKG!$J$7:$J$500)</f>
        <v>853.25999999977648</v>
      </c>
      <c r="Q32" s="345">
        <f>SUMIF(STM!$B$7:$B$501,'Summary sales'!$A32,STM!$J$7:$J$501)</f>
        <v>3942.7999999998137</v>
      </c>
      <c r="R32" s="345">
        <f>SUMIF(OAJ!$B$7:$B$500,'Summary sales'!$A32,OAJ!$J$7:$J$500)</f>
        <v>997.07999999995809</v>
      </c>
      <c r="S32" s="345">
        <f>SUMIF(NNI!$B$7:$B$497,'Summary sales'!$A32,NNI!$J$7:$J$497)</f>
        <v>0</v>
      </c>
      <c r="T32" s="345">
        <f>SUMIF(SHB!$B$7:$B$500,'Summary sales'!$A32,SHB!$J$7:$J$500)</f>
        <v>0</v>
      </c>
      <c r="U32" s="345">
        <f>SUMIF(GTL!$B$7:$B$500,'Summary sales'!$A32,GTL!$J$7:$J$500)</f>
        <v>813.09000000008382</v>
      </c>
      <c r="V32" s="345">
        <f>SUMIF(TWK!$B$7:$B$501,'Summary sales'!$A32,TWK!$J$7:$J$501)</f>
        <v>372.97000000008848</v>
      </c>
      <c r="W32" s="345">
        <f>SUMIF(BYC!$B$7:$B$500,'Summary sales'!$A32,BYC!$J$7:$J$500)</f>
        <v>4964.0399999991059</v>
      </c>
      <c r="X32" s="345">
        <f ca="1">SUMIF(GFIR!$B$7:$B$34,'Summary sales'!$A32,GFIR!$J$7:$J$34)+SUMIF(GFIR2!$B$7:$B$31,'Summary sales'!$A32,GFIR2!$J$7:$J$30)</f>
        <v>3225.3199999998324</v>
      </c>
      <c r="Y32" s="345">
        <f>SUMIF(SARIMURNI!$B$7:$B$502,'Summary sales'!$A32,SARIMURNI!$J$7:$J$502)</f>
        <v>1066.4699999999721</v>
      </c>
      <c r="Z32" s="345">
        <f>SUMIF(TOI!$B$7:$B$500,'Summary sales'!$A32,TOI!$J$7:$J$500)</f>
        <v>0</v>
      </c>
      <c r="AA32" s="345">
        <f>SUMIF(HLI!$B$7:$B$500,'Summary sales'!$A32,HLI!$J$7:$J$500)</f>
        <v>11081.399999999907</v>
      </c>
      <c r="AB32" s="345">
        <f>SUMIF(CERES!$B$7:$B$503,'Summary sales'!$A32,CERES!$J$7:$J$503)</f>
        <v>6063.1000000000931</v>
      </c>
      <c r="AC32" s="345">
        <f>SUMIF(ALT!$B$7:$B$119,'Summary sales'!$A32,ALT!$M$7:$M$119)</f>
        <v>0</v>
      </c>
      <c r="AD32" s="345">
        <f>SUMIF(UJL!$B$8:$B$99,'Summary sales'!$A32,UJL!$O$8:$O$99)</f>
        <v>0</v>
      </c>
      <c r="AE32" s="345">
        <f ca="1">SUMIF(IDP!$B$7:$B$138,'Summary sales'!$A32,IDP!$O$7:$O$137)</f>
        <v>8391.84</v>
      </c>
      <c r="AF32" s="345">
        <f>SUMIF(FSI!$B$7:$B$497,'Summary sales'!$A32,FSI!$J$7:$J$497)</f>
        <v>0</v>
      </c>
      <c r="AG32" s="345">
        <f>SUMIF(PSD!$B$7:$B$500,'Summary sales'!$A32,PSD!$K$7:$K$500)</f>
        <v>0</v>
      </c>
      <c r="AH32" s="345">
        <f>SUMIF(EBM!$B$7:$B$500,'Summary sales'!$A32,EBM!$J$7:$J$500)</f>
        <v>95.243000000002212</v>
      </c>
      <c r="AI32" s="345">
        <f>SUMIF(CISF!$B$7:$B$500,'Summary sales'!$A32,CISF!$J$7:$J$500)</f>
        <v>4117.3999999999069</v>
      </c>
      <c r="AJ32" s="345">
        <f>SUMIF(KGM!$B$5:$B$506,'Summary sales'!$A32,KGM!$O$5:$O$506)</f>
        <v>1694.5700000000652</v>
      </c>
      <c r="AK32" s="345">
        <f>SUMIF(PUJ!$B$7:$B$503,'Summary sales'!$A32,PUJ!$J$7:$J$503)</f>
        <v>4588.2000000001863</v>
      </c>
      <c r="AL32" s="345">
        <f>SUMIF(TORABIKACIKUPA!$B$7:$B$493,'Summary sales'!$A32,TORABIKACIKUPA!$L$7:$L$493)</f>
        <v>0</v>
      </c>
      <c r="AM32" s="345">
        <f>SUMIF(TORABIKAHF!$B$7:$B$504,'Summary sales'!$A32,TORABIKAHF!$L$7:$L$504)</f>
        <v>0</v>
      </c>
      <c r="AN32" s="345">
        <f>SUMIF(TORABIKAIC!$B$7:$B$492,'Summary sales'!$A32,TORABIKAIC!$L$7:$L$492)</f>
        <v>0</v>
      </c>
      <c r="AO32" s="345">
        <f>SUMIF(KALBEE!$B$7:$B$501,'Summary sales'!$A32,KALBEE!$J$7:$J$501)</f>
        <v>8425.8000000000466</v>
      </c>
      <c r="AP32" s="345">
        <f>SUMIF(TOYOBO!$B$7:$B$479,'Summary sales'!$A32,TOYOBO!$O$7:$O$479)</f>
        <v>0</v>
      </c>
      <c r="AQ32" s="345">
        <f>SUMIF(SWS!$B$7:$B$483,'Summary sales'!$A32,SWS!$P$7:$P$483)</f>
        <v>0</v>
      </c>
      <c r="AR32" s="345">
        <f>SUMIF(KSN!$B$7:$B$484,'Summary sales'!$A32,KSN!$J$7:$J$484)</f>
        <v>6519.7900000000373</v>
      </c>
      <c r="AS32" s="345">
        <f>SUMIF(UMI!$B$7:$B$501,'Summary sales'!$A32,UMI!$J$7:$J$501)</f>
        <v>17049.603000000119</v>
      </c>
      <c r="AT32" s="345">
        <f>SUMIF(IPT!$B$7:$B$502,'Summary sales'!$A32,IPT!$J$7:$J$502)</f>
        <v>2117.089999999851</v>
      </c>
      <c r="AU32" s="345">
        <f>SUMIF(KBRU!$B$7:$B$501,'Summary sales'!$A32,KBRU!$J$7:$J$501)</f>
        <v>735.25</v>
      </c>
      <c r="AV32" s="345">
        <f>SUMIF(AMI!$B$7:$B$501,'Summary sales'!$A32,AMI!$J$7:$J$501)</f>
        <v>6402.589999999851</v>
      </c>
      <c r="AW32" s="345">
        <f>SUMIF(KA!$B$7:$B$501,'Summary sales'!$A32,KA!$J$7:$J$501)</f>
        <v>0</v>
      </c>
      <c r="AX32" s="345">
        <f>SUMIF(KTN!$B$7:$B$500,'Summary sales'!$A32,KTN!$J$7:$J$500)</f>
        <v>1782.6699999999255</v>
      </c>
      <c r="AY32" s="345">
        <f>SUMIF(KSNR!$B$7:$B$497,'Summary sales'!$A32,KSNR!$J$7:$J$497)</f>
        <v>6234.710000000021</v>
      </c>
      <c r="AZ32" s="345">
        <f>SUMIF(NIAGAGARAM!$B$7:$B$504,'Summary sales'!$A32,NIAGAGARAM!$J$7:$J$504)</f>
        <v>0</v>
      </c>
      <c r="BA32" s="345">
        <f>SUMIF('PCI84'!$B$7:$B$501,'Summary sales'!$A32,'PCI84'!$J$7:$J$501)</f>
        <v>12815.180000000633</v>
      </c>
      <c r="BB32" s="345">
        <f>SUMIF(PCIM!$B$7:$B$502,'Summary sales'!$A32,PCIM!$J$7:$J$502)</f>
        <v>2463.2299999999814</v>
      </c>
      <c r="BC32" s="345">
        <f>SUMIF(INDOFOOD!$B$7:$B$500,'Summary sales'!$A32,INDOFOOD!$J$7:$J$500)</f>
        <v>0</v>
      </c>
      <c r="BD32" s="345">
        <f>SUMIF(HCI!$B$7:$B$502,'Summary sales'!$A32,HCI!$J$7:$J$502)</f>
        <v>0</v>
      </c>
      <c r="BE32" s="345">
        <f>SUMIF(DIC!$B$7:$B$501,'Summary sales'!$A32,DIC!$J$7:$J$501)</f>
        <v>5759.3799999998882</v>
      </c>
      <c r="BF32" s="345">
        <f>SUMIF(ASAHIMAS!$B$7:$B$500,'Summary sales'!$A32,ASAHIMAS!$J$7:$J$500)</f>
        <v>24898.450000001118</v>
      </c>
      <c r="BG32" s="345">
        <f>SUMIF('ABC KOGEN'!B31:B63,'Summary sales'!$A32,'ABC KOGEN'!J31:J63)</f>
        <v>8782.2099999999627</v>
      </c>
      <c r="BH32" s="345">
        <f>SUMIF(ADP!$B$7:$B$499,'Summary sales'!$A32,ADP!$J$7:$J$499)</f>
        <v>1323.5699999999924</v>
      </c>
      <c r="BI32" s="345">
        <f>SUMIF(Tongtji!$B$8:$B$502,'Summary sales'!$A32,Tongtji!$J$8:$J$502)</f>
        <v>1944.4000000003725</v>
      </c>
      <c r="BJ32" s="345">
        <f>SUMIF(CITYMALL!$B$7:$B$500,'Summary sales'!$A32,CITYMALL!$K$7:$K$500)</f>
        <v>0</v>
      </c>
      <c r="BK32" s="345">
        <f>SUMIF(PERHUTANI!$B$7:$B$500,'Summary sales'!$A32,PERHUTANI!$J$7:$J$500)</f>
        <v>0</v>
      </c>
      <c r="BL32" s="345">
        <f>SUMIF(PA!$B$7:$B$500,'Summary sales'!$A32,PA!$J$7:$J$500)</f>
        <v>366.8399999999674</v>
      </c>
      <c r="BM32" s="345">
        <f>SUMIF(RPI!$B$7:$B$500,'Summary sales'!$A32,RPI!$J$7:$J$500)</f>
        <v>0</v>
      </c>
      <c r="BN32" s="345">
        <f>SUMIF(RB!$B$7:$B$500,'Summary sales'!$A32,RB!$J$7:$J$500)</f>
        <v>4176.5400000000373</v>
      </c>
      <c r="BO32" s="345">
        <f>SUMIF(GFATOM!$B$7:$B$500,'Summary sales'!$A32,GFATOM!$J$7:$J$500)</f>
        <v>2760.6099999998696</v>
      </c>
      <c r="BP32" s="345">
        <f>SUMIF(GFKULIT!$B$7:$B$500,'Summary sales'!$A32,GFKULIT!$J$7:$J$500)</f>
        <v>0</v>
      </c>
      <c r="BQ32" s="345">
        <f>SUMIF(PENTAWIRA!$B$7:$B$548,'Summary sales'!$A32,PENTAWIRA!$O$7:$O$548)</f>
        <v>8802.6460000000006</v>
      </c>
      <c r="BR32" s="345">
        <f>SUMIF(HSK!$B$7:$B$500,'Summary sales'!$A32,HSK!$J$7:$J$500)</f>
        <v>0</v>
      </c>
      <c r="BS32" s="345">
        <f>SUMIF(SDM!$B$7:$B$500,'Summary sales'!$A32,SDM!$J$7:$J$500)</f>
        <v>0</v>
      </c>
      <c r="BT32" s="345">
        <f>SUMIF(CCS!$B$7:$B$500,'Summary sales'!$A32,CCS!$J$7:$J$500)</f>
        <v>0</v>
      </c>
      <c r="BU32" s="345">
        <f>SUMIF(JARGAS!$B$7:$B$500,'Summary sales'!$A32,JARGAS!$J$7:$J$500)</f>
        <v>2852.5799999999872</v>
      </c>
      <c r="BV32" s="345">
        <f>SUMIF(SBI!$B$7:$B$500,'Summary sales'!$A32,SBI!$J$7:$J$500)</f>
        <v>1521.2900000000373</v>
      </c>
      <c r="BW32" s="345">
        <f>SUMIF(SPGLOBAL!$B$7:$B$542,'Summary sales'!$A32,SPGLOBAL!$M$7:$M$542)</f>
        <v>0</v>
      </c>
    </row>
    <row r="33" spans="1:75">
      <c r="A33" s="308">
        <f t="shared" si="53"/>
        <v>46229</v>
      </c>
      <c r="B33" s="318">
        <f t="shared" ca="1" si="54"/>
        <v>0.74399241254570458</v>
      </c>
      <c r="C33" s="319">
        <f t="shared" si="52"/>
        <v>218203.35699999999</v>
      </c>
      <c r="D33" s="311">
        <v>140497.49</v>
      </c>
      <c r="E33" s="320">
        <v>44862.01</v>
      </c>
      <c r="F33" s="312">
        <v>24505.739999999998</v>
      </c>
      <c r="G33" s="320">
        <v>0</v>
      </c>
      <c r="H33" s="320">
        <v>0</v>
      </c>
      <c r="I33" s="339">
        <v>0</v>
      </c>
      <c r="J33" s="312">
        <v>0</v>
      </c>
      <c r="K33" s="340">
        <v>8338.1170000000002</v>
      </c>
      <c r="L33" s="339"/>
      <c r="M33" s="341">
        <f t="shared" ca="1" si="51"/>
        <v>162341.64200000165</v>
      </c>
      <c r="N33" s="342">
        <f>SUMIF(CLIN!$C$7:$C$500,'Summary sales'!$A33,CLIN!$J$7:$J$500)</f>
        <v>988.61999999987893</v>
      </c>
      <c r="O33" s="348">
        <f>SUMIF(BI!$B$7:$B$501,'Summary sales'!$A33,BI!$J$7:$J$501)</f>
        <v>569.06000000052154</v>
      </c>
      <c r="P33" s="348">
        <f>SUMIF(MKG!$B$7:$B$500,'Summary sales'!$A33,MKG!$J$7:$J$500)</f>
        <v>629.17000000039116</v>
      </c>
      <c r="Q33" s="342">
        <f>SUMIF(STM!$B$7:$B$501,'Summary sales'!$A33,STM!$J$7:$J$501)</f>
        <v>2708.5</v>
      </c>
      <c r="R33" s="348">
        <f>SUMIF(OAJ!$B$7:$B$500,'Summary sales'!$A33,OAJ!$J$7:$J$500)</f>
        <v>426.05000000004657</v>
      </c>
      <c r="S33" s="348">
        <f>SUMIF(NNI!$B$7:$B$497,'Summary sales'!$A33,NNI!$J$7:$J$497)</f>
        <v>0</v>
      </c>
      <c r="T33" s="348">
        <f>SUMIF(SHB!$B$7:$B$500,'Summary sales'!$A33,SHB!$J$7:$J$500)</f>
        <v>13.870000000024447</v>
      </c>
      <c r="U33" s="348">
        <f>SUMIF(GTL!$B$7:$B$500,'Summary sales'!$A33,GTL!$J$7:$J$500)</f>
        <v>844.63000000000466</v>
      </c>
      <c r="V33" s="348">
        <f>SUMIF(TWK!$B$7:$B$501,'Summary sales'!$A33,TWK!$J$7:$J$501)</f>
        <v>509.03999999992084</v>
      </c>
      <c r="W33" s="342">
        <f>SUMIF(BYC!$B$7:$B$500,'Summary sales'!$A33,BYC!$J$7:$J$500)</f>
        <v>0</v>
      </c>
      <c r="X33" s="348">
        <f ca="1">SUMIF(GFIR!$B$7:$B$34,'Summary sales'!$A33,GFIR!$J$7:$J$34)+SUMIF(GFIR2!$B$7:$B$31,'Summary sales'!$A33,GFIR2!$J$7:$J$30)</f>
        <v>1701.0699999998324</v>
      </c>
      <c r="Y33" s="348">
        <f>SUMIF(SARIMURNI!$B$7:$B$502,'Summary sales'!$A33,SARIMURNI!$J$7:$J$502)</f>
        <v>276.41999999992549</v>
      </c>
      <c r="Z33" s="348">
        <f>SUMIF(TOI!$B$7:$B$500,'Summary sales'!$A33,TOI!$J$7:$J$500)</f>
        <v>0</v>
      </c>
      <c r="AA33" s="342">
        <f>SUMIF(HLI!$B$7:$B$500,'Summary sales'!$A33,HLI!$J$7:$J$500)</f>
        <v>10921.850000000093</v>
      </c>
      <c r="AB33" s="350">
        <f>SUMIF(CERES!$B$7:$B$503,'Summary sales'!$A33,CERES!$J$7:$J$503)</f>
        <v>4565.0699999998324</v>
      </c>
      <c r="AC33" s="350">
        <f>SUMIF(ALT!$B$7:$B$119,'Summary sales'!$A33,ALT!$M$7:$M$119)</f>
        <v>0</v>
      </c>
      <c r="AD33" s="342">
        <f>SUMIF(UJL!$B$8:$B$99,'Summary sales'!$A33,UJL!$O$8:$O$99)</f>
        <v>0</v>
      </c>
      <c r="AE33" s="342">
        <f ca="1">SUMIF(IDP!$B$7:$B$138,'Summary sales'!$A33,IDP!$O$7:$O$137)</f>
        <v>2720.63</v>
      </c>
      <c r="AF33" s="342">
        <f>SUMIF(FSI!$B$7:$B$497,'Summary sales'!$A33,FSI!$J$7:$J$497)</f>
        <v>0</v>
      </c>
      <c r="AG33" s="348">
        <f>SUMIF(PSD!$B$7:$B$500,'Summary sales'!$A33,PSD!$K$7:$K$500)</f>
        <v>0</v>
      </c>
      <c r="AH33" s="348">
        <f>SUMIF(EBM!$B$7:$B$500,'Summary sales'!$A33,EBM!$J$7:$J$500)</f>
        <v>89.101999999998952</v>
      </c>
      <c r="AI33" s="342">
        <f>SUMIF(CISF!$B$7:$B$500,'Summary sales'!$A33,CISF!$J$7:$J$500)</f>
        <v>4002.2000000001863</v>
      </c>
      <c r="AJ33" s="342">
        <f>SUMIF(KGM!$B$5:$B$506,'Summary sales'!$A33,KGM!$O$5:$O$506)</f>
        <v>1624.140000000014</v>
      </c>
      <c r="AK33" s="342">
        <f>SUMIF(PUJ!$B$7:$B$503,'Summary sales'!$A33,PUJ!$J$7:$J$503)</f>
        <v>0</v>
      </c>
      <c r="AL33" s="342">
        <f>SUMIF(TORABIKACIKUPA!$B$7:$B$493,'Summary sales'!$A33,TORABIKACIKUPA!$L$7:$L$493)</f>
        <v>0</v>
      </c>
      <c r="AM33" s="342">
        <f>SUMIF(TORABIKAHF!$B$7:$B$504,'Summary sales'!$A33,TORABIKAHF!$L$7:$L$504)</f>
        <v>0</v>
      </c>
      <c r="AN33" s="342">
        <f>SUMIF(TORABIKAIC!$B$7:$B$492,'Summary sales'!$A33,TORABIKAIC!$L$7:$L$492)</f>
        <v>0</v>
      </c>
      <c r="AO33" s="342">
        <f>SUMIF(KALBEE!$B$7:$B$501,'Summary sales'!$A33,KALBEE!$J$7:$J$501)</f>
        <v>8317.2999999998137</v>
      </c>
      <c r="AP33" s="342">
        <f>SUMIF(TOYOBO!$B$7:$B$479,'Summary sales'!$A33,TOYOBO!$O$7:$O$479)</f>
        <v>0</v>
      </c>
      <c r="AQ33" s="342">
        <f>SUMIF(SWS!$B$7:$B$483,'Summary sales'!$A33,SWS!$P$7:$P$483)</f>
        <v>0</v>
      </c>
      <c r="AR33" s="342">
        <f>SUMIF(KSN!$B$7:$B$484,'Summary sales'!$A33,KSN!$J$7:$J$484)</f>
        <v>8127.0500000000466</v>
      </c>
      <c r="AS33" s="342">
        <f>SUMIF(UMI!$B$7:$B$501,'Summary sales'!$A33,UMI!$J$7:$J$501)</f>
        <v>9304.6630000025034</v>
      </c>
      <c r="AT33" s="342">
        <f>SUMIF(IPT!$B$7:$B$502,'Summary sales'!$A33,IPT!$J$7:$J$502)</f>
        <v>0</v>
      </c>
      <c r="AU33" s="342">
        <f>SUMIF(KBRU!$B$7:$B$501,'Summary sales'!$A33,KBRU!$J$7:$J$501)</f>
        <v>65.060000000055879</v>
      </c>
      <c r="AV33" s="342">
        <f>SUMIF(AMI!$B$7:$B$501,'Summary sales'!$A33,AMI!$J$7:$J$501)</f>
        <v>2435.5400000000373</v>
      </c>
      <c r="AW33" s="342">
        <f>SUMIF(KA!$B$7:$B$501,'Summary sales'!$A33,KA!$J$7:$J$501)</f>
        <v>0</v>
      </c>
      <c r="AX33" s="342">
        <f>SUMIF(KTN!$B$7:$B$500,'Summary sales'!$A33,KTN!$J$7:$J$500)</f>
        <v>1829.9099999999162</v>
      </c>
      <c r="AY33" s="342">
        <f>SUMIF(KSNR!$B$7:$B$497,'Summary sales'!$A33,KSNR!$J$7:$J$497)</f>
        <v>6595.0599999999977</v>
      </c>
      <c r="AZ33" s="342">
        <f>SUMIF(NIAGAGARAM!$B$7:$B$504,'Summary sales'!$A33,NIAGAGARAM!$J$7:$J$504)</f>
        <v>0</v>
      </c>
      <c r="BA33" s="342">
        <f>SUMIF('PCI84'!$B$7:$B$501,'Summary sales'!$A33,'PCI84'!$J$7:$J$501)</f>
        <v>12055.109999999404</v>
      </c>
      <c r="BB33" s="342">
        <f>SUMIF(PCIM!$B$7:$B$502,'Summary sales'!$A33,PCIM!$J$7:$J$502)</f>
        <v>2522.7700000000186</v>
      </c>
      <c r="BC33" s="342">
        <f>SUMIF(INDOFOOD!$B$7:$B$500,'Summary sales'!$A33,INDOFOOD!$J$7:$J$500)</f>
        <v>0</v>
      </c>
      <c r="BD33" s="342">
        <f>SUMIF(HCI!$B$7:$B$502,'Summary sales'!$A33,HCI!$J$7:$J$502)</f>
        <v>257.66999999992549</v>
      </c>
      <c r="BE33" s="342">
        <f>SUMIF(DIC!$B$7:$B$501,'Summary sales'!$A33,DIC!$J$7:$J$501)</f>
        <v>10050.279999999795</v>
      </c>
      <c r="BF33" s="342">
        <f>SUMIF(ASAHIMAS!$B$7:$B$500,'Summary sales'!$A33,ASAHIMAS!$J$7:$J$500)</f>
        <v>38291.64999999851</v>
      </c>
      <c r="BG33" s="342">
        <f>SUMIF('ABC KOGEN'!B32:B64,'Summary sales'!$A33,'ABC KOGEN'!J32:J64)</f>
        <v>4710.9300000001676</v>
      </c>
      <c r="BH33" s="342">
        <f>SUMIF(ADP!$B$7:$B$499,'Summary sales'!$A33,ADP!$J$7:$J$499)</f>
        <v>388.59000000001106</v>
      </c>
      <c r="BI33" s="342">
        <f>SUMIF(Tongtji!$B$8:$B$502,'Summary sales'!$A33,Tongtji!$J$8:$J$502)</f>
        <v>3325.7000000001863</v>
      </c>
      <c r="BJ33" s="342">
        <f>SUMIF(CITYMALL!$B$7:$B$500,'Summary sales'!$A33,CITYMALL!$K$7:$K$500)</f>
        <v>0</v>
      </c>
      <c r="BK33" s="342">
        <f>SUMIF(PERHUTANI!$B$7:$B$500,'Summary sales'!$A33,PERHUTANI!$J$7:$J$500)</f>
        <v>0</v>
      </c>
      <c r="BL33" s="342">
        <f>SUMIF(PA!$B$7:$B$500,'Summary sales'!$A33,PA!$J$7:$J$500)</f>
        <v>366.43000000005122</v>
      </c>
      <c r="BM33" s="342">
        <f>SUMIF(RPI!$B$7:$B$500,'Summary sales'!$A33,RPI!$J$7:$J$500)</f>
        <v>0</v>
      </c>
      <c r="BN33" s="342">
        <f>SUMIF(RB!$B$7:$B$500,'Summary sales'!$A33,RB!$J$7:$J$500)</f>
        <v>4255.3100000000559</v>
      </c>
      <c r="BO33" s="342">
        <f>SUMIF(GFATOM!$B$7:$B$500,'Summary sales'!$A33,GFATOM!$J$7:$J$500)</f>
        <v>888.20000000018626</v>
      </c>
      <c r="BP33" s="342">
        <f>SUMIF(GFKULIT!$B$7:$B$500,'Summary sales'!$A33,GFKULIT!$J$7:$J$500)</f>
        <v>0</v>
      </c>
      <c r="BQ33" s="342">
        <f>SUMIF(PENTAWIRA!$B$7:$B$548,'Summary sales'!$A33,PENTAWIRA!$O$7:$O$548)</f>
        <v>12992.476999999999</v>
      </c>
      <c r="BR33" s="342">
        <f>SUMIF(HSK!$B$7:$B$500,'Summary sales'!$A33,HSK!$J$7:$J$500)</f>
        <v>0</v>
      </c>
      <c r="BS33" s="342">
        <f>SUMIF(SDM!$B$7:$B$500,'Summary sales'!$A33,SDM!$J$7:$J$500)</f>
        <v>0</v>
      </c>
      <c r="BT33" s="342">
        <f>SUMIF(CCS!$B$7:$B$500,'Summary sales'!$A33,CCS!$J$7:$J$500)</f>
        <v>0</v>
      </c>
      <c r="BU33" s="342">
        <f>SUMIF(JARGAS!$B$7:$B$500,'Summary sales'!$A33,JARGAS!$J$7:$J$500)</f>
        <v>2650.2200000000012</v>
      </c>
      <c r="BV33" s="342">
        <f>SUMIF(SBI!$B$7:$B$500,'Summary sales'!$A33,SBI!$J$7:$J$500)</f>
        <v>322.3000000002794</v>
      </c>
      <c r="BW33" s="342">
        <f>SUMIF(SPGLOBAL!$B$7:$B$542,'Summary sales'!$A33,SPGLOBAL!$M$7:$M$542)</f>
        <v>0</v>
      </c>
    </row>
    <row r="34" spans="1:75">
      <c r="A34" s="313">
        <f t="shared" si="53"/>
        <v>46230</v>
      </c>
      <c r="B34" s="314">
        <f t="shared" ca="1" si="54"/>
        <v>1.2365695508822598</v>
      </c>
      <c r="C34" s="315">
        <f t="shared" si="52"/>
        <v>178686.50400000002</v>
      </c>
      <c r="D34" s="316">
        <v>125780.36000000002</v>
      </c>
      <c r="E34" s="317">
        <v>27128.85</v>
      </c>
      <c r="F34" s="317">
        <v>8677.11</v>
      </c>
      <c r="G34" s="317">
        <v>3658.37</v>
      </c>
      <c r="H34" s="317">
        <v>0</v>
      </c>
      <c r="I34" s="343">
        <v>0</v>
      </c>
      <c r="J34" s="317">
        <v>4548.9799999999996</v>
      </c>
      <c r="K34" s="343">
        <v>8892.8339999999989</v>
      </c>
      <c r="L34" s="343"/>
      <c r="M34" s="344">
        <f t="shared" ca="1" si="51"/>
        <v>220958.29000000114</v>
      </c>
      <c r="N34" s="345">
        <f>SUMIF(CLIN!$C$7:$C$500,'Summary sales'!$A34,CLIN!$J$7:$J$500)</f>
        <v>1178.8200000000652</v>
      </c>
      <c r="O34" s="345">
        <f>SUMIF(BI!$B$7:$B$501,'Summary sales'!$A34,BI!$J$7:$J$501)</f>
        <v>2283.6699999999255</v>
      </c>
      <c r="P34" s="345">
        <f>SUMIF(MKG!$B$7:$B$500,'Summary sales'!$A34,MKG!$J$7:$J$500)</f>
        <v>1269.8100000000559</v>
      </c>
      <c r="Q34" s="345">
        <f>SUMIF(STM!$B$7:$B$501,'Summary sales'!$A34,STM!$J$7:$J$501)</f>
        <v>560.39999999990687</v>
      </c>
      <c r="R34" s="345">
        <f>SUMIF(OAJ!$B$7:$B$500,'Summary sales'!$A34,OAJ!$J$7:$J$500)</f>
        <v>963.3399999999674</v>
      </c>
      <c r="S34" s="345">
        <f>SUMIF(NNI!$B$7:$B$497,'Summary sales'!$A34,NNI!$J$7:$J$497)</f>
        <v>0</v>
      </c>
      <c r="T34" s="345">
        <f>SUMIF(SHB!$B$7:$B$500,'Summary sales'!$A34,SHB!$J$7:$J$500)</f>
        <v>24.269999999989523</v>
      </c>
      <c r="U34" s="345">
        <f>SUMIF(GTL!$B$7:$B$500,'Summary sales'!$A34,GTL!$J$7:$J$500)</f>
        <v>983.97999999998137</v>
      </c>
      <c r="V34" s="345">
        <f>SUMIF(TWK!$B$7:$B$501,'Summary sales'!$A34,TWK!$J$7:$J$501)</f>
        <v>755.58000000007451</v>
      </c>
      <c r="W34" s="345">
        <f>SUMIF(BYC!$B$7:$B$500,'Summary sales'!$A34,BYC!$J$7:$J$500)</f>
        <v>6393.339999999851</v>
      </c>
      <c r="X34" s="345">
        <f ca="1">SUMIF(GFIR!$B$7:$B$34,'Summary sales'!$A34,GFIR!$J$7:$J$34)+SUMIF(GFIR2!$B$7:$B$31,'Summary sales'!$A34,GFIR2!$J$7:$J$30)</f>
        <v>3573.2200000002049</v>
      </c>
      <c r="Y34" s="345">
        <f>SUMIF(SARIMURNI!$B$7:$B$502,'Summary sales'!$A34,SARIMURNI!$J$7:$J$502)</f>
        <v>2326.3000000000466</v>
      </c>
      <c r="Z34" s="345">
        <f>SUMIF(TOI!$B$7:$B$500,'Summary sales'!$A34,TOI!$J$7:$J$500)</f>
        <v>0</v>
      </c>
      <c r="AA34" s="345">
        <f>SUMIF(HLI!$B$7:$B$500,'Summary sales'!$A34,HLI!$J$7:$J$500)</f>
        <v>10984.919999999925</v>
      </c>
      <c r="AB34" s="345">
        <f>SUMIF(CERES!$B$7:$B$503,'Summary sales'!$A34,CERES!$J$7:$J$503)</f>
        <v>7746.9499999997206</v>
      </c>
      <c r="AC34" s="345">
        <f>SUMIF(ALT!$B$7:$B$119,'Summary sales'!$A34,ALT!$M$7:$M$119)</f>
        <v>1436.14300000004</v>
      </c>
      <c r="AD34" s="345">
        <f>SUMIF(UJL!$B$8:$B$99,'Summary sales'!$A34,UJL!$O$8:$O$99)</f>
        <v>0</v>
      </c>
      <c r="AE34" s="345">
        <f ca="1">SUMIF(IDP!$B$7:$B$138,'Summary sales'!$A34,IDP!$O$7:$O$137)</f>
        <v>7479.89</v>
      </c>
      <c r="AF34" s="345">
        <f>SUMIF(FSI!$B$7:$B$497,'Summary sales'!$A34,FSI!$J$7:$J$497)</f>
        <v>0</v>
      </c>
      <c r="AG34" s="345">
        <f>SUMIF(PSD!$B$7:$B$500,'Summary sales'!$A34,PSD!$K$7:$K$500)</f>
        <v>0</v>
      </c>
      <c r="AH34" s="345">
        <f>SUMIF(EBM!$B$7:$B$500,'Summary sales'!$A34,EBM!$J$7:$J$500)</f>
        <v>65.211999999999534</v>
      </c>
      <c r="AI34" s="345">
        <f>SUMIF(CISF!$B$7:$B$500,'Summary sales'!$A34,CISF!$J$7:$J$500)</f>
        <v>3610.5</v>
      </c>
      <c r="AJ34" s="345">
        <f>SUMIF(KGM!$B$5:$B$506,'Summary sales'!$A34,KGM!$O$5:$O$506)</f>
        <v>1653.0499999999302</v>
      </c>
      <c r="AK34" s="345">
        <f>SUMIF(PUJ!$B$7:$B$503,'Summary sales'!$A34,PUJ!$J$7:$J$503)</f>
        <v>5088.9000000003725</v>
      </c>
      <c r="AL34" s="345">
        <f>SUMIF(TORABIKACIKUPA!$B$7:$B$493,'Summary sales'!$A34,TORABIKACIKUPA!$L$7:$L$493)</f>
        <v>0</v>
      </c>
      <c r="AM34" s="345">
        <f>SUMIF(TORABIKAHF!$B$7:$B$504,'Summary sales'!$A34,TORABIKAHF!$L$7:$L$504)</f>
        <v>0</v>
      </c>
      <c r="AN34" s="345">
        <f>SUMIF(TORABIKAIC!$B$7:$B$492,'Summary sales'!$A34,TORABIKAIC!$L$7:$L$492)</f>
        <v>0</v>
      </c>
      <c r="AO34" s="345">
        <f>SUMIF(KALBEE!$B$7:$B$501,'Summary sales'!$A34,KALBEE!$J$7:$J$501)</f>
        <v>10495.800000000279</v>
      </c>
      <c r="AP34" s="345">
        <f>SUMIF(TOYOBO!$B$7:$B$479,'Summary sales'!$A34,TOYOBO!$O$7:$O$479)</f>
        <v>0</v>
      </c>
      <c r="AQ34" s="345">
        <f>SUMIF(SWS!$B$7:$B$483,'Summary sales'!$A34,SWS!$P$7:$P$483)</f>
        <v>0</v>
      </c>
      <c r="AR34" s="345">
        <f>SUMIF(KSN!$B$7:$B$484,'Summary sales'!$A34,KSN!$J$7:$J$484)</f>
        <v>6815.6999999999534</v>
      </c>
      <c r="AS34" s="345">
        <f>SUMIF(UMI!$B$7:$B$501,'Summary sales'!$A34,UMI!$J$7:$J$501)</f>
        <v>14495.901000000536</v>
      </c>
      <c r="AT34" s="345">
        <f>SUMIF(IPT!$B$7:$B$502,'Summary sales'!$A34,IPT!$J$7:$J$502)</f>
        <v>1622.0800000000745</v>
      </c>
      <c r="AU34" s="345">
        <f>SUMIF(KBRU!$B$7:$B$501,'Summary sales'!$A34,KBRU!$J$7:$J$501)</f>
        <v>1072.4299999999348</v>
      </c>
      <c r="AV34" s="345">
        <f>SUMIF(AMI!$B$7:$B$501,'Summary sales'!$A34,AMI!$J$7:$J$501)</f>
        <v>9949.179999999702</v>
      </c>
      <c r="AW34" s="345">
        <f>SUMIF(KA!$B$7:$B$501,'Summary sales'!$A34,KA!$J$7:$J$501)</f>
        <v>1952.3400000000256</v>
      </c>
      <c r="AX34" s="345">
        <f>SUMIF(KTN!$B$7:$B$500,'Summary sales'!$A34,KTN!$J$7:$J$500)</f>
        <v>1770.7800000000279</v>
      </c>
      <c r="AY34" s="345">
        <f>SUMIF(KSNR!$B$7:$B$497,'Summary sales'!$A34,KSNR!$J$7:$J$497)</f>
        <v>9826.3300000000163</v>
      </c>
      <c r="AZ34" s="345">
        <f>SUMIF(NIAGAGARAM!$B$7:$B$504,'Summary sales'!$A34,NIAGAGARAM!$J$7:$J$504)</f>
        <v>413.52999999991152</v>
      </c>
      <c r="BA34" s="345">
        <f>SUMIF('PCI84'!$B$7:$B$501,'Summary sales'!$A34,'PCI84'!$J$7:$J$501)</f>
        <v>11091.060000000522</v>
      </c>
      <c r="BB34" s="345">
        <f>SUMIF(PCIM!$B$7:$B$502,'Summary sales'!$A34,PCIM!$J$7:$J$502)</f>
        <v>2247.0200000000186</v>
      </c>
      <c r="BC34" s="345">
        <f>SUMIF(INDOFOOD!$B$7:$B$500,'Summary sales'!$A34,INDOFOOD!$J$7:$J$500)</f>
        <v>1841.5999999996275</v>
      </c>
      <c r="BD34" s="345">
        <f>SUMIF(HCI!$B$7:$B$502,'Summary sales'!$A34,HCI!$J$7:$J$502)</f>
        <v>9818.0500000000466</v>
      </c>
      <c r="BE34" s="345">
        <f>SUMIF(DIC!$B$7:$B$501,'Summary sales'!$A34,DIC!$J$7:$J$501)</f>
        <v>7146.910000000149</v>
      </c>
      <c r="BF34" s="345">
        <f>SUMIF(ASAHIMAS!$B$7:$B$500,'Summary sales'!$A34,ASAHIMAS!$J$7:$J$500)</f>
        <v>42799.13000000082</v>
      </c>
      <c r="BG34" s="345">
        <f>SUMIF('ABC KOGEN'!B33:B65,'Summary sales'!$A34,'ABC KOGEN'!J33:J65)</f>
        <v>1894.1699999999255</v>
      </c>
      <c r="BH34" s="345">
        <f>SUMIF(ADP!$B$7:$B$499,'Summary sales'!$A34,ADP!$J$7:$J$499)</f>
        <v>1356.1699999999983</v>
      </c>
      <c r="BI34" s="345">
        <f>SUMIF(Tongtji!$B$8:$B$502,'Summary sales'!$A34,Tongtji!$J$8:$J$502)</f>
        <v>3364.0999999996275</v>
      </c>
      <c r="BJ34" s="345">
        <f>SUMIF(CITYMALL!$B$7:$B$500,'Summary sales'!$A34,CITYMALL!$K$7:$K$500)</f>
        <v>0</v>
      </c>
      <c r="BK34" s="345">
        <f>SUMIF(PERHUTANI!$B$7:$B$500,'Summary sales'!$A34,PERHUTANI!$J$7:$J$500)</f>
        <v>0</v>
      </c>
      <c r="BL34" s="345">
        <f>SUMIF(PA!$B$7:$B$500,'Summary sales'!$A34,PA!$J$7:$J$500)</f>
        <v>411.1600000000326</v>
      </c>
      <c r="BM34" s="345">
        <f>SUMIF(RPI!$B$7:$B$500,'Summary sales'!$A34,RPI!$J$7:$J$500)</f>
        <v>0</v>
      </c>
      <c r="BN34" s="345">
        <f>SUMIF(RB!$B$7:$B$500,'Summary sales'!$A34,RB!$J$7:$J$500)</f>
        <v>4140.410000000149</v>
      </c>
      <c r="BO34" s="345">
        <f>SUMIF(GFATOM!$B$7:$B$500,'Summary sales'!$A34,GFATOM!$J$7:$J$500)</f>
        <v>4626.5</v>
      </c>
      <c r="BP34" s="345">
        <f>SUMIF(GFKULIT!$B$7:$B$500,'Summary sales'!$A34,GFKULIT!$J$7:$J$500)</f>
        <v>0</v>
      </c>
      <c r="BQ34" s="345">
        <f>SUMIF(PENTAWIRA!$B$7:$B$548,'Summary sales'!$A34,PENTAWIRA!$O$7:$O$548)</f>
        <v>8787.4539999999997</v>
      </c>
      <c r="BR34" s="345">
        <f>SUMIF(HSK!$B$7:$B$500,'Summary sales'!$A34,HSK!$J$7:$J$500)</f>
        <v>0</v>
      </c>
      <c r="BS34" s="345">
        <f>SUMIF(SDM!$B$7:$B$500,'Summary sales'!$A34,SDM!$J$7:$J$500)</f>
        <v>697.70000000018626</v>
      </c>
      <c r="BT34" s="345">
        <f>SUMIF(CCS!$B$7:$B$500,'Summary sales'!$A34,CCS!$J$7:$J$500)</f>
        <v>0</v>
      </c>
      <c r="BU34" s="345">
        <f>SUMIF(JARGAS!$B$7:$B$500,'Summary sales'!$A34,JARGAS!$J$7:$J$500)</f>
        <v>2728.7200000000012</v>
      </c>
      <c r="BV34" s="345">
        <f>SUMIF(SBI!$B$7:$B$500,'Summary sales'!$A34,SBI!$J$7:$J$500)</f>
        <v>1215.769999999553</v>
      </c>
      <c r="BW34" s="345">
        <f>SUMIF(SPGLOBAL!$B$7:$B$542,'Summary sales'!$A34,SPGLOBAL!$M$7:$M$542)</f>
        <v>0</v>
      </c>
    </row>
    <row r="35" spans="1:75">
      <c r="A35" s="308">
        <f t="shared" si="53"/>
        <v>46231</v>
      </c>
      <c r="B35" s="318">
        <f t="shared" ref="B35:B37" ca="1" si="55">IFERROR(M35/C35,"")</f>
        <v>0.98836190499941268</v>
      </c>
      <c r="C35" s="319">
        <f t="shared" ref="C35:C37" si="56">SUM(D35:L35)</f>
        <v>196138.47199999998</v>
      </c>
      <c r="D35" s="311">
        <v>139727.24999999997</v>
      </c>
      <c r="E35" s="320">
        <v>40888.980000000003</v>
      </c>
      <c r="F35" s="312">
        <v>9023.1299999999992</v>
      </c>
      <c r="G35" s="320">
        <v>0</v>
      </c>
      <c r="H35" s="320">
        <v>0</v>
      </c>
      <c r="I35" s="339">
        <v>0</v>
      </c>
      <c r="J35" s="312">
        <v>2202.7800000000002</v>
      </c>
      <c r="K35" s="340">
        <v>4296.3320000000003</v>
      </c>
      <c r="L35" s="339"/>
      <c r="M35" s="341">
        <f t="shared" ref="M35:M37" ca="1" si="57">SUM(N35:BW35)</f>
        <v>193855.79382959395</v>
      </c>
      <c r="N35" s="342">
        <f>SUMIF(CLIN!$C$7:$C$500,'Summary sales'!$A35,CLIN!$J$7:$J$500)</f>
        <v>1197.0400000000373</v>
      </c>
      <c r="O35" s="348">
        <f>SUMIF(BI!$B$7:$B$501,'Summary sales'!$A35,BI!$J$7:$J$501)</f>
        <v>2057.5400000009686</v>
      </c>
      <c r="P35" s="348">
        <f>SUMIF(MKG!$B$7:$B$500,'Summary sales'!$A35,MKG!$J$7:$J$500)</f>
        <v>1249.8599999998696</v>
      </c>
      <c r="Q35" s="342">
        <f>SUMIF(STM!$B$7:$B$501,'Summary sales'!$A35,STM!$J$7:$J$501)</f>
        <v>2892.3000000002794</v>
      </c>
      <c r="R35" s="348">
        <f>SUMIF(OAJ!$B$7:$B$500,'Summary sales'!$A35,OAJ!$J$7:$J$500)</f>
        <v>1059.109999999986</v>
      </c>
      <c r="S35" s="348">
        <f>SUMIF(NNI!$B$7:$B$497,'Summary sales'!$A35,NNI!$J$7:$J$497)</f>
        <v>0</v>
      </c>
      <c r="T35" s="348">
        <f>SUMIF(SHB!$B$7:$B$500,'Summary sales'!$A35,SHB!$J$7:$J$500)</f>
        <v>49.079999999987194</v>
      </c>
      <c r="U35" s="348">
        <f>SUMIF(GTL!$B$7:$B$500,'Summary sales'!$A35,GTL!$J$7:$J$500)</f>
        <v>936.76000000000931</v>
      </c>
      <c r="V35" s="348">
        <f>SUMIF(TWK!$B$7:$B$501,'Summary sales'!$A35,TWK!$J$7:$J$501)</f>
        <v>696.0899999999674</v>
      </c>
      <c r="W35" s="342">
        <f>SUMIF(BYC!$B$7:$B$500,'Summary sales'!$A35,BYC!$J$7:$J$500)</f>
        <v>5687</v>
      </c>
      <c r="X35" s="348">
        <f ca="1">SUMIF(GFIR!$B$7:$B$34,'Summary sales'!$A35,GFIR!$J$7:$J$34)+SUMIF(GFIR2!$B$7:$B$31,'Summary sales'!$A35,GFIR2!$J$7:$J$30)</f>
        <v>3486.2499999995343</v>
      </c>
      <c r="Y35" s="348">
        <f>SUMIF(SARIMURNI!$B$7:$B$502,'Summary sales'!$A35,SARIMURNI!$J$7:$J$502)</f>
        <v>2514.7800000000279</v>
      </c>
      <c r="Z35" s="348">
        <f>SUMIF(TOI!$B$7:$B$500,'Summary sales'!$A35,TOI!$J$7:$J$500)</f>
        <v>0</v>
      </c>
      <c r="AA35" s="342">
        <f>SUMIF(HLI!$B$7:$B$500,'Summary sales'!$A35,HLI!$J$7:$J$500)</f>
        <v>10944.920000000391</v>
      </c>
      <c r="AB35" s="350">
        <f>SUMIF(CERES!$B$7:$B$503,'Summary sales'!$A35,CERES!$J$7:$J$503)</f>
        <v>6752.5900000003166</v>
      </c>
      <c r="AC35" s="350">
        <f>SUMIF(ALT!$B$7:$B$119,'Summary sales'!$A35,ALT!$M$7:$M$119)</f>
        <v>1575.2739999999758</v>
      </c>
      <c r="AD35" s="342">
        <f>SUMIF(UJL!$B$8:$B$99,'Summary sales'!$A35,UJL!$O$8:$O$99)</f>
        <v>0</v>
      </c>
      <c r="AE35" s="342">
        <f ca="1">SUMIF(IDP!$B$7:$B$138,'Summary sales'!$A35,IDP!$O$7:$O$137)</f>
        <v>5256.7800000000007</v>
      </c>
      <c r="AF35" s="342">
        <f>SUMIF(FSI!$B$7:$B$497,'Summary sales'!$A35,FSI!$J$7:$J$497)</f>
        <v>0</v>
      </c>
      <c r="AG35" s="348">
        <f>SUMIF(PSD!$B$7:$B$500,'Summary sales'!$A35,PSD!$K$7:$K$500)</f>
        <v>0</v>
      </c>
      <c r="AH35" s="348">
        <f>SUMIF(EBM!$B$7:$B$500,'Summary sales'!$A35,EBM!$J$7:$J$500)</f>
        <v>60.585000000006403</v>
      </c>
      <c r="AI35" s="342">
        <f>SUMIF(CISF!$B$7:$B$500,'Summary sales'!$A35,CISF!$J$7:$J$500)</f>
        <v>3931.8999999999069</v>
      </c>
      <c r="AJ35" s="342">
        <f>SUMIF(KGM!$B$5:$B$506,'Summary sales'!$A35,KGM!$O$5:$O$506)</f>
        <v>3012.2058295964589</v>
      </c>
      <c r="AK35" s="342">
        <f>SUMIF(PUJ!$B$7:$B$503,'Summary sales'!$A35,PUJ!$J$7:$J$503)</f>
        <v>4653.2000000001863</v>
      </c>
      <c r="AL35" s="342">
        <f>SUMIF(TORABIKACIKUPA!$B$7:$B$493,'Summary sales'!$A35,TORABIKACIKUPA!$L$7:$L$493)</f>
        <v>0</v>
      </c>
      <c r="AM35" s="342">
        <f>SUMIF(TORABIKAHF!$B$7:$B$504,'Summary sales'!$A35,TORABIKAHF!$L$7:$L$504)</f>
        <v>0</v>
      </c>
      <c r="AN35" s="342">
        <f>SUMIF(TORABIKAIC!$B$7:$B$492,'Summary sales'!$A35,TORABIKAIC!$L$7:$L$492)</f>
        <v>0</v>
      </c>
      <c r="AO35" s="342">
        <f>SUMIF(KALBEE!$B$7:$B$501,'Summary sales'!$A35,KALBEE!$J$7:$J$501)</f>
        <v>14335.299999999814</v>
      </c>
      <c r="AP35" s="342">
        <f>SUMIF(TOYOBO!$B$7:$B$479,'Summary sales'!$A35,TOYOBO!$O$7:$O$479)</f>
        <v>0</v>
      </c>
      <c r="AQ35" s="342">
        <f>SUMIF(SWS!$B$7:$B$483,'Summary sales'!$A35,SWS!$P$7:$P$483)</f>
        <v>0</v>
      </c>
      <c r="AR35" s="342">
        <f>SUMIF(KSN!$B$7:$B$484,'Summary sales'!$A35,KSN!$J$7:$J$484)</f>
        <v>5131.1599999999162</v>
      </c>
      <c r="AS35" s="342">
        <f>SUMIF(UMI!$B$7:$B$501,'Summary sales'!$A35,UMI!$J$7:$J$501)</f>
        <v>18862.876999996603</v>
      </c>
      <c r="AT35" s="342">
        <f>SUMIF(IPT!$B$7:$B$502,'Summary sales'!$A35,IPT!$J$7:$J$502)</f>
        <v>1642.179999999702</v>
      </c>
      <c r="AU35" s="342">
        <f>SUMIF(KBRU!$B$7:$B$501,'Summary sales'!$A35,KBRU!$J$7:$J$501)</f>
        <v>756.25</v>
      </c>
      <c r="AV35" s="342">
        <f>SUMIF(AMI!$B$7:$B$501,'Summary sales'!$A35,AMI!$J$7:$J$501)</f>
        <v>9914.089999999851</v>
      </c>
      <c r="AW35" s="342">
        <f>SUMIF(KA!$B$7:$B$501,'Summary sales'!$A35,KA!$J$7:$J$501)</f>
        <v>1926.7199999999721</v>
      </c>
      <c r="AX35" s="342">
        <f>SUMIF(KTN!$B$7:$B$500,'Summary sales'!$A35,KTN!$J$7:$J$500)</f>
        <v>1887.5200000000186</v>
      </c>
      <c r="AY35" s="342">
        <f>SUMIF(KSNR!$B$7:$B$497,'Summary sales'!$A35,KSNR!$J$7:$J$497)</f>
        <v>9095.7599999999511</v>
      </c>
      <c r="AZ35" s="342">
        <f>SUMIF(NIAGAGARAM!$B$7:$B$504,'Summary sales'!$A35,NIAGAGARAM!$J$7:$J$504)</f>
        <v>1558.2800000000279</v>
      </c>
      <c r="BA35" s="342">
        <f>SUMIF('PCI84'!$B$7:$B$501,'Summary sales'!$A35,'PCI84'!$J$7:$J$501)</f>
        <v>13328.359999999404</v>
      </c>
      <c r="BB35" s="342">
        <f>SUMIF(PCIM!$B$7:$B$502,'Summary sales'!$A35,PCIM!$J$7:$J$502)</f>
        <v>2527.2600000000093</v>
      </c>
      <c r="BC35" s="342">
        <f>SUMIF(INDOFOOD!$B$7:$B$500,'Summary sales'!$A35,INDOFOOD!$J$7:$J$500)</f>
        <v>5240.910000000149</v>
      </c>
      <c r="BD35" s="342">
        <f>SUMIF(HCI!$B$7:$B$502,'Summary sales'!$A35,HCI!$J$7:$J$502)</f>
        <v>13702.699999999953</v>
      </c>
      <c r="BE35" s="342">
        <f>SUMIF(DIC!$B$7:$B$501,'Summary sales'!$A35,DIC!$J$7:$J$501)</f>
        <v>7669.6200000001118</v>
      </c>
      <c r="BF35" s="342">
        <f>SUMIF(ASAHIMAS!$B$7:$B$500,'Summary sales'!$A35,ASAHIMAS!$J$7:$J$500)</f>
        <v>8363.140000000596</v>
      </c>
      <c r="BG35" s="342">
        <f>SUMIF('ABC KOGEN'!B34:B66,'Summary sales'!$A35,'ABC KOGEN'!J34:J66)</f>
        <v>459.39999999990687</v>
      </c>
      <c r="BH35" s="342">
        <f>SUMIF(ADP!$B$7:$B$499,'Summary sales'!$A35,ADP!$J$7:$J$499)</f>
        <v>1069.7099999999919</v>
      </c>
      <c r="BI35" s="342">
        <f>SUMIF(Tongtji!$B$8:$B$502,'Summary sales'!$A35,Tongtji!$J$8:$J$502)</f>
        <v>3135.7999999998137</v>
      </c>
      <c r="BJ35" s="342">
        <f>SUMIF(CITYMALL!$B$7:$B$500,'Summary sales'!$A35,CITYMALL!$K$7:$K$500)</f>
        <v>0</v>
      </c>
      <c r="BK35" s="342">
        <f>SUMIF(PERHUTANI!$B$7:$B$500,'Summary sales'!$A35,PERHUTANI!$J$7:$J$500)</f>
        <v>0</v>
      </c>
      <c r="BL35" s="342">
        <f>SUMIF(PA!$B$7:$B$500,'Summary sales'!$A35,PA!$J$7:$J$500)</f>
        <v>547.10999999998603</v>
      </c>
      <c r="BM35" s="342">
        <f>SUMIF(RPI!$B$7:$B$500,'Summary sales'!$A35,RPI!$J$7:$J$500)</f>
        <v>0</v>
      </c>
      <c r="BN35" s="342">
        <f>SUMIF(RB!$B$7:$B$500,'Summary sales'!$A35,RB!$J$7:$J$500)</f>
        <v>3806.3799999998882</v>
      </c>
      <c r="BO35" s="342">
        <f>SUMIF(GFATOM!$B$7:$B$500,'Summary sales'!$A35,GFATOM!$J$7:$J$500)</f>
        <v>1287.8999999999069</v>
      </c>
      <c r="BP35" s="342">
        <f>SUMIF(GFKULIT!$B$7:$B$500,'Summary sales'!$A35,GFKULIT!$J$7:$J$500)</f>
        <v>0</v>
      </c>
      <c r="BQ35" s="342">
        <f>SUMIF(PENTAWIRA!$B$7:$B$548,'Summary sales'!$A35,PENTAWIRA!$O$7:$O$548)</f>
        <v>4296.3320000000003</v>
      </c>
      <c r="BR35" s="342">
        <f>SUMIF(HSK!$B$7:$B$500,'Summary sales'!$A35,HSK!$J$7:$J$500)</f>
        <v>0</v>
      </c>
      <c r="BS35" s="342">
        <f>SUMIF(SDM!$B$7:$B$500,'Summary sales'!$A35,SDM!$J$7:$J$500)</f>
        <v>776.45000000018626</v>
      </c>
      <c r="BT35" s="342">
        <f>SUMIF(CCS!$B$7:$B$500,'Summary sales'!$A35,CCS!$J$7:$J$500)</f>
        <v>0</v>
      </c>
      <c r="BU35" s="342">
        <f>SUMIF(JARGAS!$B$7:$B$500,'Summary sales'!$A35,JARGAS!$J$7:$J$500)</f>
        <v>2744.5</v>
      </c>
      <c r="BV35" s="342">
        <f>SUMIF(SBI!$B$7:$B$500,'Summary sales'!$A35,SBI!$J$7:$J$500)</f>
        <v>1776.820000000298</v>
      </c>
      <c r="BW35" s="342">
        <f>SUMIF(SPGLOBAL!$B$7:$B$542,'Summary sales'!$A35,SPGLOBAL!$M$7:$M$542)</f>
        <v>0</v>
      </c>
    </row>
    <row r="36" spans="1:75">
      <c r="A36" s="313">
        <f t="shared" si="53"/>
        <v>46232</v>
      </c>
      <c r="B36" s="314">
        <f t="shared" ca="1" si="54"/>
        <v>0.99283725511572907</v>
      </c>
      <c r="C36" s="315">
        <f t="shared" si="52"/>
        <v>184883.45199999999</v>
      </c>
      <c r="D36" s="316">
        <v>127826.48</v>
      </c>
      <c r="E36" s="317">
        <v>40541.980000000003</v>
      </c>
      <c r="F36" s="317">
        <v>7804.1</v>
      </c>
      <c r="G36" s="317">
        <v>0</v>
      </c>
      <c r="H36" s="317">
        <v>0</v>
      </c>
      <c r="I36" s="343">
        <v>0</v>
      </c>
      <c r="J36" s="317">
        <v>0</v>
      </c>
      <c r="K36" s="343">
        <v>8710.8919999999998</v>
      </c>
      <c r="L36" s="343"/>
      <c r="M36" s="344">
        <f t="shared" ca="1" si="57"/>
        <v>183559.17900000064</v>
      </c>
      <c r="N36" s="345">
        <f>SUMIF(CLIN!$C$7:$C$500,'Summary sales'!$A36,CLIN!$J$7:$J$500)</f>
        <v>1225.839999999851</v>
      </c>
      <c r="O36" s="345">
        <f>SUMIF(BI!$B$7:$B$501,'Summary sales'!$A36,BI!$J$7:$J$501)</f>
        <v>2023.6999999992549</v>
      </c>
      <c r="P36" s="345">
        <f>SUMIF(MKG!$B$7:$B$500,'Summary sales'!$A36,MKG!$J$7:$J$500)</f>
        <v>1248.2299999999814</v>
      </c>
      <c r="Q36" s="345">
        <f>SUMIF(STM!$B$7:$B$501,'Summary sales'!$A36,STM!$J$7:$J$501)</f>
        <v>3333.7999999998137</v>
      </c>
      <c r="R36" s="345">
        <f>SUMIF(OAJ!$B$7:$B$500,'Summary sales'!$A36,OAJ!$J$7:$J$500)</f>
        <v>807.42000000004191</v>
      </c>
      <c r="S36" s="345">
        <f>SUMIF(NNI!$B$7:$B$497,'Summary sales'!$A36,NNI!$J$7:$J$497)</f>
        <v>0</v>
      </c>
      <c r="T36" s="345">
        <f>SUMIF(SHB!$B$7:$B$500,'Summary sales'!$A36,SHB!$J$7:$J$500)</f>
        <v>298.87000000002445</v>
      </c>
      <c r="U36" s="345">
        <f>SUMIF(GTL!$B$7:$B$500,'Summary sales'!$A36,GTL!$J$7:$J$500)</f>
        <v>1029.4699999999721</v>
      </c>
      <c r="V36" s="345">
        <f>SUMIF(TWK!$B$7:$B$501,'Summary sales'!$A36,TWK!$J$7:$J$501)</f>
        <v>734.78000000002794</v>
      </c>
      <c r="W36" s="345">
        <f>SUMIF(BYC!$B$7:$B$500,'Summary sales'!$A36,BYC!$J$7:$J$500)</f>
        <v>5515.6200000010431</v>
      </c>
      <c r="X36" s="345">
        <f>SUMIF(GFIR!$B$7:$B$40,'Summary sales'!$A36,GFIR!$J$7:$J$40)+SUMIF(GFIR2!$B$7:$B$40,'Summary sales'!$A36,GFIR2!$J$7:$J$40)</f>
        <v>4553.8000000007451</v>
      </c>
      <c r="Y36" s="345">
        <f>SUMIF(SARIMURNI!$B$7:$B$502,'Summary sales'!$A36,SARIMURNI!$J$7:$J$502)</f>
        <v>1798.9399999999441</v>
      </c>
      <c r="Z36" s="345">
        <f>SUMIF(TOI!$B$7:$B$500,'Summary sales'!$A36,TOI!$J$7:$J$500)</f>
        <v>0</v>
      </c>
      <c r="AA36" s="345">
        <f>SUMIF(HLI!$B$7:$B$500,'Summary sales'!$A36,HLI!$J$7:$J$500)</f>
        <v>11127.989999999758</v>
      </c>
      <c r="AB36" s="345">
        <f>SUMIF(CERES!$B$7:$B$503,'Summary sales'!$A36,CERES!$J$7:$J$503)</f>
        <v>7045.4199999999255</v>
      </c>
      <c r="AC36" s="345">
        <f>SUMIF(ALT!$B$7:$B$119,'Summary sales'!$A36,ALT!$M$7:$M$119)</f>
        <v>660.67200000002049</v>
      </c>
      <c r="AD36" s="345">
        <f>SUMIF(UJL!$B$8:$B$99,'Summary sales'!$A36,UJL!$O$8:$O$99)</f>
        <v>0</v>
      </c>
      <c r="AE36" s="345">
        <f ca="1">SUMIF(IDP!$B$7:$B$138,'Summary sales'!$A36,IDP!$O$7:$O$137)</f>
        <v>7864.51</v>
      </c>
      <c r="AF36" s="345">
        <f>SUMIF(FSI!$B$7:$B$497,'Summary sales'!$A36,FSI!$J$7:$J$497)</f>
        <v>0</v>
      </c>
      <c r="AG36" s="345">
        <f>SUMIF(PSD!$B$7:$B$500,'Summary sales'!$A36,PSD!$K$7:$K$500)</f>
        <v>0</v>
      </c>
      <c r="AH36" s="345">
        <f>SUMIF(EBM!$B$7:$B$500,'Summary sales'!$A36,EBM!$J$7:$J$500)</f>
        <v>65.538000000000466</v>
      </c>
      <c r="AI36" s="345">
        <f>SUMIF(CISF!$B$7:$B$500,'Summary sales'!$A36,CISF!$J$7:$J$500)</f>
        <v>3537.1000000000931</v>
      </c>
      <c r="AJ36" s="345">
        <f>SUMIF(KGM!$B$5:$B$506,'Summary sales'!$A36,KGM!$O$5:$O$506)</f>
        <v>1413.1699999999255</v>
      </c>
      <c r="AK36" s="345">
        <f>SUMIF(PUJ!$B$7:$B$503,'Summary sales'!$A36,PUJ!$J$7:$J$503)</f>
        <v>5370.1999999992549</v>
      </c>
      <c r="AL36" s="345">
        <f>SUMIF(TORABIKACIKUPA!$B$7:$B$493,'Summary sales'!$A36,TORABIKACIKUPA!$L$7:$L$493)</f>
        <v>0</v>
      </c>
      <c r="AM36" s="345">
        <f>SUMIF(TORABIKAHF!$B$7:$B$504,'Summary sales'!$A36,TORABIKAHF!$L$7:$L$504)</f>
        <v>0</v>
      </c>
      <c r="AN36" s="345">
        <f>SUMIF(TORABIKAIC!$B$7:$B$492,'Summary sales'!$A36,TORABIKAIC!$L$7:$L$492)</f>
        <v>0</v>
      </c>
      <c r="AO36" s="345">
        <f>SUMIF(KALBEE!$B$7:$B$501,'Summary sales'!$A36,KALBEE!$J$7:$J$501)</f>
        <v>12316.5</v>
      </c>
      <c r="AP36" s="345">
        <f>SUMIF(TOYOBO!$B$7:$B$479,'Summary sales'!$A36,TOYOBO!$O$7:$O$479)</f>
        <v>0</v>
      </c>
      <c r="AQ36" s="345">
        <f>SUMIF(SWS!$B$7:$B$483,'Summary sales'!$A36,SWS!$P$7:$P$483)</f>
        <v>0</v>
      </c>
      <c r="AR36" s="345">
        <f>SUMIF(KSN!$B$7:$B$484,'Summary sales'!$A36,KSN!$J$7:$J$484)</f>
        <v>4444.660000000149</v>
      </c>
      <c r="AS36" s="345">
        <f>SUMIF(UMI!$B$7:$B$501,'Summary sales'!$A36,UMI!$J$7:$J$501)</f>
        <v>18571.436999998987</v>
      </c>
      <c r="AT36" s="345">
        <f>SUMIF(IPT!$B$7:$B$502,'Summary sales'!$A36,IPT!$J$7:$J$502)</f>
        <v>1736.7400000002235</v>
      </c>
      <c r="AU36" s="345">
        <f>SUMIF(KBRU!$B$7:$B$501,'Summary sales'!$A36,KBRU!$J$7:$J$501)</f>
        <v>1078.6000000000931</v>
      </c>
      <c r="AV36" s="345">
        <f>SUMIF(AMI!$B$7:$B$501,'Summary sales'!$A36,AMI!$J$7:$J$501)</f>
        <v>9631.5400000009686</v>
      </c>
      <c r="AW36" s="345">
        <f>SUMIF(KA!$B$7:$B$501,'Summary sales'!$A36,KA!$J$7:$J$501)</f>
        <v>1873.9000000000233</v>
      </c>
      <c r="AX36" s="345">
        <f>SUMIF(KTN!$B$7:$B$500,'Summary sales'!$A36,KTN!$J$7:$J$500)</f>
        <v>1740.5700000000652</v>
      </c>
      <c r="AY36" s="345">
        <f>SUMIF(KSNR!$B$7:$B$497,'Summary sales'!$A36,KSNR!$J$7:$J$497)</f>
        <v>9412.1000000000349</v>
      </c>
      <c r="AZ36" s="345">
        <f>SUMIF(NIAGAGARAM!$B$7:$B$504,'Summary sales'!$A36,NIAGAGARAM!$J$7:$J$504)</f>
        <v>880.25</v>
      </c>
      <c r="BA36" s="345">
        <f>SUMIF('PCI84'!$B$7:$B$501,'Summary sales'!$A36,'PCI84'!$J$7:$J$501)</f>
        <v>11353.120000000112</v>
      </c>
      <c r="BB36" s="345">
        <f>SUMIF(PCIM!$B$7:$B$502,'Summary sales'!$A36,PCIM!$J$7:$J$502)</f>
        <v>2306.4599999999627</v>
      </c>
      <c r="BC36" s="345">
        <f>SUMIF(INDOFOOD!$B$7:$B$500,'Summary sales'!$A36,INDOFOOD!$J$7:$J$500)</f>
        <v>5090.4400000004098</v>
      </c>
      <c r="BD36" s="345">
        <f>SUMIF(HCI!$B$7:$B$502,'Summary sales'!$A36,HCI!$J$7:$J$502)</f>
        <v>10525.930000000168</v>
      </c>
      <c r="BE36" s="345">
        <f>SUMIF(DIC!$B$7:$B$501,'Summary sales'!$A36,DIC!$J$7:$J$501)</f>
        <v>7460.5299999997951</v>
      </c>
      <c r="BF36" s="345">
        <f>SUMIF(ASAHIMAS!$B$7:$B$500,'Summary sales'!$A36,ASAHIMAS!$J$7:$J$500)</f>
        <v>0</v>
      </c>
      <c r="BG36" s="345">
        <f>SUMIF('ABC KOGEN'!B35:B67,'Summary sales'!$A36,'ABC KOGEN'!J35:J67)</f>
        <v>1022.7800000002608</v>
      </c>
      <c r="BH36" s="345">
        <f>SUMIF(ADP!$B$7:$B$499,'Summary sales'!$A36,ADP!$J$7:$J$499)</f>
        <v>1243.1000000000058</v>
      </c>
      <c r="BI36" s="345">
        <f>SUMIF(Tongtji!$B$8:$B$502,'Summary sales'!$A36,Tongtji!$J$8:$J$502)</f>
        <v>2792.5</v>
      </c>
      <c r="BJ36" s="345">
        <f>SUMIF(CITYMALL!$B$7:$B$500,'Summary sales'!$A36,CITYMALL!$K$7:$K$500)</f>
        <v>0</v>
      </c>
      <c r="BK36" s="345">
        <f>SUMIF(PERHUTANI!$B$7:$B$500,'Summary sales'!$A36,PERHUTANI!$J$7:$J$500)</f>
        <v>0</v>
      </c>
      <c r="BL36" s="345">
        <f>SUMIF(PA!$B$7:$B$500,'Summary sales'!$A36,PA!$J$7:$J$500)</f>
        <v>532.59999999997672</v>
      </c>
      <c r="BM36" s="345">
        <f>SUMIF(RPI!$B$7:$B$500,'Summary sales'!$A36,RPI!$J$7:$J$500)</f>
        <v>0</v>
      </c>
      <c r="BN36" s="345">
        <f>SUMIF(RB!$B$7:$B$500,'Summary sales'!$A36,RB!$J$7:$J$500)</f>
        <v>4075.1400000001304</v>
      </c>
      <c r="BO36" s="345">
        <f>SUMIF(GFATOM!$B$7:$B$500,'Summary sales'!$A36,GFATOM!$J$7:$J$500)</f>
        <v>2099.8999999999069</v>
      </c>
      <c r="BP36" s="345">
        <f>SUMIF(GFKULIT!$B$7:$B$500,'Summary sales'!$A36,GFKULIT!$J$7:$J$500)</f>
        <v>0</v>
      </c>
      <c r="BQ36" s="345">
        <f>SUMIF(PENTAWIRA!$B$7:$B$548,'Summary sales'!$A36,PENTAWIRA!$O$7:$O$548)</f>
        <v>8710.8919999999998</v>
      </c>
      <c r="BR36" s="345">
        <f>SUMIF(HSK!$B$7:$B$500,'Summary sales'!$A36,HSK!$J$7:$J$500)</f>
        <v>0</v>
      </c>
      <c r="BS36" s="345">
        <f>SUMIF(SDM!$B$7:$B$500,'Summary sales'!$A36,SDM!$J$7:$J$500)</f>
        <v>1062.6199999996461</v>
      </c>
      <c r="BT36" s="345">
        <f>SUMIF(CCS!$B$7:$B$500,'Summary sales'!$A36,CCS!$J$7:$J$500)</f>
        <v>0</v>
      </c>
      <c r="BU36" s="345">
        <f>SUMIF(JARGAS!$B$7:$B$500,'Summary sales'!$A36,JARGAS!$J$7:$J$500)</f>
        <v>2836.2600000000093</v>
      </c>
      <c r="BV36" s="345">
        <f>SUMIF(SBI!$B$7:$B$500,'Summary sales'!$A36,SBI!$J$7:$J$500)</f>
        <v>1105.5400000000373</v>
      </c>
      <c r="BW36" s="345">
        <f>SUMIF(SPGLOBAL!$B$7:$B$542,'Summary sales'!$A36,SPGLOBAL!$M$7:$M$542)</f>
        <v>0</v>
      </c>
    </row>
    <row r="37" spans="1:75">
      <c r="A37" s="308">
        <f t="shared" si="53"/>
        <v>46233</v>
      </c>
      <c r="B37" s="318">
        <f t="shared" ca="1" si="55"/>
        <v>0.99744992720487791</v>
      </c>
      <c r="C37" s="319">
        <f t="shared" si="56"/>
        <v>170753.94899999999</v>
      </c>
      <c r="D37" s="311">
        <v>107082.36</v>
      </c>
      <c r="E37" s="320">
        <v>42662.079999999994</v>
      </c>
      <c r="F37" s="312">
        <v>11789.47</v>
      </c>
      <c r="G37" s="320">
        <v>0</v>
      </c>
      <c r="H37" s="320">
        <v>4827.78</v>
      </c>
      <c r="I37" s="339">
        <v>0</v>
      </c>
      <c r="J37" s="312">
        <v>0</v>
      </c>
      <c r="K37" s="340">
        <v>4392.259</v>
      </c>
      <c r="L37" s="339"/>
      <c r="M37" s="341">
        <f t="shared" ca="1" si="57"/>
        <v>170318.51399999543</v>
      </c>
      <c r="N37" s="342">
        <f>SUMIF(CLIN!$C$7:$C$500,'Summary sales'!$A37,CLIN!$J$7:$J$500)</f>
        <v>1173.1300000001211</v>
      </c>
      <c r="O37" s="348">
        <f>SUMIF(BI!$B$7:$B$501,'Summary sales'!$A37,BI!$J$7:$J$501)</f>
        <v>1636.839999999851</v>
      </c>
      <c r="P37" s="348">
        <f>SUMIF(MKG!$B$7:$B$500,'Summary sales'!$A37,MKG!$J$7:$J$500)</f>
        <v>1107.2399999997579</v>
      </c>
      <c r="Q37" s="342">
        <f>SUMIF(STM!$B$7:$B$501,'Summary sales'!$A37,STM!$J$7:$J$501)</f>
        <v>2994.1000000000931</v>
      </c>
      <c r="R37" s="348">
        <f>SUMIF(OAJ!$B$7:$B$500,'Summary sales'!$A37,OAJ!$J$7:$J$500)</f>
        <v>843.25</v>
      </c>
      <c r="S37" s="348">
        <f>SUMIF(NNI!$B$7:$B$497,'Summary sales'!$A37,NNI!$J$7:$J$497)</f>
        <v>0</v>
      </c>
      <c r="T37" s="348">
        <f>SUMIF(SHB!$B$7:$B$500,'Summary sales'!$A37,SHB!$J$7:$J$500)</f>
        <v>297.52999999999884</v>
      </c>
      <c r="U37" s="348">
        <f>SUMIF(GTL!$B$7:$B$500,'Summary sales'!$A37,GTL!$J$7:$J$500)</f>
        <v>1038.4000000000233</v>
      </c>
      <c r="V37" s="348">
        <f>SUMIF(TWK!$B$7:$B$501,'Summary sales'!$A37,TWK!$J$7:$J$501)</f>
        <v>705.06999999994878</v>
      </c>
      <c r="W37" s="342">
        <f>SUMIF(BYC!$B$7:$B$500,'Summary sales'!$A37,BYC!$J$7:$J$500)</f>
        <v>6332.5099999997765</v>
      </c>
      <c r="X37" s="348">
        <f>SUMIF(GFIR!$B$7:$B$40,'Summary sales'!$A37,GFIR!$J$7:$J$40)+SUMIF(GFIR2!$B$7:$B$40,'Summary sales'!$A37,GFIR2!$J$7:$J$40)</f>
        <v>4184.8700000001118</v>
      </c>
      <c r="Y37" s="348">
        <f>SUMIF(SARIMURNI!$B$7:$B$502,'Summary sales'!$A37,SARIMURNI!$J$7:$J$502)</f>
        <v>405.31000000005588</v>
      </c>
      <c r="Z37" s="348">
        <f>SUMIF(TOI!$B$7:$B$500,'Summary sales'!$A37,TOI!$J$7:$J$500)</f>
        <v>0</v>
      </c>
      <c r="AA37" s="342">
        <f>SUMIF(HLI!$B$7:$B$500,'Summary sales'!$A37,HLI!$J$7:$J$500)</f>
        <v>10914.120000000112</v>
      </c>
      <c r="AB37" s="350">
        <f>SUMIF(CERES!$B$7:$B$503,'Summary sales'!$A37,CERES!$J$7:$J$503)</f>
        <v>7435.0200000000186</v>
      </c>
      <c r="AC37" s="350">
        <f>SUMIF(ALT!$B$7:$B$119,'Summary sales'!$A37,ALT!$M$7:$M$119)</f>
        <v>1393.1649999999208</v>
      </c>
      <c r="AD37" s="342">
        <f>SUMIF(UJL!$B$8:$B$99,'Summary sales'!$A37,UJL!$O$8:$O$99)</f>
        <v>0</v>
      </c>
      <c r="AE37" s="342">
        <f ca="1">SUMIF(IDP!$B$7:$B$138,'Summary sales'!$A37,IDP!$O$7:$O$137)</f>
        <v>5273.57</v>
      </c>
      <c r="AF37" s="342">
        <f>SUMIF(FSI!$B$7:$B$497,'Summary sales'!$A37,FSI!$J$7:$J$497)</f>
        <v>0</v>
      </c>
      <c r="AG37" s="348">
        <f>SUMIF(PSD!$B$7:$B$500,'Summary sales'!$A37,PSD!$K$7:$K$500)</f>
        <v>0</v>
      </c>
      <c r="AH37" s="348">
        <f>SUMIF(EBM!$B$7:$B$500,'Summary sales'!$A37,EBM!$J$7:$J$500)</f>
        <v>73.236000000004424</v>
      </c>
      <c r="AI37" s="342">
        <f>SUMIF(CISF!$B$7:$B$500,'Summary sales'!$A37,CISF!$J$7:$J$500)</f>
        <v>3390.5</v>
      </c>
      <c r="AJ37" s="342">
        <f>SUMIF(KGM!$B$5:$B$506,'Summary sales'!$A37,KGM!$O$5:$O$506)</f>
        <v>776.30000000004657</v>
      </c>
      <c r="AK37" s="342">
        <f>SUMIF(PUJ!$B$7:$B$503,'Summary sales'!$A37,PUJ!$J$7:$J$503)</f>
        <v>5073</v>
      </c>
      <c r="AL37" s="342">
        <f>SUMIF(TORABIKACIKUPA!$B$7:$B$493,'Summary sales'!$A37,TORABIKACIKUPA!$L$7:$L$493)</f>
        <v>0</v>
      </c>
      <c r="AM37" s="342">
        <f>SUMIF(TORABIKAHF!$B$7:$B$504,'Summary sales'!$A37,TORABIKAHF!$L$7:$L$504)</f>
        <v>0</v>
      </c>
      <c r="AN37" s="342">
        <f>SUMIF(TORABIKAIC!$B$7:$B$492,'Summary sales'!$A37,TORABIKAIC!$L$7:$L$492)</f>
        <v>0</v>
      </c>
      <c r="AO37" s="342">
        <f>SUMIF(KALBEE!$B$7:$B$501,'Summary sales'!$A37,KALBEE!$J$7:$J$501)</f>
        <v>14348.399999999907</v>
      </c>
      <c r="AP37" s="342">
        <f>SUMIF(TOYOBO!$B$7:$B$479,'Summary sales'!$A37,TOYOBO!$O$7:$O$479)</f>
        <v>0</v>
      </c>
      <c r="AQ37" s="342">
        <f>SUMIF(SWS!$B$7:$B$483,'Summary sales'!$A37,SWS!$P$7:$P$483)</f>
        <v>0</v>
      </c>
      <c r="AR37" s="342">
        <f>SUMIF(KSN!$B$7:$B$484,'Summary sales'!$A37,KSN!$J$7:$J$484)</f>
        <v>3841.3699999998789</v>
      </c>
      <c r="AS37" s="342">
        <f>SUMIF(UMI!$B$7:$B$501,'Summary sales'!$A37,UMI!$J$7:$J$501)</f>
        <v>15640.906999997795</v>
      </c>
      <c r="AT37" s="342">
        <f>SUMIF(IPT!$B$7:$B$502,'Summary sales'!$A37,IPT!$J$7:$J$502)</f>
        <v>1649.4500000001863</v>
      </c>
      <c r="AU37" s="342">
        <f>SUMIF(KBRU!$B$7:$B$501,'Summary sales'!$A37,KBRU!$J$7:$J$501)</f>
        <v>962.61999999999534</v>
      </c>
      <c r="AV37" s="342">
        <f>SUMIF(AMI!$B$7:$B$501,'Summary sales'!$A37,AMI!$J$7:$J$501)</f>
        <v>7126.4599999990314</v>
      </c>
      <c r="AW37" s="342">
        <f>SUMIF(KA!$B$7:$B$501,'Summary sales'!$A37,KA!$J$7:$J$501)</f>
        <v>1952.3499999999767</v>
      </c>
      <c r="AX37" s="342">
        <f>SUMIF(KTN!$B$7:$B$500,'Summary sales'!$A37,KTN!$J$7:$J$500)</f>
        <v>1851.7700000000186</v>
      </c>
      <c r="AY37" s="342">
        <f>SUMIF(KSNR!$B$7:$B$497,'Summary sales'!$A37,KSNR!$J$7:$J$497)</f>
        <v>8814.2600000000093</v>
      </c>
      <c r="AZ37" s="342">
        <f>SUMIF(NIAGAGARAM!$B$7:$B$504,'Summary sales'!$A37,NIAGAGARAM!$J$7:$J$504)</f>
        <v>1261.4300000000512</v>
      </c>
      <c r="BA37" s="342">
        <f>SUMIF('PCI84'!$B$7:$B$501,'Summary sales'!$A37,'PCI84'!$J$7:$J$501)</f>
        <v>8959.0300000002608</v>
      </c>
      <c r="BB37" s="342">
        <f>SUMIF(PCIM!$B$7:$B$502,'Summary sales'!$A37,PCIM!$J$7:$J$502)</f>
        <v>2177.5200000000186</v>
      </c>
      <c r="BC37" s="342">
        <f>SUMIF(INDOFOOD!$B$7:$B$500,'Summary sales'!$A37,INDOFOOD!$J$7:$J$500)</f>
        <v>5184.9899999992922</v>
      </c>
      <c r="BD37" s="342">
        <f>SUMIF(HCI!$B$7:$B$502,'Summary sales'!$A37,HCI!$J$7:$J$502)</f>
        <v>3472.839999999851</v>
      </c>
      <c r="BE37" s="342">
        <f>SUMIF(DIC!$B$7:$B$501,'Summary sales'!$A37,DIC!$J$7:$J$501)</f>
        <v>8808.1400000001304</v>
      </c>
      <c r="BF37" s="342">
        <f>SUMIF(ASAHIMAS!$B$7:$B$500,'Summary sales'!$A37,ASAHIMAS!$J$7:$J$500)</f>
        <v>7360.1769999992102</v>
      </c>
      <c r="BG37" s="342">
        <f>SUMIF('ABC KOGEN'!B36:B68,'Summary sales'!$A37,'ABC KOGEN'!J36:J68)</f>
        <v>0</v>
      </c>
      <c r="BH37" s="342">
        <f>SUMIF(ADP!$B$7:$B$499,'Summary sales'!$A37,ADP!$J$7:$J$499)</f>
        <v>1662.179999999993</v>
      </c>
      <c r="BI37" s="342">
        <f>SUMIF(Tongtji!$B$8:$B$502,'Summary sales'!$A37,Tongtji!$J$8:$J$502)</f>
        <v>2546.5</v>
      </c>
      <c r="BJ37" s="342">
        <f>SUMIF(CITYMALL!$B$7:$B$500,'Summary sales'!$A37,CITYMALL!$K$7:$K$500)</f>
        <v>0</v>
      </c>
      <c r="BK37" s="342">
        <f>SUMIF(PERHUTANI!$B$7:$B$500,'Summary sales'!$A37,PERHUTANI!$J$7:$J$500)</f>
        <v>0</v>
      </c>
      <c r="BL37" s="342">
        <f>SUMIF(PA!$B$7:$B$500,'Summary sales'!$A37,PA!$J$7:$J$500)</f>
        <v>543.14000000001397</v>
      </c>
      <c r="BM37" s="342">
        <f>SUMIF(RPI!$B$7:$B$500,'Summary sales'!$A37,RPI!$J$7:$J$500)</f>
        <v>0</v>
      </c>
      <c r="BN37" s="342">
        <f>SUMIF(RB!$B$7:$B$500,'Summary sales'!$A37,RB!$J$7:$J$500)</f>
        <v>4244.5099999997765</v>
      </c>
      <c r="BO37" s="342">
        <f>SUMIF(GFATOM!$B$7:$B$500,'Summary sales'!$A37,GFATOM!$J$7:$J$500)</f>
        <v>4374.9899999999907</v>
      </c>
      <c r="BP37" s="342">
        <f>SUMIF(GFKULIT!$B$7:$B$500,'Summary sales'!$A37,GFKULIT!$J$7:$J$500)</f>
        <v>0</v>
      </c>
      <c r="BQ37" s="342">
        <f>SUMIF(PENTAWIRA!$B$7:$B$548,'Summary sales'!$A37,PENTAWIRA!$O$7:$O$548)</f>
        <v>4392.259</v>
      </c>
      <c r="BR37" s="342">
        <f>SUMIF(HSK!$B$7:$B$500,'Summary sales'!$A37,HSK!$J$7:$J$500)</f>
        <v>0</v>
      </c>
      <c r="BS37" s="342">
        <f>SUMIF(SDM!$B$7:$B$500,'Summary sales'!$A37,SDM!$J$7:$J$500)</f>
        <v>1217.9000000003725</v>
      </c>
      <c r="BT37" s="342">
        <f>SUMIF(CCS!$B$7:$B$500,'Summary sales'!$A37,CCS!$J$7:$J$500)</f>
        <v>0</v>
      </c>
      <c r="BU37" s="342">
        <f>SUMIF(JARGAS!$B$7:$B$500,'Summary sales'!$A37,JARGAS!$J$7:$J$500)</f>
        <v>2795.8399999999965</v>
      </c>
      <c r="BV37" s="342">
        <f>SUMIF(SBI!$B$7:$B$500,'Summary sales'!$A37,SBI!$J$7:$J$500)</f>
        <v>82.319999999832362</v>
      </c>
      <c r="BW37" s="342">
        <f>SUMIF(SPGLOBAL!$B$7:$B$542,'Summary sales'!$A37,SPGLOBAL!$M$7:$M$542)</f>
        <v>0</v>
      </c>
    </row>
    <row r="38" spans="1:75">
      <c r="A38" s="313">
        <f t="shared" si="53"/>
        <v>46234</v>
      </c>
      <c r="B38" s="314">
        <f t="shared" ref="B38" ca="1" si="58">IFERROR(M38/C38,"")</f>
        <v>0.91849424918631861</v>
      </c>
      <c r="C38" s="315">
        <f t="shared" ref="C38" si="59">SUM(D38:L38)</f>
        <v>191719.478</v>
      </c>
      <c r="D38" s="316">
        <v>124232.88</v>
      </c>
      <c r="E38" s="317">
        <v>47991.289999999994</v>
      </c>
      <c r="F38" s="317">
        <v>10986.23</v>
      </c>
      <c r="G38" s="317">
        <v>0</v>
      </c>
      <c r="H38" s="317">
        <v>0</v>
      </c>
      <c r="I38" s="343">
        <v>0</v>
      </c>
      <c r="J38" s="800">
        <v>0</v>
      </c>
      <c r="K38" s="343">
        <v>8509.0780000000013</v>
      </c>
      <c r="L38" s="343"/>
      <c r="M38" s="344">
        <f t="shared" ref="M38" ca="1" si="60">SUM(N38:BW38)</f>
        <v>176093.23800000292</v>
      </c>
      <c r="N38" s="345">
        <f>SUMIF(CLIN!$C$7:$C$500,'Summary sales'!$A38,CLIN!$J$7:$J$500)</f>
        <v>1015.5600000000559</v>
      </c>
      <c r="O38" s="345">
        <f>SUMIF(BI!$B$7:$B$501,'Summary sales'!$A38,BI!$J$7:$J$501)</f>
        <v>1384.5500000007451</v>
      </c>
      <c r="P38" s="345">
        <f>SUMIF(MKG!$B$7:$B$500,'Summary sales'!$A38,MKG!$J$7:$J$500)</f>
        <v>1111.6000000000931</v>
      </c>
      <c r="Q38" s="345">
        <f>SUMIF(STM!$B$7:$B$501,'Summary sales'!$A38,STM!$J$7:$J$501)</f>
        <v>3267.6999999997206</v>
      </c>
      <c r="R38" s="345">
        <f>SUMIF(OAJ!$B$7:$B$500,'Summary sales'!$A38,OAJ!$J$7:$J$500)</f>
        <v>983.69000000006054</v>
      </c>
      <c r="S38" s="345">
        <f>SUMIF(NNI!$B$7:$B$497,'Summary sales'!$A38,NNI!$J$7:$J$497)</f>
        <v>0</v>
      </c>
      <c r="T38" s="345">
        <f>SUMIF(SHB!$B$7:$B$500,'Summary sales'!$A38,SHB!$J$7:$J$500)</f>
        <v>76.069999999977881</v>
      </c>
      <c r="U38" s="345">
        <f>SUMIF(GTL!$B$7:$B$500,'Summary sales'!$A38,GTL!$J$7:$J$500)</f>
        <v>923.77000000001863</v>
      </c>
      <c r="V38" s="345">
        <f>SUMIF(TWK!$B$7:$B$501,'Summary sales'!$A38,TWK!$J$7:$J$501)</f>
        <v>684.72999999998137</v>
      </c>
      <c r="W38" s="345">
        <f>SUMIF(BYC!$B$7:$B$500,'Summary sales'!$A38,BYC!$J$7:$J$500)</f>
        <v>5257.1500000003725</v>
      </c>
      <c r="X38" s="345">
        <f>SUMIF(GFIR!$B$7:$B$40,'Summary sales'!$A38,GFIR!$J$7:$J$40)+SUMIF(GFIR2!$B$7:$B$40,'Summary sales'!$A38,GFIR2!$J$7:$J$40)</f>
        <v>4240.8899999996647</v>
      </c>
      <c r="Y38" s="345">
        <f>SUMIF(SARIMURNI!$B$7:$B$502,'Summary sales'!$A38,SARIMURNI!$J$7:$J$502)</f>
        <v>519.80000000004657</v>
      </c>
      <c r="Z38" s="345">
        <f>SUMIF(TOI!$B$7:$B$500,'Summary sales'!$A38,TOI!$J$7:$J$500)</f>
        <v>0</v>
      </c>
      <c r="AA38" s="345">
        <f>SUMIF(HLI!$B$7:$B$500,'Summary sales'!$A38,HLI!$J$7:$J$500)</f>
        <v>11282.409999999683</v>
      </c>
      <c r="AB38" s="345">
        <f>SUMIF(CERES!$B$7:$B$503,'Summary sales'!$A38,CERES!$J$7:$J$503)</f>
        <v>8208.1499999999069</v>
      </c>
      <c r="AC38" s="345">
        <f>SUMIF(ALT!$B$7:$B$119,'Summary sales'!$A38,ALT!$M$7:$M$119)</f>
        <v>1298.9629999999888</v>
      </c>
      <c r="AD38" s="345">
        <f>SUMIF(UJL!$B$8:$B$99,'Summary sales'!$A38,UJL!$O$8:$O$99)</f>
        <v>0</v>
      </c>
      <c r="AE38" s="345">
        <f ca="1">SUMIF(IDP!$B$7:$B$138,'Summary sales'!$A38,IDP!$O$7:$O$137)</f>
        <v>0</v>
      </c>
      <c r="AF38" s="345">
        <f>SUMIF(FSI!$B$7:$B$497,'Summary sales'!$A38,FSI!$J$7:$J$497)</f>
        <v>0</v>
      </c>
      <c r="AG38" s="345">
        <f>SUMIF(PSD!$B$7:$B$500,'Summary sales'!$A38,PSD!$K$7:$K$500)</f>
        <v>0</v>
      </c>
      <c r="AH38" s="345">
        <f>SUMIF(EBM!$B$7:$B$500,'Summary sales'!$A38,EBM!$J$7:$J$500)</f>
        <v>81.439999999987776</v>
      </c>
      <c r="AI38" s="345">
        <f>SUMIF(CISF!$B$7:$B$500,'Summary sales'!$A38,CISF!$J$7:$J$500)</f>
        <v>2567.0999999996275</v>
      </c>
      <c r="AJ38" s="345">
        <f>SUMIF(KGM!$B$5:$B$506,'Summary sales'!$A38,KGM!$O$5:$O$506)</f>
        <v>1665.9899999999907</v>
      </c>
      <c r="AK38" s="345">
        <f>SUMIF(PUJ!$B$7:$B$503,'Summary sales'!$A38,PUJ!$J$7:$J$503)</f>
        <v>3472.6000000005588</v>
      </c>
      <c r="AL38" s="345">
        <f>SUMIF(TORABIKACIKUPA!$B$7:$B$493,'Summary sales'!$A38,TORABIKACIKUPA!$L$7:$L$493)</f>
        <v>0</v>
      </c>
      <c r="AM38" s="345">
        <f>SUMIF(TORABIKAHF!$B$7:$B$504,'Summary sales'!$A38,TORABIKAHF!$L$7:$L$504)</f>
        <v>0</v>
      </c>
      <c r="AN38" s="345">
        <f>SUMIF(TORABIKAIC!$B$7:$B$492,'Summary sales'!$A38,TORABIKAIC!$L$7:$L$492)</f>
        <v>0</v>
      </c>
      <c r="AO38" s="345">
        <f>SUMIF(KALBEE!$B$7:$B$501,'Summary sales'!$A38,KALBEE!$J$7:$J$501)</f>
        <v>9371.1000000000931</v>
      </c>
      <c r="AP38" s="345">
        <f>SUMIF(TOYOBO!$B$7:$B$479,'Summary sales'!$A38,TOYOBO!$O$7:$O$479)</f>
        <v>0</v>
      </c>
      <c r="AQ38" s="345">
        <f>SUMIF(SWS!$B$7:$B$483,'Summary sales'!$A38,SWS!$P$7:$P$483)</f>
        <v>0</v>
      </c>
      <c r="AR38" s="345">
        <f>SUMIF(KSN!$B$7:$B$484,'Summary sales'!$A38,KSN!$J$7:$J$484)</f>
        <v>2407.0100000000093</v>
      </c>
      <c r="AS38" s="345">
        <f>SUMIF(UMI!$B$7:$B$501,'Summary sales'!$A38,UMI!$J$7:$J$501)</f>
        <v>15440.354000002146</v>
      </c>
      <c r="AT38" s="345">
        <f>SUMIF(IPT!$B$7:$B$502,'Summary sales'!$A38,IPT!$J$7:$J$502)</f>
        <v>1739.5799999991432</v>
      </c>
      <c r="AU38" s="345">
        <f>SUMIF(KBRU!$B$7:$B$501,'Summary sales'!$A38,KBRU!$J$7:$J$501)</f>
        <v>55.309999999939464</v>
      </c>
      <c r="AV38" s="345">
        <f>SUMIF(AMI!$B$7:$B$501,'Summary sales'!$A38,AMI!$J$7:$J$501)</f>
        <v>7699.4700000006706</v>
      </c>
      <c r="AW38" s="345">
        <f>SUMIF(KA!$B$7:$B$501,'Summary sales'!$A38,KA!$J$7:$J$501)</f>
        <v>1710.4799999999814</v>
      </c>
      <c r="AX38" s="345">
        <f>SUMIF(KTN!$B$7:$B$500,'Summary sales'!$A38,KTN!$J$7:$J$500)</f>
        <v>1689.089999999851</v>
      </c>
      <c r="AY38" s="345">
        <f>SUMIF(KSNR!$B$7:$B$497,'Summary sales'!$A38,KSNR!$J$7:$J$497)</f>
        <v>8184.7799999999697</v>
      </c>
      <c r="AZ38" s="345">
        <f>SUMIF(NIAGAGARAM!$B$7:$B$504,'Summary sales'!$A38,NIAGAGARAM!$J$7:$J$504)</f>
        <v>847.42999999993481</v>
      </c>
      <c r="BA38" s="345">
        <f>SUMIF('PCI84'!$B$7:$B$501,'Summary sales'!$A38,'PCI84'!$J$7:$J$501)</f>
        <v>12440.389999999665</v>
      </c>
      <c r="BB38" s="345">
        <f>SUMIF(PCIM!$B$7:$B$502,'Summary sales'!$A38,PCIM!$J$7:$J$502)</f>
        <v>2294.0700000000652</v>
      </c>
      <c r="BC38" s="345">
        <f>SUMIF(INDOFOOD!$B$7:$B$500,'Summary sales'!$A38,INDOFOOD!$J$7:$J$500)</f>
        <v>6803.8799999998882</v>
      </c>
      <c r="BD38" s="345">
        <f>SUMIF(HCI!$B$7:$B$502,'Summary sales'!$A38,HCI!$J$7:$J$502)</f>
        <v>2805.0200000000186</v>
      </c>
      <c r="BE38" s="345">
        <f>SUMIF(DIC!$B$7:$B$501,'Summary sales'!$A38,DIC!$J$7:$J$501)</f>
        <v>8573.6800000001676</v>
      </c>
      <c r="BF38" s="345">
        <f>SUMIF(ASAHIMAS!$B$7:$B$500,'Summary sales'!$A38,ASAHIMAS!$J$7:$J$500)</f>
        <v>13400.353000000119</v>
      </c>
      <c r="BG38" s="345">
        <f>SUMIF('ABC KOGEN'!B37:B69,'Summary sales'!$A38,'ABC KOGEN'!J37:J69)</f>
        <v>4826.8999999999069</v>
      </c>
      <c r="BH38" s="345">
        <f>SUMIF(ADP!$B$7:$B$499,'Summary sales'!$A38,ADP!$J$7:$J$499)</f>
        <v>1837.8600000000006</v>
      </c>
      <c r="BI38" s="345">
        <f>SUMIF(Tongtji!$B$8:$B$502,'Summary sales'!$A38,Tongtji!$J$8:$J$502)</f>
        <v>2114.8000000007451</v>
      </c>
      <c r="BJ38" s="345">
        <f>SUMIF(CITYMALL!$B$7:$B$500,'Summary sales'!$A38,CITYMALL!$K$7:$K$500)</f>
        <v>0</v>
      </c>
      <c r="BK38" s="345">
        <f>SUMIF(PERHUTANI!$B$7:$B$500,'Summary sales'!$A38,PERHUTANI!$J$7:$J$500)</f>
        <v>0</v>
      </c>
      <c r="BL38" s="345">
        <f>SUMIF(PA!$B$7:$B$500,'Summary sales'!$A38,PA!$J$7:$J$500)</f>
        <v>562.46999999997206</v>
      </c>
      <c r="BM38" s="345">
        <f>SUMIF(RPI!$B$7:$B$500,'Summary sales'!$A38,RPI!$J$7:$J$500)</f>
        <v>0</v>
      </c>
      <c r="BN38" s="345">
        <f>SUMIF(RB!$B$7:$B$500,'Summary sales'!$A38,RB!$J$7:$J$500)</f>
        <v>4200.1899999999441</v>
      </c>
      <c r="BO38" s="345">
        <f>SUMIF(GFATOM!$B$7:$B$500,'Summary sales'!$A38,GFATOM!$J$7:$J$500)</f>
        <v>4744.4300000001676</v>
      </c>
      <c r="BP38" s="345">
        <f>SUMIF(GFKULIT!$B$7:$B$500,'Summary sales'!$A38,GFKULIT!$J$7:$J$500)</f>
        <v>0</v>
      </c>
      <c r="BQ38" s="345">
        <f>SUMIF(PENTAWIRA!$B$7:$B$548,'Summary sales'!$A38,PENTAWIRA!$O$7:$O$548)</f>
        <v>8509.0780000000013</v>
      </c>
      <c r="BR38" s="345">
        <f>SUMIF(HSK!$B$7:$B$500,'Summary sales'!$A38,HSK!$J$7:$J$500)</f>
        <v>0</v>
      </c>
      <c r="BS38" s="345">
        <f>SUMIF(SDM!$B$7:$B$500,'Summary sales'!$A38,SDM!$J$7:$J$500)</f>
        <v>1035.3999999999069</v>
      </c>
      <c r="BT38" s="345">
        <f>SUMIF(CCS!$B$7:$B$500,'Summary sales'!$A38,CCS!$J$7:$J$500)</f>
        <v>0</v>
      </c>
      <c r="BU38" s="345">
        <f>SUMIF(JARGAS!$B$7:$B$500,'Summary sales'!$A38,JARGAS!$J$7:$J$500)</f>
        <v>2817.0400000000081</v>
      </c>
      <c r="BV38" s="345">
        <f>SUMIF(SBI!$B$7:$B$500,'Summary sales'!$A38,SBI!$J$7:$J$500)</f>
        <v>1940.910000000149</v>
      </c>
      <c r="BW38" s="345">
        <f>SUMIF(SPGLOBAL!$B$7:$B$542,'Summary sales'!$A38,SPGLOBAL!$M$7:$M$542)</f>
        <v>0</v>
      </c>
    </row>
    <row r="39" spans="1:75" ht="15" thickBot="1">
      <c r="A39" s="308"/>
      <c r="B39" s="318"/>
      <c r="C39" s="319"/>
      <c r="D39" s="311"/>
      <c r="E39" s="320"/>
      <c r="F39" s="312"/>
      <c r="G39" s="320"/>
      <c r="H39" s="320"/>
      <c r="I39" s="339"/>
      <c r="J39" s="312"/>
      <c r="K39" s="340"/>
      <c r="L39" s="339"/>
      <c r="M39" s="341"/>
      <c r="N39" s="342"/>
      <c r="O39" s="348"/>
      <c r="P39" s="348"/>
      <c r="Q39" s="342"/>
      <c r="R39" s="348"/>
      <c r="S39" s="348"/>
      <c r="T39" s="348"/>
      <c r="U39" s="348"/>
      <c r="V39" s="348"/>
      <c r="W39" s="342"/>
      <c r="X39" s="348"/>
      <c r="Y39" s="348"/>
      <c r="Z39" s="348"/>
      <c r="AA39" s="342"/>
      <c r="AB39" s="350"/>
      <c r="AC39" s="350"/>
      <c r="AD39" s="342"/>
      <c r="AE39" s="342"/>
      <c r="AF39" s="342"/>
      <c r="AG39" s="348"/>
      <c r="AH39" s="348"/>
      <c r="AI39" s="342"/>
      <c r="AJ39" s="342"/>
      <c r="AK39" s="342"/>
      <c r="AL39" s="342"/>
      <c r="AM39" s="342"/>
      <c r="AN39" s="342"/>
      <c r="AO39" s="342"/>
      <c r="AP39" s="342"/>
      <c r="AQ39" s="342"/>
      <c r="AR39" s="342"/>
      <c r="AS39" s="342"/>
      <c r="AT39" s="342"/>
      <c r="AU39" s="342"/>
      <c r="AV39" s="342"/>
      <c r="AW39" s="342"/>
      <c r="AX39" s="342"/>
      <c r="AY39" s="342"/>
      <c r="AZ39" s="342"/>
      <c r="BA39" s="342"/>
      <c r="BB39" s="342"/>
      <c r="BC39" s="342"/>
      <c r="BD39" s="342"/>
      <c r="BE39" s="342"/>
      <c r="BF39" s="342"/>
      <c r="BG39" s="342"/>
      <c r="BH39" s="342"/>
      <c r="BI39" s="342"/>
      <c r="BJ39" s="342"/>
      <c r="BK39" s="342"/>
      <c r="BL39" s="342"/>
      <c r="BM39" s="342"/>
      <c r="BN39" s="342"/>
      <c r="BO39" s="342"/>
      <c r="BP39" s="342"/>
      <c r="BQ39" s="342"/>
      <c r="BR39" s="342"/>
      <c r="BS39" s="342"/>
      <c r="BT39" s="342"/>
      <c r="BU39" s="342"/>
      <c r="BV39" s="342"/>
      <c r="BW39" s="342"/>
    </row>
    <row r="40" spans="1:75" s="298" customFormat="1" ht="16.8" thickTop="1" thickBot="1">
      <c r="A40" s="323" t="s">
        <v>19</v>
      </c>
      <c r="B40" s="324">
        <f ca="1">IFERROR(M40/C40,"")</f>
        <v>1.0261340629930948</v>
      </c>
      <c r="C40" s="325">
        <f t="shared" ref="C40:AH40" si="61">SUM(C8:C39)</f>
        <v>6138390.5479999995</v>
      </c>
      <c r="D40" s="325">
        <f t="shared" si="61"/>
        <v>4041344.2099999995</v>
      </c>
      <c r="E40" s="325">
        <f t="shared" si="61"/>
        <v>1267821.5800000003</v>
      </c>
      <c r="F40" s="325">
        <f t="shared" si="61"/>
        <v>385705.80000000005</v>
      </c>
      <c r="G40" s="325">
        <f t="shared" si="61"/>
        <v>20047.829999999998</v>
      </c>
      <c r="H40" s="325">
        <f t="shared" si="61"/>
        <v>4827.78</v>
      </c>
      <c r="I40" s="325">
        <f t="shared" si="61"/>
        <v>37312.160000000003</v>
      </c>
      <c r="J40" s="325">
        <f t="shared" si="61"/>
        <v>6751.76</v>
      </c>
      <c r="K40" s="325">
        <f t="shared" si="61"/>
        <v>374579.42800000007</v>
      </c>
      <c r="L40" s="325">
        <f t="shared" si="61"/>
        <v>0</v>
      </c>
      <c r="M40" s="325">
        <f t="shared" ca="1" si="61"/>
        <v>6298811.6332576489</v>
      </c>
      <c r="N40" s="325">
        <f t="shared" si="61"/>
        <v>28389.770000000019</v>
      </c>
      <c r="O40" s="325">
        <f t="shared" si="61"/>
        <v>50242.669999999925</v>
      </c>
      <c r="P40" s="325">
        <f t="shared" si="61"/>
        <v>33249.620000000112</v>
      </c>
      <c r="Q40" s="325">
        <f t="shared" si="61"/>
        <v>87836.799999999814</v>
      </c>
      <c r="R40" s="325">
        <f t="shared" si="61"/>
        <v>24440.550000000047</v>
      </c>
      <c r="S40" s="325">
        <f t="shared" si="61"/>
        <v>0</v>
      </c>
      <c r="T40" s="325">
        <f t="shared" si="61"/>
        <v>2922.0999999999767</v>
      </c>
      <c r="U40" s="325">
        <f t="shared" si="61"/>
        <v>27267.740000000107</v>
      </c>
      <c r="V40" s="325">
        <f t="shared" si="61"/>
        <v>20574.789999999921</v>
      </c>
      <c r="W40" s="325">
        <f t="shared" si="61"/>
        <v>152593.3900000006</v>
      </c>
      <c r="X40" s="325">
        <f t="shared" ca="1" si="61"/>
        <v>142095.64999999991</v>
      </c>
      <c r="Y40" s="325">
        <f t="shared" si="61"/>
        <v>54826.440000000177</v>
      </c>
      <c r="Z40" s="325">
        <f t="shared" si="61"/>
        <v>0</v>
      </c>
      <c r="AA40" s="325">
        <f t="shared" si="61"/>
        <v>340144.12999999989</v>
      </c>
      <c r="AB40" s="325">
        <f t="shared" si="61"/>
        <v>232852.21999999974</v>
      </c>
      <c r="AC40" s="325">
        <f t="shared" si="61"/>
        <v>30792.483999999939</v>
      </c>
      <c r="AD40" s="325">
        <f t="shared" si="61"/>
        <v>0</v>
      </c>
      <c r="AE40" s="325">
        <f t="shared" ca="1" si="61"/>
        <v>140267.31742805289</v>
      </c>
      <c r="AF40" s="325">
        <f t="shared" si="61"/>
        <v>0</v>
      </c>
      <c r="AG40" s="325">
        <f t="shared" si="61"/>
        <v>0</v>
      </c>
      <c r="AH40" s="325">
        <f t="shared" si="61"/>
        <v>2076.4549999999872</v>
      </c>
      <c r="AI40" s="325">
        <f t="shared" ref="AI40:BN40" si="62">SUM(AI8:AI39)</f>
        <v>83092.5</v>
      </c>
      <c r="AJ40" s="325">
        <f t="shared" si="62"/>
        <v>43941.465829596353</v>
      </c>
      <c r="AK40" s="325">
        <f t="shared" si="62"/>
        <v>115134</v>
      </c>
      <c r="AL40" s="325">
        <f t="shared" si="62"/>
        <v>0</v>
      </c>
      <c r="AM40" s="325">
        <f t="shared" si="62"/>
        <v>0</v>
      </c>
      <c r="AN40" s="325">
        <f t="shared" si="62"/>
        <v>0</v>
      </c>
      <c r="AO40" s="325">
        <f t="shared" si="62"/>
        <v>286589.10000000009</v>
      </c>
      <c r="AP40" s="325">
        <f t="shared" si="62"/>
        <v>0</v>
      </c>
      <c r="AQ40" s="325">
        <f t="shared" si="62"/>
        <v>0</v>
      </c>
      <c r="AR40" s="325">
        <f t="shared" si="62"/>
        <v>184150.95999999996</v>
      </c>
      <c r="AS40" s="325">
        <f t="shared" si="62"/>
        <v>483546.2650000006</v>
      </c>
      <c r="AT40" s="325">
        <f t="shared" si="62"/>
        <v>52771.379999999888</v>
      </c>
      <c r="AU40" s="325">
        <f t="shared" si="62"/>
        <v>18532.780000000028</v>
      </c>
      <c r="AV40" s="325">
        <f t="shared" si="62"/>
        <v>244176.03000000026</v>
      </c>
      <c r="AW40" s="325">
        <f t="shared" si="62"/>
        <v>49917.549999999988</v>
      </c>
      <c r="AX40" s="325">
        <f t="shared" si="62"/>
        <v>53790.089999999851</v>
      </c>
      <c r="AY40" s="325">
        <f t="shared" si="62"/>
        <v>204256.5</v>
      </c>
      <c r="AZ40" s="325">
        <f t="shared" si="62"/>
        <v>19767.939999999944</v>
      </c>
      <c r="BA40" s="325">
        <f t="shared" si="62"/>
        <v>350287.16000000015</v>
      </c>
      <c r="BB40" s="325">
        <f t="shared" si="62"/>
        <v>74538.429999999935</v>
      </c>
      <c r="BC40" s="325">
        <f t="shared" si="62"/>
        <v>102418.19999999925</v>
      </c>
      <c r="BD40" s="325">
        <f t="shared" si="62"/>
        <v>150671.59999999986</v>
      </c>
      <c r="BE40" s="325">
        <f t="shared" si="62"/>
        <v>225287.59000000032</v>
      </c>
      <c r="BF40" s="325">
        <f t="shared" si="62"/>
        <v>1093640.8399999999</v>
      </c>
      <c r="BG40" s="325">
        <f t="shared" si="62"/>
        <v>204161.16999999993</v>
      </c>
      <c r="BH40" s="325">
        <f t="shared" si="62"/>
        <v>37992.689999999995</v>
      </c>
      <c r="BI40" s="325">
        <f t="shared" si="62"/>
        <v>98270.400000000373</v>
      </c>
      <c r="BJ40" s="325">
        <f t="shared" si="62"/>
        <v>0</v>
      </c>
      <c r="BK40" s="325">
        <f t="shared" si="62"/>
        <v>0</v>
      </c>
      <c r="BL40" s="325">
        <f t="shared" si="62"/>
        <v>16259.270000000019</v>
      </c>
      <c r="BM40" s="325">
        <f t="shared" si="62"/>
        <v>0</v>
      </c>
      <c r="BN40" s="325">
        <f t="shared" si="62"/>
        <v>125577.09999999963</v>
      </c>
      <c r="BO40" s="325">
        <f t="shared" ref="BO40:BW40" si="63">SUM(BO8:BO39)</f>
        <v>78507.210000000196</v>
      </c>
      <c r="BP40" s="325">
        <f t="shared" si="63"/>
        <v>9638.9689999999246</v>
      </c>
      <c r="BQ40" s="325">
        <f t="shared" si="63"/>
        <v>379015.92700000008</v>
      </c>
      <c r="BR40" s="325">
        <f t="shared" si="63"/>
        <v>0</v>
      </c>
      <c r="BS40" s="325">
        <f t="shared" si="63"/>
        <v>23668.030000000261</v>
      </c>
      <c r="BT40" s="325">
        <f t="shared" si="63"/>
        <v>0</v>
      </c>
      <c r="BU40" s="325">
        <f t="shared" si="63"/>
        <v>84804.6</v>
      </c>
      <c r="BV40" s="325">
        <f t="shared" si="63"/>
        <v>33833.760000000242</v>
      </c>
      <c r="BW40" s="325">
        <f t="shared" si="63"/>
        <v>0</v>
      </c>
    </row>
    <row r="42" spans="1:75">
      <c r="D42" s="326"/>
      <c r="E42" s="326"/>
      <c r="F42" s="326"/>
      <c r="M42" s="326"/>
      <c r="Q42" s="326"/>
      <c r="AG42" s="326"/>
      <c r="AH42" s="326"/>
      <c r="AI42" s="326"/>
      <c r="AJ42" s="326"/>
    </row>
    <row r="43" spans="1:75">
      <c r="C43" s="217"/>
      <c r="D43" s="327"/>
      <c r="G43" s="328"/>
      <c r="H43" s="328"/>
      <c r="J43" s="328"/>
      <c r="K43" s="328"/>
      <c r="M43" s="326"/>
    </row>
    <row r="44" spans="1:75">
      <c r="C44" s="326"/>
      <c r="D44" s="326"/>
      <c r="M44" s="326"/>
      <c r="N44" s="326"/>
    </row>
    <row r="45" spans="1:75">
      <c r="C45" s="329"/>
      <c r="M45" s="326"/>
      <c r="Y45" s="217"/>
    </row>
    <row r="46" spans="1:75">
      <c r="D46" s="326"/>
      <c r="M46" s="216"/>
    </row>
    <row r="47" spans="1:75">
      <c r="C47" s="329"/>
      <c r="M47" s="327"/>
    </row>
    <row r="49" spans="3:13">
      <c r="C49" s="330"/>
      <c r="M49" s="326"/>
    </row>
  </sheetData>
  <mergeCells count="6">
    <mergeCell ref="A3:C3"/>
    <mergeCell ref="A4:B4"/>
    <mergeCell ref="C6:L6"/>
    <mergeCell ref="M6:BW6"/>
    <mergeCell ref="A6:A7"/>
    <mergeCell ref="B6:B7"/>
  </mergeCells>
  <conditionalFormatting sqref="C8:C22 L8:BW22">
    <cfRule type="cellIs" dxfId="6" priority="2" operator="lessThan">
      <formula>0</formula>
    </cfRule>
  </conditionalFormatting>
  <conditionalFormatting sqref="C23:BW40">
    <cfRule type="cellIs" dxfId="5" priority="1" operator="lessThan">
      <formula>0</formula>
    </cfRule>
  </conditionalFormatting>
  <conditionalFormatting sqref="N7:AQ7">
    <cfRule type="cellIs" dxfId="4" priority="4" operator="lessThan">
      <formula>0</formula>
    </cfRule>
  </conditionalFormatting>
  <conditionalFormatting sqref="BD7:BH7">
    <cfRule type="cellIs" dxfId="3" priority="3" operator="lessThan">
      <formula>0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scale="11" orientation="landscape" horizontalDpi="300" verticalDpi="300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0"/>
  <sheetViews>
    <sheetView workbookViewId="0">
      <pane ySplit="6" topLeftCell="A7" activePane="bottomLeft" state="frozen"/>
      <selection pane="bottomLeft" activeCell="H6" sqref="H6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</row>
    <row r="2" spans="1:12">
      <c r="B2" s="2"/>
      <c r="C2" s="3" t="s">
        <v>133</v>
      </c>
      <c r="D2" s="2"/>
      <c r="E2" s="2"/>
      <c r="F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</row>
    <row r="4" spans="1:12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MAX(K7:K38)</f>
        <v>0</v>
      </c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7">
        <f>C4</f>
        <v>46204</v>
      </c>
      <c r="D7" s="9">
        <v>0</v>
      </c>
      <c r="E7" s="7">
        <f>C7+1</f>
        <v>46205</v>
      </c>
      <c r="F7" s="9">
        <v>0</v>
      </c>
      <c r="G7" s="10">
        <f>IFERROR(((E7-C7)+(F7-D7)),"")</f>
        <v>1</v>
      </c>
      <c r="H7" s="11"/>
      <c r="I7" s="11"/>
      <c r="J7" s="11">
        <f t="shared" ref="J7:J36" si="0">I7-H7</f>
        <v>0</v>
      </c>
      <c r="K7" s="27">
        <f t="shared" ref="K7:K36" si="1">J7/24</f>
        <v>0</v>
      </c>
      <c r="L7" s="101"/>
    </row>
    <row r="8" spans="1:12">
      <c r="A8" s="12">
        <f>A7+1</f>
        <v>2</v>
      </c>
      <c r="B8" s="8">
        <f>B7+1</f>
        <v>46205</v>
      </c>
      <c r="C8" s="8">
        <f t="shared" ref="C8:C36" si="2">B8</f>
        <v>46205</v>
      </c>
      <c r="D8" s="9">
        <v>0</v>
      </c>
      <c r="E8" s="8">
        <f t="shared" ref="E8:E36" si="3">C8+1</f>
        <v>46206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4">A8+1</f>
        <v>3</v>
      </c>
      <c r="B9" s="8">
        <f t="shared" si="4"/>
        <v>46206</v>
      </c>
      <c r="C9" s="8">
        <f t="shared" si="2"/>
        <v>46206</v>
      </c>
      <c r="D9" s="9">
        <v>0</v>
      </c>
      <c r="E9" s="8">
        <f t="shared" si="3"/>
        <v>46207</v>
      </c>
      <c r="F9" s="9"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4"/>
        <v>4</v>
      </c>
      <c r="B10" s="8">
        <f t="shared" si="4"/>
        <v>46207</v>
      </c>
      <c r="C10" s="8">
        <f t="shared" si="2"/>
        <v>46207</v>
      </c>
      <c r="D10" s="9">
        <v>0</v>
      </c>
      <c r="E10" s="8">
        <f t="shared" si="3"/>
        <v>46208</v>
      </c>
      <c r="F10" s="9">
        <v>0</v>
      </c>
      <c r="G10" s="10">
        <f>IFERROR(((E10-C10)+(F10-D10)),"")</f>
        <v>1</v>
      </c>
      <c r="H10" s="11"/>
      <c r="I10" s="296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4"/>
        <v>5</v>
      </c>
      <c r="B11" s="8">
        <f t="shared" si="4"/>
        <v>46208</v>
      </c>
      <c r="C11" s="8">
        <f t="shared" si="2"/>
        <v>46208</v>
      </c>
      <c r="D11" s="9">
        <v>0</v>
      </c>
      <c r="E11" s="8">
        <f t="shared" si="3"/>
        <v>46209</v>
      </c>
      <c r="F11" s="9">
        <v>0</v>
      </c>
      <c r="G11" s="10">
        <f t="shared" ref="G11:G36" si="5">IFERROR(((E11-C11)+(F11-D11)),"")</f>
        <v>1</v>
      </c>
      <c r="H11" s="11"/>
      <c r="I11" s="296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4"/>
        <v>6</v>
      </c>
      <c r="B12" s="8">
        <f t="shared" si="4"/>
        <v>46209</v>
      </c>
      <c r="C12" s="8">
        <f t="shared" si="2"/>
        <v>46209</v>
      </c>
      <c r="D12" s="9">
        <v>0</v>
      </c>
      <c r="E12" s="8">
        <f t="shared" si="3"/>
        <v>46210</v>
      </c>
      <c r="F12" s="9">
        <v>0</v>
      </c>
      <c r="G12" s="10">
        <f t="shared" si="5"/>
        <v>1</v>
      </c>
      <c r="H12" s="11"/>
      <c r="I12" s="296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4"/>
        <v>7</v>
      </c>
      <c r="B13" s="8">
        <f t="shared" si="4"/>
        <v>46210</v>
      </c>
      <c r="C13" s="8">
        <f t="shared" si="2"/>
        <v>46210</v>
      </c>
      <c r="D13" s="9">
        <v>0</v>
      </c>
      <c r="E13" s="8">
        <f t="shared" si="3"/>
        <v>46211</v>
      </c>
      <c r="F13" s="9">
        <v>0</v>
      </c>
      <c r="G13" s="10">
        <f t="shared" si="5"/>
        <v>1</v>
      </c>
      <c r="H13" s="11"/>
      <c r="I13" s="296"/>
      <c r="J13" s="11">
        <f t="shared" si="0"/>
        <v>0</v>
      </c>
      <c r="K13" s="27">
        <f t="shared" si="1"/>
        <v>0</v>
      </c>
      <c r="L13" s="28"/>
    </row>
    <row r="14" spans="1:12">
      <c r="A14" s="12">
        <f t="shared" si="4"/>
        <v>8</v>
      </c>
      <c r="B14" s="8">
        <f t="shared" si="4"/>
        <v>46211</v>
      </c>
      <c r="C14" s="8">
        <f t="shared" si="2"/>
        <v>46211</v>
      </c>
      <c r="D14" s="9">
        <v>0</v>
      </c>
      <c r="E14" s="8">
        <f t="shared" si="3"/>
        <v>46212</v>
      </c>
      <c r="F14" s="9">
        <v>0</v>
      </c>
      <c r="G14" s="10">
        <f t="shared" si="5"/>
        <v>1</v>
      </c>
      <c r="H14" s="11"/>
      <c r="I14" s="296"/>
      <c r="J14" s="11">
        <f t="shared" si="0"/>
        <v>0</v>
      </c>
      <c r="K14" s="27">
        <f t="shared" si="1"/>
        <v>0</v>
      </c>
      <c r="L14" s="28"/>
    </row>
    <row r="15" spans="1:12">
      <c r="A15" s="12">
        <f t="shared" si="4"/>
        <v>9</v>
      </c>
      <c r="B15" s="8">
        <f t="shared" si="4"/>
        <v>46212</v>
      </c>
      <c r="C15" s="8">
        <f t="shared" si="2"/>
        <v>46212</v>
      </c>
      <c r="D15" s="9">
        <v>0</v>
      </c>
      <c r="E15" s="8">
        <f t="shared" si="3"/>
        <v>46213</v>
      </c>
      <c r="F15" s="9">
        <v>0</v>
      </c>
      <c r="G15" s="10">
        <f t="shared" si="5"/>
        <v>1</v>
      </c>
      <c r="H15" s="11"/>
      <c r="I15" s="296"/>
      <c r="J15" s="11">
        <f t="shared" si="0"/>
        <v>0</v>
      </c>
      <c r="K15" s="27">
        <f t="shared" si="1"/>
        <v>0</v>
      </c>
      <c r="L15" s="28"/>
    </row>
    <row r="16" spans="1:12">
      <c r="A16" s="12">
        <f t="shared" si="4"/>
        <v>10</v>
      </c>
      <c r="B16" s="8">
        <f t="shared" si="4"/>
        <v>46213</v>
      </c>
      <c r="C16" s="8">
        <f t="shared" si="2"/>
        <v>46213</v>
      </c>
      <c r="D16" s="9">
        <v>0</v>
      </c>
      <c r="E16" s="8">
        <f t="shared" si="3"/>
        <v>46214</v>
      </c>
      <c r="F16" s="9">
        <v>0</v>
      </c>
      <c r="G16" s="10">
        <f t="shared" si="5"/>
        <v>1</v>
      </c>
      <c r="H16" s="11"/>
      <c r="I16" s="296"/>
      <c r="J16" s="11">
        <f t="shared" si="0"/>
        <v>0</v>
      </c>
      <c r="K16" s="27">
        <f t="shared" si="1"/>
        <v>0</v>
      </c>
      <c r="L16" s="28"/>
    </row>
    <row r="17" spans="1:14">
      <c r="A17" s="12">
        <f t="shared" si="4"/>
        <v>11</v>
      </c>
      <c r="B17" s="8">
        <f t="shared" si="4"/>
        <v>46214</v>
      </c>
      <c r="C17" s="8">
        <f t="shared" si="2"/>
        <v>46214</v>
      </c>
      <c r="D17" s="9">
        <v>0</v>
      </c>
      <c r="E17" s="8">
        <f t="shared" si="3"/>
        <v>46215</v>
      </c>
      <c r="F17" s="9">
        <v>0</v>
      </c>
      <c r="G17" s="10">
        <f t="shared" si="5"/>
        <v>1</v>
      </c>
      <c r="H17" s="11"/>
      <c r="I17" s="11"/>
      <c r="J17" s="11">
        <f t="shared" si="0"/>
        <v>0</v>
      </c>
      <c r="K17" s="27">
        <f t="shared" si="1"/>
        <v>0</v>
      </c>
      <c r="L17" s="28"/>
    </row>
    <row r="18" spans="1:14">
      <c r="A18" s="12">
        <f t="shared" si="4"/>
        <v>12</v>
      </c>
      <c r="B18" s="8">
        <f t="shared" si="4"/>
        <v>46215</v>
      </c>
      <c r="C18" s="8">
        <f t="shared" si="2"/>
        <v>46215</v>
      </c>
      <c r="D18" s="9">
        <v>0</v>
      </c>
      <c r="E18" s="8">
        <f t="shared" si="3"/>
        <v>46216</v>
      </c>
      <c r="F18" s="9">
        <v>0</v>
      </c>
      <c r="G18" s="10">
        <f t="shared" si="5"/>
        <v>1</v>
      </c>
      <c r="H18" s="11"/>
      <c r="J18" s="11">
        <f t="shared" si="0"/>
        <v>0</v>
      </c>
      <c r="K18" s="27">
        <f t="shared" si="1"/>
        <v>0</v>
      </c>
      <c r="L18" s="28"/>
      <c r="N18" s="29"/>
    </row>
    <row r="19" spans="1:14">
      <c r="A19" s="12">
        <f t="shared" si="4"/>
        <v>13</v>
      </c>
      <c r="B19" s="8">
        <f t="shared" si="4"/>
        <v>46216</v>
      </c>
      <c r="C19" s="8">
        <f t="shared" si="2"/>
        <v>46216</v>
      </c>
      <c r="D19" s="9">
        <v>0</v>
      </c>
      <c r="E19" s="8">
        <f t="shared" si="3"/>
        <v>46217</v>
      </c>
      <c r="F19" s="9">
        <v>0</v>
      </c>
      <c r="G19" s="10">
        <f t="shared" si="5"/>
        <v>1</v>
      </c>
      <c r="H19" s="11"/>
      <c r="J19" s="11">
        <f t="shared" si="0"/>
        <v>0</v>
      </c>
      <c r="K19" s="27">
        <f t="shared" si="1"/>
        <v>0</v>
      </c>
      <c r="L19" s="28"/>
    </row>
    <row r="20" spans="1:14">
      <c r="A20" s="12">
        <f t="shared" si="4"/>
        <v>14</v>
      </c>
      <c r="B20" s="8">
        <f t="shared" si="4"/>
        <v>46217</v>
      </c>
      <c r="C20" s="8">
        <f t="shared" si="2"/>
        <v>46217</v>
      </c>
      <c r="D20" s="9">
        <v>0</v>
      </c>
      <c r="E20" s="8">
        <f t="shared" si="3"/>
        <v>46218</v>
      </c>
      <c r="F20" s="9">
        <v>0</v>
      </c>
      <c r="G20" s="10">
        <f t="shared" si="5"/>
        <v>1</v>
      </c>
      <c r="H20" s="11"/>
      <c r="I20" s="11"/>
      <c r="J20" s="11">
        <f t="shared" si="0"/>
        <v>0</v>
      </c>
      <c r="K20" s="27">
        <f t="shared" si="1"/>
        <v>0</v>
      </c>
      <c r="L20" s="104"/>
    </row>
    <row r="21" spans="1:14">
      <c r="A21" s="12">
        <f t="shared" si="4"/>
        <v>15</v>
      </c>
      <c r="B21" s="8">
        <f t="shared" si="4"/>
        <v>46218</v>
      </c>
      <c r="C21" s="8">
        <f t="shared" si="2"/>
        <v>46218</v>
      </c>
      <c r="D21" s="9">
        <v>0</v>
      </c>
      <c r="E21" s="8">
        <f t="shared" si="3"/>
        <v>46219</v>
      </c>
      <c r="F21" s="9">
        <v>0</v>
      </c>
      <c r="G21" s="10">
        <f t="shared" si="5"/>
        <v>1</v>
      </c>
      <c r="H21" s="11"/>
      <c r="I21" s="11"/>
      <c r="J21" s="11">
        <f t="shared" si="0"/>
        <v>0</v>
      </c>
      <c r="K21" s="27">
        <f t="shared" si="1"/>
        <v>0</v>
      </c>
      <c r="L21" s="104"/>
    </row>
    <row r="22" spans="1:14">
      <c r="A22" s="12">
        <f t="shared" si="4"/>
        <v>16</v>
      </c>
      <c r="B22" s="8">
        <f t="shared" si="4"/>
        <v>46219</v>
      </c>
      <c r="C22" s="8">
        <f t="shared" si="2"/>
        <v>46219</v>
      </c>
      <c r="D22" s="9">
        <v>0</v>
      </c>
      <c r="E22" s="8">
        <f t="shared" si="3"/>
        <v>46220</v>
      </c>
      <c r="F22" s="9">
        <v>0</v>
      </c>
      <c r="G22" s="10">
        <f t="shared" si="5"/>
        <v>1</v>
      </c>
      <c r="H22" s="11"/>
      <c r="J22" s="11">
        <f t="shared" si="0"/>
        <v>0</v>
      </c>
      <c r="K22" s="27">
        <f t="shared" si="1"/>
        <v>0</v>
      </c>
      <c r="L22" s="104"/>
    </row>
    <row r="23" spans="1:14">
      <c r="A23" s="12">
        <f t="shared" si="4"/>
        <v>17</v>
      </c>
      <c r="B23" s="8">
        <f t="shared" si="4"/>
        <v>46220</v>
      </c>
      <c r="C23" s="8">
        <f t="shared" si="2"/>
        <v>46220</v>
      </c>
      <c r="D23" s="9">
        <v>0</v>
      </c>
      <c r="E23" s="8">
        <f t="shared" si="3"/>
        <v>46221</v>
      </c>
      <c r="F23" s="9">
        <v>0</v>
      </c>
      <c r="G23" s="10">
        <f t="shared" si="5"/>
        <v>1</v>
      </c>
      <c r="H23" s="11"/>
      <c r="J23" s="11">
        <f t="shared" si="0"/>
        <v>0</v>
      </c>
      <c r="K23" s="27">
        <f t="shared" si="1"/>
        <v>0</v>
      </c>
      <c r="L23" s="104"/>
    </row>
    <row r="24" spans="1:14">
      <c r="A24" s="12">
        <f t="shared" si="4"/>
        <v>18</v>
      </c>
      <c r="B24" s="8">
        <f t="shared" si="4"/>
        <v>46221</v>
      </c>
      <c r="C24" s="8">
        <f t="shared" si="2"/>
        <v>46221</v>
      </c>
      <c r="D24" s="9">
        <v>0</v>
      </c>
      <c r="E24" s="8">
        <f t="shared" si="3"/>
        <v>46222</v>
      </c>
      <c r="F24" s="9">
        <v>0</v>
      </c>
      <c r="G24" s="10">
        <f t="shared" si="5"/>
        <v>1</v>
      </c>
      <c r="H24" s="11"/>
      <c r="J24" s="11">
        <f t="shared" si="0"/>
        <v>0</v>
      </c>
      <c r="K24" s="27">
        <f t="shared" si="1"/>
        <v>0</v>
      </c>
      <c r="L24" s="104"/>
    </row>
    <row r="25" spans="1:14">
      <c r="A25" s="12">
        <f t="shared" ref="A25:B36" si="6">A24+1</f>
        <v>19</v>
      </c>
      <c r="B25" s="8">
        <f t="shared" si="6"/>
        <v>46222</v>
      </c>
      <c r="C25" s="8">
        <f t="shared" si="2"/>
        <v>46222</v>
      </c>
      <c r="D25" s="9">
        <v>0</v>
      </c>
      <c r="E25" s="8">
        <f t="shared" si="3"/>
        <v>46223</v>
      </c>
      <c r="F25" s="9">
        <v>0</v>
      </c>
      <c r="G25" s="10">
        <f t="shared" si="5"/>
        <v>1</v>
      </c>
      <c r="H25" s="11"/>
      <c r="I25" s="11"/>
      <c r="J25" s="11">
        <f t="shared" si="0"/>
        <v>0</v>
      </c>
      <c r="K25" s="27">
        <f t="shared" si="1"/>
        <v>0</v>
      </c>
      <c r="L25" s="104"/>
    </row>
    <row r="26" spans="1:14">
      <c r="A26" s="12">
        <f t="shared" si="6"/>
        <v>20</v>
      </c>
      <c r="B26" s="8">
        <f t="shared" si="6"/>
        <v>46223</v>
      </c>
      <c r="C26" s="8">
        <f t="shared" si="2"/>
        <v>46223</v>
      </c>
      <c r="D26" s="9">
        <v>0</v>
      </c>
      <c r="E26" s="8">
        <f t="shared" si="3"/>
        <v>46224</v>
      </c>
      <c r="F26" s="9">
        <v>0</v>
      </c>
      <c r="G26" s="10">
        <f t="shared" si="5"/>
        <v>1</v>
      </c>
      <c r="H26" s="11"/>
      <c r="I26" s="11"/>
      <c r="J26" s="11">
        <f t="shared" si="0"/>
        <v>0</v>
      </c>
      <c r="K26" s="27">
        <f t="shared" si="1"/>
        <v>0</v>
      </c>
      <c r="L26" s="104"/>
    </row>
    <row r="27" spans="1:14">
      <c r="A27" s="12">
        <f t="shared" si="6"/>
        <v>21</v>
      </c>
      <c r="B27" s="8">
        <f t="shared" si="6"/>
        <v>46224</v>
      </c>
      <c r="C27" s="8">
        <f t="shared" si="2"/>
        <v>46224</v>
      </c>
      <c r="D27" s="9">
        <v>0</v>
      </c>
      <c r="E27" s="8">
        <f t="shared" si="3"/>
        <v>46225</v>
      </c>
      <c r="F27" s="9">
        <v>0</v>
      </c>
      <c r="G27" s="10">
        <f t="shared" si="5"/>
        <v>1</v>
      </c>
      <c r="H27" s="11"/>
      <c r="I27" s="11"/>
      <c r="J27" s="11">
        <f t="shared" si="0"/>
        <v>0</v>
      </c>
      <c r="K27" s="27">
        <f t="shared" si="1"/>
        <v>0</v>
      </c>
      <c r="L27" s="104"/>
    </row>
    <row r="28" spans="1:14">
      <c r="A28" s="12">
        <f t="shared" si="6"/>
        <v>22</v>
      </c>
      <c r="B28" s="8">
        <f t="shared" si="6"/>
        <v>46225</v>
      </c>
      <c r="C28" s="8">
        <f t="shared" si="2"/>
        <v>46225</v>
      </c>
      <c r="D28" s="9">
        <v>0</v>
      </c>
      <c r="E28" s="8">
        <f t="shared" si="3"/>
        <v>46226</v>
      </c>
      <c r="F28" s="9">
        <v>0</v>
      </c>
      <c r="G28" s="10">
        <f t="shared" si="5"/>
        <v>1</v>
      </c>
      <c r="H28" s="11"/>
      <c r="J28" s="11">
        <f t="shared" si="0"/>
        <v>0</v>
      </c>
      <c r="K28" s="27">
        <f t="shared" si="1"/>
        <v>0</v>
      </c>
      <c r="L28" s="104"/>
    </row>
    <row r="29" spans="1:14">
      <c r="A29" s="12">
        <f t="shared" si="6"/>
        <v>23</v>
      </c>
      <c r="B29" s="8">
        <f t="shared" si="6"/>
        <v>46226</v>
      </c>
      <c r="C29" s="8">
        <f t="shared" si="2"/>
        <v>46226</v>
      </c>
      <c r="D29" s="9">
        <v>0</v>
      </c>
      <c r="E29" s="8">
        <f t="shared" si="3"/>
        <v>46227</v>
      </c>
      <c r="F29" s="9">
        <v>0</v>
      </c>
      <c r="G29" s="10">
        <f t="shared" si="5"/>
        <v>1</v>
      </c>
      <c r="H29" s="11"/>
      <c r="I29" s="11"/>
      <c r="J29" s="11">
        <f t="shared" si="0"/>
        <v>0</v>
      </c>
      <c r="K29" s="27">
        <f t="shared" si="1"/>
        <v>0</v>
      </c>
      <c r="L29" s="104"/>
    </row>
    <row r="30" spans="1:14">
      <c r="A30" s="12">
        <f t="shared" si="6"/>
        <v>24</v>
      </c>
      <c r="B30" s="8">
        <f t="shared" si="6"/>
        <v>46227</v>
      </c>
      <c r="C30" s="8">
        <f t="shared" si="2"/>
        <v>46227</v>
      </c>
      <c r="D30" s="9">
        <v>0</v>
      </c>
      <c r="E30" s="8">
        <f t="shared" si="3"/>
        <v>46228</v>
      </c>
      <c r="F30" s="9">
        <v>0</v>
      </c>
      <c r="G30" s="10">
        <f t="shared" si="5"/>
        <v>1</v>
      </c>
      <c r="H30" s="11"/>
      <c r="I30" s="11"/>
      <c r="J30" s="11">
        <f t="shared" si="0"/>
        <v>0</v>
      </c>
      <c r="K30" s="27">
        <f t="shared" si="1"/>
        <v>0</v>
      </c>
      <c r="L30" s="104"/>
    </row>
    <row r="31" spans="1:14">
      <c r="A31" s="12">
        <f t="shared" si="6"/>
        <v>25</v>
      </c>
      <c r="B31" s="8">
        <f t="shared" si="6"/>
        <v>46228</v>
      </c>
      <c r="C31" s="8">
        <f t="shared" si="2"/>
        <v>46228</v>
      </c>
      <c r="D31" s="9">
        <v>0</v>
      </c>
      <c r="E31" s="8">
        <f t="shared" si="3"/>
        <v>46229</v>
      </c>
      <c r="F31" s="9">
        <v>0</v>
      </c>
      <c r="G31" s="10">
        <f t="shared" si="5"/>
        <v>1</v>
      </c>
      <c r="H31" s="11"/>
      <c r="I31" s="11"/>
      <c r="J31" s="11">
        <f t="shared" si="0"/>
        <v>0</v>
      </c>
      <c r="K31" s="27">
        <f t="shared" si="1"/>
        <v>0</v>
      </c>
      <c r="L31" s="104"/>
    </row>
    <row r="32" spans="1:14">
      <c r="A32" s="12">
        <f t="shared" si="6"/>
        <v>26</v>
      </c>
      <c r="B32" s="8">
        <f t="shared" si="6"/>
        <v>46229</v>
      </c>
      <c r="C32" s="8">
        <f t="shared" si="2"/>
        <v>46229</v>
      </c>
      <c r="D32" s="9">
        <v>0</v>
      </c>
      <c r="E32" s="8">
        <f t="shared" si="3"/>
        <v>46230</v>
      </c>
      <c r="F32" s="9">
        <v>0</v>
      </c>
      <c r="G32" s="10">
        <f t="shared" si="5"/>
        <v>1</v>
      </c>
      <c r="H32" s="11"/>
      <c r="I32" s="11"/>
      <c r="J32" s="11">
        <f t="shared" si="0"/>
        <v>0</v>
      </c>
      <c r="K32" s="27">
        <f t="shared" si="1"/>
        <v>0</v>
      </c>
      <c r="L32" s="104"/>
    </row>
    <row r="33" spans="1:12">
      <c r="A33" s="12">
        <f t="shared" si="6"/>
        <v>27</v>
      </c>
      <c r="B33" s="8">
        <f t="shared" si="6"/>
        <v>46230</v>
      </c>
      <c r="C33" s="8">
        <f t="shared" si="2"/>
        <v>46230</v>
      </c>
      <c r="D33" s="9">
        <v>0</v>
      </c>
      <c r="E33" s="8">
        <f t="shared" si="3"/>
        <v>46231</v>
      </c>
      <c r="F33" s="9">
        <v>0</v>
      </c>
      <c r="G33" s="10">
        <f t="shared" si="5"/>
        <v>1</v>
      </c>
      <c r="H33" s="11"/>
      <c r="I33" s="11"/>
      <c r="J33" s="11">
        <f t="shared" si="0"/>
        <v>0</v>
      </c>
      <c r="K33" s="27">
        <f t="shared" si="1"/>
        <v>0</v>
      </c>
      <c r="L33" s="104"/>
    </row>
    <row r="34" spans="1:12">
      <c r="A34" s="12">
        <f t="shared" si="6"/>
        <v>28</v>
      </c>
      <c r="B34" s="8">
        <f t="shared" si="6"/>
        <v>46231</v>
      </c>
      <c r="C34" s="8">
        <f t="shared" si="2"/>
        <v>46231</v>
      </c>
      <c r="D34" s="9">
        <v>0</v>
      </c>
      <c r="E34" s="8">
        <f t="shared" si="3"/>
        <v>46232</v>
      </c>
      <c r="F34" s="9">
        <v>0</v>
      </c>
      <c r="G34" s="10">
        <f t="shared" si="5"/>
        <v>1</v>
      </c>
      <c r="H34" s="11"/>
      <c r="I34" s="11"/>
      <c r="J34" s="11">
        <f t="shared" si="0"/>
        <v>0</v>
      </c>
      <c r="K34" s="27">
        <f t="shared" si="1"/>
        <v>0</v>
      </c>
      <c r="L34" s="28"/>
    </row>
    <row r="35" spans="1:12">
      <c r="A35" s="12">
        <f t="shared" si="6"/>
        <v>29</v>
      </c>
      <c r="B35" s="8">
        <f t="shared" si="6"/>
        <v>46232</v>
      </c>
      <c r="C35" s="8">
        <f t="shared" si="2"/>
        <v>46232</v>
      </c>
      <c r="D35" s="9">
        <v>0</v>
      </c>
      <c r="E35" s="8">
        <f t="shared" si="3"/>
        <v>46233</v>
      </c>
      <c r="F35" s="9">
        <v>0</v>
      </c>
      <c r="G35" s="10">
        <f t="shared" si="5"/>
        <v>1</v>
      </c>
      <c r="H35" s="11"/>
      <c r="I35" s="11"/>
      <c r="J35" s="11">
        <f t="shared" si="0"/>
        <v>0</v>
      </c>
      <c r="K35" s="27">
        <f t="shared" si="1"/>
        <v>0</v>
      </c>
      <c r="L35" s="28"/>
    </row>
    <row r="36" spans="1:12">
      <c r="A36" s="12">
        <f t="shared" si="6"/>
        <v>30</v>
      </c>
      <c r="B36" s="8">
        <f t="shared" si="6"/>
        <v>46233</v>
      </c>
      <c r="C36" s="8">
        <f t="shared" si="2"/>
        <v>46233</v>
      </c>
      <c r="D36" s="9">
        <v>0</v>
      </c>
      <c r="E36" s="8">
        <f t="shared" si="3"/>
        <v>46234</v>
      </c>
      <c r="F36" s="9">
        <v>0</v>
      </c>
      <c r="G36" s="10">
        <f t="shared" si="5"/>
        <v>1</v>
      </c>
      <c r="H36" s="11"/>
      <c r="I36" s="11"/>
      <c r="J36" s="11">
        <f t="shared" si="0"/>
        <v>0</v>
      </c>
      <c r="K36" s="27">
        <f t="shared" si="1"/>
        <v>0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30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0900-000000000000}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03"/>
  <sheetViews>
    <sheetView zoomScaleSheetLayoutView="90" workbookViewId="0">
      <pane xSplit="3" ySplit="7" topLeftCell="D86" activePane="bottomRight" state="frozenSplit"/>
      <selection pane="topRight"/>
      <selection pane="bottomLeft"/>
      <selection pane="bottomRight" activeCell="K93" sqref="K93"/>
    </sheetView>
  </sheetViews>
  <sheetFormatPr defaultColWidth="9.109375" defaultRowHeight="14.4"/>
  <cols>
    <col min="1" max="1" width="4.88671875" style="667" customWidth="1"/>
    <col min="2" max="2" width="10.6640625" style="667" customWidth="1"/>
    <col min="3" max="3" width="8.109375" style="667" customWidth="1"/>
    <col min="4" max="4" width="20.109375" style="667" customWidth="1"/>
    <col min="5" max="5" width="10.6640625" style="667" customWidth="1"/>
    <col min="6" max="6" width="11.5546875" style="667" bestFit="1" customWidth="1"/>
    <col min="7" max="7" width="9.109375" style="667" customWidth="1"/>
    <col min="8" max="12" width="9.109375" style="667"/>
    <col min="13" max="14" width="9.109375" style="699"/>
    <col min="15" max="15" width="19.109375" style="692" customWidth="1"/>
    <col min="16" max="16" width="36.109375" style="667" customWidth="1"/>
    <col min="17" max="17" width="11.88671875" style="667" customWidth="1"/>
    <col min="18" max="16384" width="9.109375" style="667"/>
  </cols>
  <sheetData>
    <row r="1" spans="1:18" ht="15" thickBot="1">
      <c r="B1" s="668"/>
      <c r="C1" s="669" t="s">
        <v>132</v>
      </c>
      <c r="D1" s="668"/>
      <c r="E1" s="668"/>
      <c r="F1" s="668"/>
      <c r="G1" s="668"/>
      <c r="H1" s="668"/>
      <c r="I1" s="668"/>
      <c r="J1" s="668"/>
      <c r="K1" s="668"/>
      <c r="L1" s="668"/>
      <c r="M1" s="670"/>
      <c r="N1" s="670"/>
      <c r="O1" s="671"/>
    </row>
    <row r="2" spans="1:18" ht="15.6" thickTop="1" thickBot="1">
      <c r="B2" s="668"/>
      <c r="C2" s="669" t="s">
        <v>284</v>
      </c>
      <c r="D2" s="668"/>
      <c r="E2" s="668"/>
      <c r="F2" s="668"/>
      <c r="G2" s="668"/>
      <c r="H2" s="668"/>
      <c r="I2" s="670"/>
      <c r="J2" s="668"/>
      <c r="K2" s="668"/>
      <c r="L2" s="668"/>
      <c r="M2" s="670"/>
      <c r="N2" s="670"/>
      <c r="O2" s="672" t="s">
        <v>134</v>
      </c>
    </row>
    <row r="3" spans="1:18" ht="15" thickTop="1">
      <c r="B3" s="668"/>
      <c r="C3" s="669" t="s">
        <v>292</v>
      </c>
      <c r="D3" s="668"/>
      <c r="E3" s="668"/>
      <c r="F3" s="668"/>
      <c r="G3" s="668"/>
      <c r="H3" s="668"/>
      <c r="I3" s="668"/>
      <c r="J3" s="668"/>
      <c r="K3" s="668"/>
      <c r="L3" s="668"/>
      <c r="M3" s="670"/>
      <c r="N3" s="670"/>
      <c r="O3" s="671"/>
    </row>
    <row r="4" spans="1:18" ht="15" thickBot="1">
      <c r="B4" s="673"/>
      <c r="C4" s="76">
        <f>'Summary sales'!A4</f>
        <v>46204</v>
      </c>
      <c r="D4" s="674"/>
      <c r="E4" s="675"/>
      <c r="F4" s="675"/>
      <c r="G4" s="668"/>
      <c r="H4" s="668"/>
      <c r="I4" s="668"/>
      <c r="J4" s="668"/>
      <c r="K4" s="668"/>
      <c r="L4" s="668"/>
      <c r="M4" s="670"/>
      <c r="N4" s="670"/>
      <c r="O4" s="671" t="s">
        <v>135</v>
      </c>
    </row>
    <row r="5" spans="1:18" ht="15.75" customHeight="1" thickTop="1">
      <c r="A5" s="902" t="s">
        <v>112</v>
      </c>
      <c r="B5" s="899" t="s">
        <v>113</v>
      </c>
      <c r="C5" s="899" t="s">
        <v>167</v>
      </c>
      <c r="D5" s="899" t="s">
        <v>222</v>
      </c>
      <c r="E5" s="899" t="s">
        <v>169</v>
      </c>
      <c r="F5" s="899" t="s">
        <v>170</v>
      </c>
      <c r="G5" s="905" t="s">
        <v>171</v>
      </c>
      <c r="H5" s="906"/>
      <c r="I5" s="906"/>
      <c r="J5" s="906"/>
      <c r="K5" s="906"/>
      <c r="L5" s="906"/>
      <c r="M5" s="906"/>
      <c r="N5" s="907"/>
      <c r="O5" s="908" t="s">
        <v>140</v>
      </c>
      <c r="P5" s="911" t="s">
        <v>172</v>
      </c>
    </row>
    <row r="6" spans="1:18" ht="19.5" customHeight="1">
      <c r="A6" s="903"/>
      <c r="B6" s="900"/>
      <c r="C6" s="900"/>
      <c r="D6" s="900"/>
      <c r="E6" s="900"/>
      <c r="F6" s="900"/>
      <c r="G6" s="914" t="s">
        <v>136</v>
      </c>
      <c r="H6" s="915"/>
      <c r="I6" s="914" t="s">
        <v>137</v>
      </c>
      <c r="J6" s="915"/>
      <c r="K6" s="914" t="s">
        <v>136</v>
      </c>
      <c r="L6" s="915"/>
      <c r="M6" s="914" t="s">
        <v>137</v>
      </c>
      <c r="N6" s="915"/>
      <c r="O6" s="909"/>
      <c r="P6" s="912"/>
    </row>
    <row r="7" spans="1:18" ht="33.75" customHeight="1" thickBot="1">
      <c r="A7" s="904"/>
      <c r="B7" s="901"/>
      <c r="C7" s="901"/>
      <c r="D7" s="901"/>
      <c r="E7" s="901"/>
      <c r="F7" s="901"/>
      <c r="G7" s="676" t="s">
        <v>113</v>
      </c>
      <c r="H7" s="676" t="s">
        <v>143</v>
      </c>
      <c r="I7" s="676" t="s">
        <v>113</v>
      </c>
      <c r="J7" s="676" t="s">
        <v>143</v>
      </c>
      <c r="K7" s="677" t="s">
        <v>228</v>
      </c>
      <c r="L7" s="676" t="s">
        <v>229</v>
      </c>
      <c r="M7" s="677" t="s">
        <v>228</v>
      </c>
      <c r="N7" s="676" t="s">
        <v>229</v>
      </c>
      <c r="O7" s="910"/>
      <c r="P7" s="913"/>
    </row>
    <row r="8" spans="1:18" ht="15" thickTop="1">
      <c r="A8" s="678"/>
      <c r="B8" s="679"/>
      <c r="C8" s="680"/>
      <c r="D8" s="680"/>
      <c r="E8" s="681"/>
      <c r="F8" s="679"/>
      <c r="G8" s="682"/>
      <c r="H8" s="683"/>
      <c r="I8" s="682"/>
      <c r="J8" s="683"/>
      <c r="K8" s="683"/>
      <c r="L8" s="683"/>
      <c r="M8" s="684"/>
      <c r="N8" s="684"/>
      <c r="O8" s="685"/>
      <c r="P8" s="686"/>
    </row>
    <row r="9" spans="1:18">
      <c r="A9" s="678"/>
      <c r="B9" s="679"/>
      <c r="C9" s="680"/>
      <c r="D9" s="687"/>
      <c r="E9" s="681"/>
      <c r="F9" s="726"/>
      <c r="G9" s="682"/>
      <c r="H9" s="683"/>
      <c r="I9" s="682"/>
      <c r="J9" s="683"/>
      <c r="K9" s="689"/>
      <c r="L9" s="689"/>
      <c r="M9" s="689"/>
      <c r="N9" s="689"/>
      <c r="P9" s="690"/>
      <c r="Q9" s="691"/>
      <c r="R9" s="692"/>
    </row>
    <row r="10" spans="1:18">
      <c r="A10" s="678">
        <f t="shared" ref="A10:A43" si="0">A9+1</f>
        <v>1</v>
      </c>
      <c r="B10" s="679">
        <f t="shared" ref="B10:B32" si="1">I10</f>
        <v>46204</v>
      </c>
      <c r="C10" s="680" t="s">
        <v>287</v>
      </c>
      <c r="D10" s="687">
        <v>2740</v>
      </c>
      <c r="E10" s="681">
        <v>46203</v>
      </c>
      <c r="F10" s="726" t="s">
        <v>293</v>
      </c>
      <c r="G10" s="682">
        <v>46204</v>
      </c>
      <c r="H10" s="683">
        <v>0.42499999999999999</v>
      </c>
      <c r="I10" s="682">
        <v>46204</v>
      </c>
      <c r="J10" s="683">
        <v>0.52777777777777779</v>
      </c>
      <c r="K10" s="689">
        <v>180</v>
      </c>
      <c r="L10" s="689">
        <v>40</v>
      </c>
      <c r="M10" s="689">
        <v>40</v>
      </c>
      <c r="N10" s="689">
        <v>44</v>
      </c>
      <c r="O10" s="692">
        <v>4216.22</v>
      </c>
      <c r="P10" s="690"/>
      <c r="Q10" s="691"/>
      <c r="R10" s="692"/>
    </row>
    <row r="11" spans="1:18">
      <c r="A11" s="678">
        <f t="shared" si="0"/>
        <v>2</v>
      </c>
      <c r="B11" s="679">
        <f t="shared" si="1"/>
        <v>46204</v>
      </c>
      <c r="C11" s="680" t="s">
        <v>286</v>
      </c>
      <c r="D11" s="687">
        <v>2743</v>
      </c>
      <c r="E11" s="681">
        <v>46204</v>
      </c>
      <c r="F11" s="726" t="s">
        <v>293</v>
      </c>
      <c r="G11" s="682">
        <v>46204</v>
      </c>
      <c r="H11" s="683">
        <v>0.75</v>
      </c>
      <c r="I11" s="682">
        <v>46204</v>
      </c>
      <c r="J11" s="683">
        <v>0.85069444444444442</v>
      </c>
      <c r="K11" s="689">
        <v>200</v>
      </c>
      <c r="L11" s="689">
        <v>40</v>
      </c>
      <c r="M11" s="689">
        <v>40</v>
      </c>
      <c r="N11" s="689">
        <v>44</v>
      </c>
      <c r="O11" s="692">
        <v>4277.4489999999996</v>
      </c>
      <c r="P11" s="690"/>
      <c r="R11" s="692"/>
    </row>
    <row r="12" spans="1:18">
      <c r="A12" s="678">
        <f t="shared" si="0"/>
        <v>3</v>
      </c>
      <c r="B12" s="679">
        <f t="shared" si="1"/>
        <v>46204</v>
      </c>
      <c r="C12" s="680" t="s">
        <v>311</v>
      </c>
      <c r="D12" s="680">
        <v>2697</v>
      </c>
      <c r="E12" s="681">
        <v>46200</v>
      </c>
      <c r="F12" s="726" t="s">
        <v>293</v>
      </c>
      <c r="G12" s="682">
        <v>46204</v>
      </c>
      <c r="H12" s="740">
        <v>0.85069444444444442</v>
      </c>
      <c r="I12" s="682">
        <v>46204</v>
      </c>
      <c r="J12" s="740">
        <v>0.94722222222222219</v>
      </c>
      <c r="K12" s="741">
        <v>170</v>
      </c>
      <c r="L12" s="741">
        <v>40</v>
      </c>
      <c r="M12" s="741">
        <v>40</v>
      </c>
      <c r="N12" s="741">
        <v>44</v>
      </c>
      <c r="O12" s="692">
        <v>4229.0200000000004</v>
      </c>
      <c r="P12" s="690"/>
      <c r="R12" s="692"/>
    </row>
    <row r="13" spans="1:18">
      <c r="A13" s="678">
        <f t="shared" si="0"/>
        <v>4</v>
      </c>
      <c r="B13" s="679">
        <f t="shared" si="1"/>
        <v>46205</v>
      </c>
      <c r="C13" s="680" t="s">
        <v>285</v>
      </c>
      <c r="D13" s="687">
        <v>2745</v>
      </c>
      <c r="E13" s="681">
        <v>46204</v>
      </c>
      <c r="F13" s="726" t="s">
        <v>293</v>
      </c>
      <c r="G13" s="682">
        <v>46205</v>
      </c>
      <c r="H13" s="683">
        <v>0.82638888888888884</v>
      </c>
      <c r="I13" s="682">
        <v>46205</v>
      </c>
      <c r="J13" s="683">
        <v>0.92708333333333337</v>
      </c>
      <c r="K13" s="689">
        <v>180</v>
      </c>
      <c r="L13" s="689">
        <v>40</v>
      </c>
      <c r="M13" s="689">
        <v>40</v>
      </c>
      <c r="N13" s="689">
        <v>44</v>
      </c>
      <c r="O13" s="692">
        <v>4124.5690000000004</v>
      </c>
      <c r="P13" s="690"/>
      <c r="R13" s="692"/>
    </row>
    <row r="14" spans="1:18">
      <c r="A14" s="678">
        <f t="shared" si="0"/>
        <v>5</v>
      </c>
      <c r="B14" s="679">
        <f t="shared" si="1"/>
        <v>46205</v>
      </c>
      <c r="C14" s="680" t="s">
        <v>287</v>
      </c>
      <c r="D14" s="687">
        <v>2750</v>
      </c>
      <c r="E14" s="681">
        <v>46204</v>
      </c>
      <c r="F14" s="726" t="s">
        <v>293</v>
      </c>
      <c r="G14" s="682">
        <v>46205</v>
      </c>
      <c r="H14" s="683">
        <v>0.52777777777777779</v>
      </c>
      <c r="I14" s="682">
        <v>46205</v>
      </c>
      <c r="J14" s="683">
        <v>0.63194444444444442</v>
      </c>
      <c r="K14" s="689">
        <v>175</v>
      </c>
      <c r="L14" s="689">
        <v>40</v>
      </c>
      <c r="M14" s="689">
        <v>40</v>
      </c>
      <c r="N14" s="689">
        <v>44</v>
      </c>
      <c r="O14" s="692">
        <v>3995.2570000000001</v>
      </c>
      <c r="P14" s="690"/>
      <c r="R14" s="692"/>
    </row>
    <row r="15" spans="1:18">
      <c r="A15" s="678">
        <f t="shared" si="0"/>
        <v>6</v>
      </c>
      <c r="B15" s="679">
        <f t="shared" si="1"/>
        <v>46205</v>
      </c>
      <c r="C15" s="680" t="s">
        <v>286</v>
      </c>
      <c r="D15" s="687">
        <v>2745</v>
      </c>
      <c r="E15" s="681">
        <v>46205</v>
      </c>
      <c r="F15" s="726" t="s">
        <v>293</v>
      </c>
      <c r="G15" s="682">
        <v>46205</v>
      </c>
      <c r="H15" s="683">
        <v>0.82638888888888884</v>
      </c>
      <c r="I15" s="682">
        <v>46205</v>
      </c>
      <c r="J15" s="683">
        <v>0.92708333333333337</v>
      </c>
      <c r="K15" s="689">
        <v>180</v>
      </c>
      <c r="L15" s="689">
        <v>40</v>
      </c>
      <c r="M15" s="689">
        <v>40</v>
      </c>
      <c r="N15" s="689">
        <v>44</v>
      </c>
      <c r="O15" s="692">
        <v>4247.5379999999996</v>
      </c>
      <c r="P15" s="690"/>
      <c r="Q15" s="691"/>
      <c r="R15" s="692"/>
    </row>
    <row r="16" spans="1:18">
      <c r="A16" s="678">
        <f t="shared" si="0"/>
        <v>7</v>
      </c>
      <c r="B16" s="679">
        <f t="shared" si="1"/>
        <v>46206</v>
      </c>
      <c r="C16" s="680" t="s">
        <v>311</v>
      </c>
      <c r="D16" s="687">
        <v>2755</v>
      </c>
      <c r="E16" s="681">
        <v>46205</v>
      </c>
      <c r="F16" s="726" t="s">
        <v>293</v>
      </c>
      <c r="G16" s="682">
        <v>46206</v>
      </c>
      <c r="H16" s="683">
        <v>9.4444444444444442E-2</v>
      </c>
      <c r="I16" s="682">
        <v>46206</v>
      </c>
      <c r="J16" s="683">
        <v>0.19513888888888889</v>
      </c>
      <c r="K16" s="689">
        <v>185</v>
      </c>
      <c r="L16" s="689">
        <v>40</v>
      </c>
      <c r="M16" s="689">
        <v>40</v>
      </c>
      <c r="N16" s="689">
        <v>44</v>
      </c>
      <c r="O16" s="692">
        <v>4287.268</v>
      </c>
      <c r="P16" s="690"/>
      <c r="Q16" s="691"/>
      <c r="R16" s="692"/>
    </row>
    <row r="17" spans="1:19">
      <c r="A17" s="678">
        <f t="shared" si="0"/>
        <v>8</v>
      </c>
      <c r="B17" s="679">
        <f t="shared" si="1"/>
        <v>46206</v>
      </c>
      <c r="C17" s="680" t="s">
        <v>287</v>
      </c>
      <c r="D17" s="687">
        <v>2767</v>
      </c>
      <c r="E17" s="681">
        <v>46206</v>
      </c>
      <c r="F17" s="726" t="s">
        <v>293</v>
      </c>
      <c r="G17" s="682">
        <v>46206</v>
      </c>
      <c r="H17" s="683">
        <v>0.4513888888888889</v>
      </c>
      <c r="I17" s="682">
        <v>46206</v>
      </c>
      <c r="J17" s="683">
        <v>0.55763888888888891</v>
      </c>
      <c r="K17" s="689">
        <v>180</v>
      </c>
      <c r="L17" s="689">
        <v>40</v>
      </c>
      <c r="M17" s="689">
        <v>40</v>
      </c>
      <c r="N17" s="689">
        <v>44</v>
      </c>
      <c r="O17" s="692">
        <v>4273.0680000000002</v>
      </c>
      <c r="P17" s="690"/>
      <c r="Q17" s="691"/>
      <c r="R17" s="692"/>
    </row>
    <row r="18" spans="1:19">
      <c r="A18" s="678">
        <f t="shared" si="0"/>
        <v>9</v>
      </c>
      <c r="B18" s="679">
        <f t="shared" si="1"/>
        <v>46206</v>
      </c>
      <c r="C18" s="680" t="s">
        <v>285</v>
      </c>
      <c r="D18" s="687">
        <v>2766</v>
      </c>
      <c r="E18" s="681">
        <v>46206</v>
      </c>
      <c r="F18" s="726" t="s">
        <v>293</v>
      </c>
      <c r="G18" s="682">
        <v>46206</v>
      </c>
      <c r="H18" s="683">
        <v>0.75694444444444442</v>
      </c>
      <c r="I18" s="682">
        <v>46206</v>
      </c>
      <c r="J18" s="683">
        <v>0.875</v>
      </c>
      <c r="K18" s="689">
        <v>190</v>
      </c>
      <c r="L18" s="689">
        <v>40</v>
      </c>
      <c r="M18" s="689">
        <v>40</v>
      </c>
      <c r="N18" s="689">
        <v>44</v>
      </c>
      <c r="O18" s="692">
        <v>4314.0069999999996</v>
      </c>
      <c r="P18" s="690"/>
      <c r="R18" s="692"/>
    </row>
    <row r="19" spans="1:19">
      <c r="A19" s="678">
        <f t="shared" si="0"/>
        <v>10</v>
      </c>
      <c r="B19" s="679">
        <f t="shared" si="1"/>
        <v>46206</v>
      </c>
      <c r="C19" s="680" t="s">
        <v>311</v>
      </c>
      <c r="D19" s="680">
        <v>2768</v>
      </c>
      <c r="E19" s="681">
        <v>46206</v>
      </c>
      <c r="F19" s="726" t="s">
        <v>293</v>
      </c>
      <c r="G19" s="682">
        <v>46206</v>
      </c>
      <c r="H19" s="683"/>
      <c r="I19" s="682">
        <v>46206</v>
      </c>
      <c r="J19" s="683"/>
      <c r="K19" s="689"/>
      <c r="L19" s="689"/>
      <c r="M19" s="689"/>
      <c r="N19" s="689"/>
      <c r="O19" s="692">
        <v>4138.4679999999998</v>
      </c>
      <c r="P19" s="690"/>
      <c r="Q19" s="691"/>
      <c r="R19" s="692"/>
    </row>
    <row r="20" spans="1:19">
      <c r="A20" s="678">
        <f t="shared" si="0"/>
        <v>11</v>
      </c>
      <c r="B20" s="679">
        <f t="shared" si="1"/>
        <v>46206</v>
      </c>
      <c r="C20" s="680" t="s">
        <v>287</v>
      </c>
      <c r="D20" s="680">
        <v>2774</v>
      </c>
      <c r="E20" s="681">
        <v>46206</v>
      </c>
      <c r="F20" s="726" t="s">
        <v>293</v>
      </c>
      <c r="G20" s="682">
        <v>46206</v>
      </c>
      <c r="H20" s="683"/>
      <c r="I20" s="682">
        <v>46206</v>
      </c>
      <c r="J20" s="683"/>
      <c r="K20" s="689"/>
      <c r="L20" s="689"/>
      <c r="M20" s="689"/>
      <c r="N20" s="689"/>
      <c r="O20" s="692">
        <v>4105.9880000000003</v>
      </c>
      <c r="P20" s="690"/>
      <c r="R20" s="692"/>
    </row>
    <row r="21" spans="1:19">
      <c r="A21" s="678">
        <f t="shared" si="0"/>
        <v>12</v>
      </c>
      <c r="B21" s="679">
        <f t="shared" si="1"/>
        <v>46207</v>
      </c>
      <c r="C21" s="680" t="s">
        <v>285</v>
      </c>
      <c r="D21" s="680">
        <v>2779</v>
      </c>
      <c r="E21" s="681">
        <v>46207</v>
      </c>
      <c r="F21" s="726" t="s">
        <v>293</v>
      </c>
      <c r="G21" s="682">
        <v>46207</v>
      </c>
      <c r="H21" s="683"/>
      <c r="I21" s="682">
        <v>46207</v>
      </c>
      <c r="J21" s="683"/>
      <c r="K21" s="689"/>
      <c r="L21" s="689"/>
      <c r="M21" s="689"/>
      <c r="N21" s="689"/>
      <c r="O21" s="692">
        <v>4306.1509999999998</v>
      </c>
      <c r="P21" s="690"/>
      <c r="R21" s="692"/>
    </row>
    <row r="22" spans="1:19">
      <c r="A22" s="678">
        <f t="shared" si="0"/>
        <v>13</v>
      </c>
      <c r="B22" s="679">
        <f t="shared" si="1"/>
        <v>46207</v>
      </c>
      <c r="C22" s="680" t="s">
        <v>311</v>
      </c>
      <c r="D22" s="680">
        <v>2781</v>
      </c>
      <c r="E22" s="681">
        <v>46207</v>
      </c>
      <c r="F22" s="726" t="s">
        <v>293</v>
      </c>
      <c r="G22" s="682">
        <v>46207</v>
      </c>
      <c r="H22" s="683"/>
      <c r="I22" s="682">
        <v>46207</v>
      </c>
      <c r="J22" s="683"/>
      <c r="K22" s="689"/>
      <c r="L22" s="689"/>
      <c r="M22" s="689"/>
      <c r="N22" s="689"/>
      <c r="O22" s="692">
        <v>3919.4209999999998</v>
      </c>
      <c r="P22" s="690"/>
      <c r="R22" s="692"/>
    </row>
    <row r="23" spans="1:19">
      <c r="A23" s="678">
        <f t="shared" si="0"/>
        <v>14</v>
      </c>
      <c r="B23" s="679">
        <f t="shared" si="1"/>
        <v>46207</v>
      </c>
      <c r="C23" s="680" t="s">
        <v>287</v>
      </c>
      <c r="D23" s="680">
        <v>2788</v>
      </c>
      <c r="E23" s="681">
        <v>46207</v>
      </c>
      <c r="F23" s="726" t="s">
        <v>293</v>
      </c>
      <c r="G23" s="682">
        <v>46207</v>
      </c>
      <c r="H23" s="683"/>
      <c r="I23" s="682">
        <v>46207</v>
      </c>
      <c r="J23" s="683"/>
      <c r="K23" s="689"/>
      <c r="L23" s="689"/>
      <c r="M23" s="689"/>
      <c r="N23" s="689"/>
      <c r="O23" s="692">
        <v>4343.9179999999997</v>
      </c>
      <c r="P23" s="690"/>
      <c r="R23" s="692"/>
    </row>
    <row r="24" spans="1:19">
      <c r="A24" s="678">
        <f t="shared" si="0"/>
        <v>15</v>
      </c>
      <c r="B24" s="679">
        <f t="shared" si="1"/>
        <v>46208</v>
      </c>
      <c r="C24" s="680" t="s">
        <v>311</v>
      </c>
      <c r="D24" s="680">
        <v>2792</v>
      </c>
      <c r="E24" s="681">
        <v>46208</v>
      </c>
      <c r="F24" s="726" t="s">
        <v>293</v>
      </c>
      <c r="G24" s="682">
        <v>46208</v>
      </c>
      <c r="H24" s="683"/>
      <c r="I24" s="682">
        <v>46208</v>
      </c>
      <c r="J24" s="683"/>
      <c r="K24" s="689"/>
      <c r="L24" s="689"/>
      <c r="M24" s="689"/>
      <c r="N24" s="689"/>
      <c r="O24" s="692">
        <v>4077.2860000000001</v>
      </c>
      <c r="P24" s="690"/>
      <c r="R24" s="692"/>
    </row>
    <row r="25" spans="1:19">
      <c r="A25" s="678">
        <f t="shared" si="0"/>
        <v>16</v>
      </c>
      <c r="B25" s="679">
        <f t="shared" si="1"/>
        <v>46209</v>
      </c>
      <c r="C25" s="680" t="s">
        <v>287</v>
      </c>
      <c r="D25" s="680">
        <v>2799</v>
      </c>
      <c r="E25" s="681">
        <v>46209</v>
      </c>
      <c r="F25" s="726" t="s">
        <v>293</v>
      </c>
      <c r="G25" s="682">
        <v>46209</v>
      </c>
      <c r="H25" s="683"/>
      <c r="I25" s="682">
        <v>46209</v>
      </c>
      <c r="J25" s="683"/>
      <c r="K25" s="689"/>
      <c r="L25" s="689"/>
      <c r="M25" s="689"/>
      <c r="N25" s="689"/>
      <c r="O25" s="692">
        <v>4214.0010000000002</v>
      </c>
      <c r="P25" s="690"/>
      <c r="R25" s="692"/>
    </row>
    <row r="26" spans="1:19">
      <c r="A26" s="678">
        <f t="shared" si="0"/>
        <v>17</v>
      </c>
      <c r="B26" s="679">
        <f t="shared" si="1"/>
        <v>46209</v>
      </c>
      <c r="C26" s="680" t="s">
        <v>285</v>
      </c>
      <c r="D26" s="680">
        <v>2800</v>
      </c>
      <c r="E26" s="681">
        <v>46209</v>
      </c>
      <c r="F26" s="726" t="s">
        <v>293</v>
      </c>
      <c r="G26" s="682">
        <v>46209</v>
      </c>
      <c r="H26" s="683"/>
      <c r="I26" s="682">
        <v>46209</v>
      </c>
      <c r="J26" s="683"/>
      <c r="K26" s="689"/>
      <c r="L26" s="689"/>
      <c r="M26" s="689"/>
      <c r="N26" s="689"/>
      <c r="O26" s="692">
        <v>4272.9170000000004</v>
      </c>
      <c r="P26" s="690"/>
      <c r="R26" s="692"/>
    </row>
    <row r="27" spans="1:19">
      <c r="A27" s="678">
        <f t="shared" si="0"/>
        <v>18</v>
      </c>
      <c r="B27" s="679">
        <f t="shared" si="1"/>
        <v>46209</v>
      </c>
      <c r="C27" s="680" t="s">
        <v>311</v>
      </c>
      <c r="D27" s="680">
        <v>2803</v>
      </c>
      <c r="E27" s="681">
        <v>46209</v>
      </c>
      <c r="F27" s="726" t="s">
        <v>293</v>
      </c>
      <c r="G27" s="682">
        <v>46209</v>
      </c>
      <c r="H27" s="683"/>
      <c r="I27" s="682">
        <v>46209</v>
      </c>
      <c r="J27" s="683"/>
      <c r="K27" s="689"/>
      <c r="L27" s="689"/>
      <c r="M27" s="689"/>
      <c r="N27" s="689"/>
      <c r="O27" s="692">
        <v>4139.6760000000004</v>
      </c>
      <c r="P27" s="690"/>
      <c r="R27" s="692"/>
    </row>
    <row r="28" spans="1:19">
      <c r="A28" s="678">
        <f t="shared" si="0"/>
        <v>19</v>
      </c>
      <c r="B28" s="679">
        <f t="shared" si="1"/>
        <v>46210</v>
      </c>
      <c r="C28" s="749" t="s">
        <v>285</v>
      </c>
      <c r="D28" s="680">
        <v>2811</v>
      </c>
      <c r="E28" s="681">
        <v>46210</v>
      </c>
      <c r="F28" s="726" t="s">
        <v>293</v>
      </c>
      <c r="G28" s="682">
        <v>46210</v>
      </c>
      <c r="H28" s="683"/>
      <c r="I28" s="682">
        <v>46210</v>
      </c>
      <c r="J28" s="683"/>
      <c r="K28" s="689"/>
      <c r="L28" s="689"/>
      <c r="M28" s="689"/>
      <c r="N28" s="689"/>
      <c r="O28" s="692">
        <v>4341.1989999999996</v>
      </c>
      <c r="P28" s="690"/>
      <c r="R28" s="692"/>
      <c r="S28" s="692"/>
    </row>
    <row r="29" spans="1:19">
      <c r="A29" s="678">
        <f t="shared" si="0"/>
        <v>20</v>
      </c>
      <c r="B29" s="679">
        <f t="shared" si="1"/>
        <v>46210</v>
      </c>
      <c r="C29" s="749" t="s">
        <v>311</v>
      </c>
      <c r="D29" s="680">
        <v>2813</v>
      </c>
      <c r="E29" s="681">
        <v>46210</v>
      </c>
      <c r="F29" s="726" t="s">
        <v>293</v>
      </c>
      <c r="G29" s="682">
        <v>46210</v>
      </c>
      <c r="H29" s="683"/>
      <c r="I29" s="682">
        <v>46210</v>
      </c>
      <c r="J29" s="683"/>
      <c r="K29" s="689"/>
      <c r="L29" s="689"/>
      <c r="M29" s="689"/>
      <c r="N29" s="689"/>
      <c r="O29" s="692">
        <v>3823.4940000000001</v>
      </c>
      <c r="P29" s="690"/>
      <c r="R29" s="692"/>
    </row>
    <row r="30" spans="1:19">
      <c r="A30" s="678">
        <f t="shared" si="0"/>
        <v>21</v>
      </c>
      <c r="B30" s="679">
        <f t="shared" si="1"/>
        <v>46210</v>
      </c>
      <c r="C30" s="749" t="s">
        <v>338</v>
      </c>
      <c r="D30" s="680">
        <v>2814</v>
      </c>
      <c r="E30" s="681">
        <v>46210</v>
      </c>
      <c r="F30" s="726" t="s">
        <v>293</v>
      </c>
      <c r="G30" s="682">
        <v>46210</v>
      </c>
      <c r="H30" s="683"/>
      <c r="I30" s="682">
        <v>46210</v>
      </c>
      <c r="J30" s="683"/>
      <c r="K30" s="689"/>
      <c r="L30" s="689"/>
      <c r="M30" s="689"/>
      <c r="N30" s="689"/>
      <c r="O30" s="692">
        <v>3889.9630000000002</v>
      </c>
      <c r="P30" s="690"/>
      <c r="R30" s="692"/>
    </row>
    <row r="31" spans="1:19">
      <c r="A31" s="678">
        <f t="shared" si="0"/>
        <v>22</v>
      </c>
      <c r="B31" s="679">
        <f t="shared" si="1"/>
        <v>46211</v>
      </c>
      <c r="C31" s="749" t="s">
        <v>311</v>
      </c>
      <c r="D31" s="680">
        <v>2825</v>
      </c>
      <c r="E31" s="681">
        <v>46211</v>
      </c>
      <c r="F31" s="726" t="s">
        <v>293</v>
      </c>
      <c r="G31" s="682">
        <v>46211</v>
      </c>
      <c r="H31" s="683"/>
      <c r="I31" s="682">
        <v>46211</v>
      </c>
      <c r="J31" s="683"/>
      <c r="K31" s="689"/>
      <c r="L31" s="689"/>
      <c r="M31" s="689"/>
      <c r="N31" s="689"/>
      <c r="O31" s="692">
        <v>4349.2049999999999</v>
      </c>
      <c r="P31" s="690"/>
      <c r="R31" s="692"/>
    </row>
    <row r="32" spans="1:19">
      <c r="A32" s="678">
        <f t="shared" si="0"/>
        <v>23</v>
      </c>
      <c r="B32" s="679">
        <f t="shared" si="1"/>
        <v>46211</v>
      </c>
      <c r="C32" s="749" t="s">
        <v>338</v>
      </c>
      <c r="D32" s="680">
        <v>2826</v>
      </c>
      <c r="E32" s="681">
        <v>46211</v>
      </c>
      <c r="F32" s="726" t="s">
        <v>293</v>
      </c>
      <c r="G32" s="682">
        <v>46211</v>
      </c>
      <c r="H32" s="683"/>
      <c r="I32" s="682">
        <v>46211</v>
      </c>
      <c r="J32" s="683"/>
      <c r="K32" s="689"/>
      <c r="L32" s="689"/>
      <c r="M32" s="689"/>
      <c r="N32" s="689"/>
      <c r="O32" s="692">
        <v>3408.3629999999998</v>
      </c>
      <c r="P32" s="690"/>
      <c r="R32" s="692"/>
    </row>
    <row r="33" spans="1:18">
      <c r="A33" s="678">
        <f t="shared" si="0"/>
        <v>24</v>
      </c>
      <c r="B33" s="679">
        <f t="shared" ref="B33:B71" si="2">I33</f>
        <v>46211</v>
      </c>
      <c r="C33" s="749" t="s">
        <v>343</v>
      </c>
      <c r="D33" s="680">
        <v>2831</v>
      </c>
      <c r="E33" s="681">
        <v>46211</v>
      </c>
      <c r="F33" s="726" t="s">
        <v>293</v>
      </c>
      <c r="G33" s="682">
        <v>46211</v>
      </c>
      <c r="H33" s="683"/>
      <c r="I33" s="682">
        <v>46211</v>
      </c>
      <c r="J33" s="683"/>
      <c r="K33" s="689"/>
      <c r="L33" s="689"/>
      <c r="M33" s="689"/>
      <c r="N33" s="689"/>
      <c r="O33" s="692">
        <v>4738.9570000000003</v>
      </c>
      <c r="P33" s="690"/>
      <c r="R33" s="692"/>
    </row>
    <row r="34" spans="1:18">
      <c r="A34" s="678">
        <f t="shared" si="0"/>
        <v>25</v>
      </c>
      <c r="B34" s="679">
        <f t="shared" si="2"/>
        <v>46212</v>
      </c>
      <c r="C34" s="749" t="s">
        <v>311</v>
      </c>
      <c r="D34" s="680">
        <v>2837</v>
      </c>
      <c r="E34" s="681">
        <v>46212</v>
      </c>
      <c r="F34" s="726" t="s">
        <v>293</v>
      </c>
      <c r="G34" s="682">
        <v>46212</v>
      </c>
      <c r="H34" s="683"/>
      <c r="I34" s="682">
        <v>46212</v>
      </c>
      <c r="J34" s="683"/>
      <c r="K34" s="689"/>
      <c r="L34" s="689"/>
      <c r="M34" s="689"/>
      <c r="N34" s="689"/>
      <c r="O34" s="692">
        <v>4214.7560000000003</v>
      </c>
      <c r="P34" s="690"/>
      <c r="R34" s="692"/>
    </row>
    <row r="35" spans="1:18">
      <c r="A35" s="678">
        <f t="shared" si="0"/>
        <v>26</v>
      </c>
      <c r="B35" s="679">
        <f t="shared" si="2"/>
        <v>46212</v>
      </c>
      <c r="C35" s="680" t="s">
        <v>338</v>
      </c>
      <c r="D35" s="687">
        <v>2838</v>
      </c>
      <c r="E35" s="681">
        <v>46212</v>
      </c>
      <c r="F35" s="726" t="s">
        <v>293</v>
      </c>
      <c r="G35" s="682">
        <v>46212</v>
      </c>
      <c r="H35" s="683"/>
      <c r="I35" s="682">
        <v>46212</v>
      </c>
      <c r="J35" s="683"/>
      <c r="K35" s="689"/>
      <c r="L35" s="689"/>
      <c r="M35" s="689"/>
      <c r="N35" s="689"/>
      <c r="O35" s="692">
        <v>3886.7910000000002</v>
      </c>
      <c r="P35" s="690"/>
      <c r="R35" s="692"/>
    </row>
    <row r="36" spans="1:18">
      <c r="A36" s="678">
        <f t="shared" si="0"/>
        <v>27</v>
      </c>
      <c r="B36" s="679">
        <f t="shared" si="2"/>
        <v>46212</v>
      </c>
      <c r="C36" s="680" t="s">
        <v>343</v>
      </c>
      <c r="D36" s="687">
        <v>2840</v>
      </c>
      <c r="E36" s="681">
        <v>46212</v>
      </c>
      <c r="F36" s="726" t="s">
        <v>293</v>
      </c>
      <c r="G36" s="682">
        <v>46212</v>
      </c>
      <c r="H36" s="683"/>
      <c r="I36" s="682">
        <v>46212</v>
      </c>
      <c r="J36" s="683"/>
      <c r="K36" s="689"/>
      <c r="L36" s="689"/>
      <c r="M36" s="689"/>
      <c r="N36" s="689"/>
      <c r="O36" s="692">
        <v>3857.7860000000001</v>
      </c>
      <c r="P36" s="690"/>
      <c r="R36" s="692"/>
    </row>
    <row r="37" spans="1:18">
      <c r="A37" s="678">
        <f t="shared" si="0"/>
        <v>28</v>
      </c>
      <c r="B37" s="679">
        <f t="shared" si="2"/>
        <v>46213</v>
      </c>
      <c r="C37" s="680" t="s">
        <v>311</v>
      </c>
      <c r="D37" s="687">
        <v>2847</v>
      </c>
      <c r="E37" s="681">
        <v>46212</v>
      </c>
      <c r="F37" s="726" t="s">
        <v>293</v>
      </c>
      <c r="G37" s="682">
        <v>46213</v>
      </c>
      <c r="H37" s="683"/>
      <c r="I37" s="682">
        <v>46213</v>
      </c>
      <c r="J37" s="683"/>
      <c r="K37" s="689"/>
      <c r="L37" s="689"/>
      <c r="M37" s="689"/>
      <c r="N37" s="689"/>
      <c r="O37" s="692">
        <v>4275.9380000000001</v>
      </c>
      <c r="P37" s="690"/>
      <c r="R37" s="692"/>
    </row>
    <row r="38" spans="1:18">
      <c r="A38" s="678">
        <f t="shared" si="0"/>
        <v>29</v>
      </c>
      <c r="B38" s="679">
        <f t="shared" si="2"/>
        <v>46213</v>
      </c>
      <c r="C38" s="680" t="s">
        <v>338</v>
      </c>
      <c r="D38" s="687">
        <v>2850</v>
      </c>
      <c r="E38" s="681">
        <v>46213</v>
      </c>
      <c r="F38" s="726" t="s">
        <v>293</v>
      </c>
      <c r="G38" s="682">
        <v>46213</v>
      </c>
      <c r="H38" s="683"/>
      <c r="I38" s="682">
        <v>46213</v>
      </c>
      <c r="J38" s="683"/>
      <c r="K38" s="689"/>
      <c r="L38" s="689"/>
      <c r="M38" s="689"/>
      <c r="N38" s="689"/>
      <c r="O38" s="692">
        <v>4223.0649999999996</v>
      </c>
      <c r="P38" s="690"/>
      <c r="R38" s="692"/>
    </row>
    <row r="39" spans="1:18">
      <c r="A39" s="678">
        <f t="shared" si="0"/>
        <v>30</v>
      </c>
      <c r="B39" s="679">
        <f t="shared" si="2"/>
        <v>46213</v>
      </c>
      <c r="C39" s="680" t="s">
        <v>343</v>
      </c>
      <c r="D39" s="687">
        <v>2851</v>
      </c>
      <c r="E39" s="681">
        <v>46213</v>
      </c>
      <c r="F39" s="726" t="s">
        <v>293</v>
      </c>
      <c r="G39" s="682">
        <v>46213</v>
      </c>
      <c r="H39" s="683"/>
      <c r="I39" s="682">
        <v>46213</v>
      </c>
      <c r="J39" s="683"/>
      <c r="K39" s="689"/>
      <c r="L39" s="689"/>
      <c r="M39" s="689"/>
      <c r="N39" s="689"/>
      <c r="O39" s="692">
        <v>4170.192</v>
      </c>
      <c r="P39" s="690"/>
      <c r="R39" s="692"/>
    </row>
    <row r="40" spans="1:18">
      <c r="A40" s="678">
        <f t="shared" si="0"/>
        <v>31</v>
      </c>
      <c r="B40" s="679">
        <f t="shared" si="2"/>
        <v>46213</v>
      </c>
      <c r="C40" s="680" t="s">
        <v>311</v>
      </c>
      <c r="D40" s="687">
        <v>2856</v>
      </c>
      <c r="E40" s="681">
        <v>46213</v>
      </c>
      <c r="F40" s="726" t="s">
        <v>293</v>
      </c>
      <c r="G40" s="682">
        <v>46213</v>
      </c>
      <c r="H40" s="683"/>
      <c r="I40" s="682">
        <v>46213</v>
      </c>
      <c r="J40" s="683"/>
      <c r="K40" s="689"/>
      <c r="L40" s="689"/>
      <c r="M40" s="689"/>
      <c r="N40" s="689"/>
      <c r="O40" s="692">
        <v>4317.4809999999998</v>
      </c>
      <c r="P40" s="690"/>
      <c r="R40" s="692"/>
    </row>
    <row r="41" spans="1:18">
      <c r="A41" s="678">
        <f t="shared" si="0"/>
        <v>32</v>
      </c>
      <c r="B41" s="679">
        <f t="shared" si="2"/>
        <v>46214</v>
      </c>
      <c r="C41" s="680" t="s">
        <v>338</v>
      </c>
      <c r="D41" s="687">
        <v>2861</v>
      </c>
      <c r="E41" s="681">
        <v>46214</v>
      </c>
      <c r="F41" s="726" t="s">
        <v>293</v>
      </c>
      <c r="G41" s="682">
        <v>46214</v>
      </c>
      <c r="H41" s="683"/>
      <c r="I41" s="682">
        <v>46214</v>
      </c>
      <c r="J41" s="683"/>
      <c r="K41" s="689"/>
      <c r="L41" s="689"/>
      <c r="M41" s="689"/>
      <c r="N41" s="689"/>
      <c r="O41" s="692">
        <v>4046.9209999999998</v>
      </c>
      <c r="P41" s="690"/>
      <c r="R41" s="692"/>
    </row>
    <row r="42" spans="1:18">
      <c r="A42" s="678">
        <f t="shared" si="0"/>
        <v>33</v>
      </c>
      <c r="B42" s="679">
        <f t="shared" si="2"/>
        <v>46214</v>
      </c>
      <c r="C42" s="680" t="s">
        <v>343</v>
      </c>
      <c r="D42" s="687">
        <v>2862</v>
      </c>
      <c r="E42" s="681">
        <v>46214</v>
      </c>
      <c r="F42" s="726" t="s">
        <v>293</v>
      </c>
      <c r="G42" s="682">
        <v>46214</v>
      </c>
      <c r="H42" s="683"/>
      <c r="I42" s="682">
        <v>46214</v>
      </c>
      <c r="J42" s="683"/>
      <c r="K42" s="689"/>
      <c r="L42" s="689"/>
      <c r="M42" s="689"/>
      <c r="N42" s="689"/>
      <c r="O42" s="692">
        <v>4204.03</v>
      </c>
      <c r="P42" s="690"/>
      <c r="R42" s="692"/>
    </row>
    <row r="43" spans="1:18">
      <c r="A43" s="678">
        <f t="shared" si="0"/>
        <v>34</v>
      </c>
      <c r="B43" s="679">
        <f t="shared" si="2"/>
        <v>46215</v>
      </c>
      <c r="C43" s="680" t="s">
        <v>311</v>
      </c>
      <c r="D43" s="687">
        <v>2865</v>
      </c>
      <c r="E43" s="681">
        <v>46214</v>
      </c>
      <c r="F43" s="726" t="s">
        <v>293</v>
      </c>
      <c r="G43" s="682">
        <v>46215</v>
      </c>
      <c r="H43" s="683"/>
      <c r="I43" s="682">
        <v>46215</v>
      </c>
      <c r="J43" s="683"/>
      <c r="K43" s="689"/>
      <c r="L43" s="689"/>
      <c r="M43" s="689"/>
      <c r="N43" s="689"/>
      <c r="O43" s="692">
        <v>4211.7349999999997</v>
      </c>
      <c r="P43" s="690"/>
      <c r="R43" s="692"/>
    </row>
    <row r="44" spans="1:18">
      <c r="A44" s="678">
        <f t="shared" ref="A44:A93" si="3">A28+1</f>
        <v>20</v>
      </c>
      <c r="B44" s="679">
        <f t="shared" si="2"/>
        <v>46215</v>
      </c>
      <c r="C44" s="680" t="s">
        <v>343</v>
      </c>
      <c r="D44" s="687">
        <v>2868</v>
      </c>
      <c r="E44" s="681">
        <v>46214</v>
      </c>
      <c r="F44" s="726" t="s">
        <v>293</v>
      </c>
      <c r="G44" s="682">
        <v>46215</v>
      </c>
      <c r="H44" s="683"/>
      <c r="I44" s="682">
        <v>46215</v>
      </c>
      <c r="J44" s="683"/>
      <c r="K44" s="689"/>
      <c r="L44" s="689"/>
      <c r="M44" s="689"/>
      <c r="N44" s="689"/>
      <c r="O44" s="692">
        <v>3948.8789999999999</v>
      </c>
      <c r="P44" s="690"/>
      <c r="R44" s="692"/>
    </row>
    <row r="45" spans="1:18">
      <c r="A45" s="678">
        <f t="shared" si="3"/>
        <v>21</v>
      </c>
      <c r="B45" s="679">
        <f t="shared" si="2"/>
        <v>46215</v>
      </c>
      <c r="C45" s="680" t="s">
        <v>287</v>
      </c>
      <c r="D45" s="687">
        <v>2872</v>
      </c>
      <c r="E45" s="681">
        <v>46214</v>
      </c>
      <c r="F45" s="726" t="s">
        <v>293</v>
      </c>
      <c r="G45" s="682">
        <v>46215</v>
      </c>
      <c r="H45" s="683"/>
      <c r="I45" s="682">
        <v>46215</v>
      </c>
      <c r="J45" s="683"/>
      <c r="K45" s="689"/>
      <c r="L45" s="689"/>
      <c r="M45" s="689"/>
      <c r="N45" s="689"/>
      <c r="O45" s="692">
        <v>4299.0510000000004</v>
      </c>
      <c r="P45" s="690"/>
      <c r="R45" s="692"/>
    </row>
    <row r="46" spans="1:18">
      <c r="A46" s="678">
        <f t="shared" si="3"/>
        <v>22</v>
      </c>
      <c r="B46" s="679">
        <f t="shared" si="2"/>
        <v>46215</v>
      </c>
      <c r="C46" s="680" t="s">
        <v>287</v>
      </c>
      <c r="D46" s="680">
        <v>2880</v>
      </c>
      <c r="E46" s="681">
        <v>46215</v>
      </c>
      <c r="F46" s="726" t="s">
        <v>293</v>
      </c>
      <c r="G46" s="682">
        <v>46215</v>
      </c>
      <c r="H46" s="683"/>
      <c r="I46" s="682">
        <v>46215</v>
      </c>
      <c r="J46" s="683"/>
      <c r="K46" s="689"/>
      <c r="L46" s="689"/>
      <c r="M46" s="689"/>
      <c r="N46" s="689"/>
      <c r="O46" s="692">
        <v>4250.2569999999996</v>
      </c>
      <c r="P46" s="690"/>
      <c r="R46" s="692"/>
    </row>
    <row r="47" spans="1:18">
      <c r="A47" s="678">
        <f t="shared" si="3"/>
        <v>23</v>
      </c>
      <c r="B47" s="679">
        <f t="shared" si="2"/>
        <v>46215</v>
      </c>
      <c r="C47" s="680" t="s">
        <v>338</v>
      </c>
      <c r="D47" s="680">
        <v>2883</v>
      </c>
      <c r="E47" s="681">
        <v>46215</v>
      </c>
      <c r="F47" s="726" t="s">
        <v>293</v>
      </c>
      <c r="G47" s="682">
        <v>46215</v>
      </c>
      <c r="H47" s="683"/>
      <c r="I47" s="682">
        <v>46215</v>
      </c>
      <c r="J47" s="683"/>
      <c r="K47" s="689"/>
      <c r="L47" s="689"/>
      <c r="M47" s="689"/>
      <c r="N47" s="689"/>
      <c r="O47" s="692">
        <v>4182.5789999999997</v>
      </c>
      <c r="P47" s="690"/>
      <c r="R47" s="692"/>
    </row>
    <row r="48" spans="1:18">
      <c r="A48" s="678">
        <f t="shared" si="3"/>
        <v>24</v>
      </c>
      <c r="B48" s="679">
        <f t="shared" si="2"/>
        <v>46216</v>
      </c>
      <c r="C48" s="680" t="s">
        <v>311</v>
      </c>
      <c r="D48" s="680">
        <v>2885</v>
      </c>
      <c r="E48" s="681">
        <v>46216</v>
      </c>
      <c r="F48" s="726" t="s">
        <v>293</v>
      </c>
      <c r="G48" s="682">
        <v>46215</v>
      </c>
      <c r="H48" s="683"/>
      <c r="I48" s="682">
        <v>46216</v>
      </c>
      <c r="J48" s="683"/>
      <c r="K48" s="689"/>
      <c r="L48" s="689"/>
      <c r="M48" s="689"/>
      <c r="N48" s="689"/>
      <c r="O48" s="692">
        <v>4297.8429999999998</v>
      </c>
      <c r="P48" s="690"/>
      <c r="R48" s="692"/>
    </row>
    <row r="49" spans="1:18">
      <c r="A49" s="678">
        <f t="shared" si="3"/>
        <v>25</v>
      </c>
      <c r="B49" s="679">
        <f t="shared" si="2"/>
        <v>46216</v>
      </c>
      <c r="C49" s="680" t="s">
        <v>287</v>
      </c>
      <c r="D49" s="680">
        <v>2889</v>
      </c>
      <c r="E49" s="681">
        <v>46216</v>
      </c>
      <c r="F49" s="726" t="s">
        <v>293</v>
      </c>
      <c r="G49" s="682">
        <v>46216</v>
      </c>
      <c r="H49" s="683"/>
      <c r="I49" s="682">
        <v>46216</v>
      </c>
      <c r="J49" s="683"/>
      <c r="K49" s="689"/>
      <c r="L49" s="689"/>
      <c r="M49" s="689"/>
      <c r="N49" s="689"/>
      <c r="O49" s="692">
        <v>4526.7089999999998</v>
      </c>
      <c r="P49" s="690"/>
      <c r="R49" s="692"/>
    </row>
    <row r="50" spans="1:18">
      <c r="A50" s="678">
        <f t="shared" si="3"/>
        <v>26</v>
      </c>
      <c r="B50" s="679">
        <f t="shared" si="2"/>
        <v>46216</v>
      </c>
      <c r="C50" s="749" t="s">
        <v>338</v>
      </c>
      <c r="D50" s="680">
        <v>2892</v>
      </c>
      <c r="E50" s="681">
        <v>46216</v>
      </c>
      <c r="F50" s="726" t="s">
        <v>293</v>
      </c>
      <c r="G50" s="682">
        <v>46216</v>
      </c>
      <c r="H50" s="683"/>
      <c r="I50" s="682">
        <v>46216</v>
      </c>
      <c r="J50" s="683"/>
      <c r="K50" s="689"/>
      <c r="L50" s="689"/>
      <c r="M50" s="689"/>
      <c r="N50" s="689"/>
      <c r="O50" s="692">
        <v>4136.0540000000001</v>
      </c>
      <c r="P50" s="690"/>
      <c r="R50" s="692"/>
    </row>
    <row r="51" spans="1:18">
      <c r="A51" s="678">
        <f t="shared" si="3"/>
        <v>27</v>
      </c>
      <c r="B51" s="679">
        <f t="shared" si="2"/>
        <v>46216</v>
      </c>
      <c r="C51" s="749" t="s">
        <v>311</v>
      </c>
      <c r="D51" s="680">
        <v>2894</v>
      </c>
      <c r="E51" s="681">
        <v>46216</v>
      </c>
      <c r="F51" s="726" t="s">
        <v>293</v>
      </c>
      <c r="G51" s="682">
        <v>46216</v>
      </c>
      <c r="H51" s="683"/>
      <c r="I51" s="682">
        <v>46216</v>
      </c>
      <c r="J51" s="683"/>
      <c r="K51" s="689"/>
      <c r="L51" s="689"/>
      <c r="M51" s="689"/>
      <c r="N51" s="689"/>
      <c r="O51" s="692">
        <v>4426.8490000000002</v>
      </c>
      <c r="P51" s="690"/>
      <c r="R51" s="692"/>
    </row>
    <row r="52" spans="1:18">
      <c r="A52" s="678">
        <f t="shared" si="3"/>
        <v>28</v>
      </c>
      <c r="B52" s="679">
        <f t="shared" si="2"/>
        <v>46217</v>
      </c>
      <c r="C52" s="749" t="s">
        <v>287</v>
      </c>
      <c r="D52" s="680">
        <v>2900</v>
      </c>
      <c r="E52" s="681">
        <v>46217</v>
      </c>
      <c r="F52" s="726" t="s">
        <v>293</v>
      </c>
      <c r="G52" s="682">
        <v>46217</v>
      </c>
      <c r="H52" s="683"/>
      <c r="I52" s="682">
        <v>46217</v>
      </c>
      <c r="J52" s="683"/>
      <c r="K52" s="689"/>
      <c r="L52" s="689"/>
      <c r="M52" s="689"/>
      <c r="N52" s="689"/>
      <c r="O52" s="692">
        <v>4077.2860000000001</v>
      </c>
      <c r="P52" s="690"/>
      <c r="R52" s="692"/>
    </row>
    <row r="53" spans="1:18">
      <c r="A53" s="678">
        <f t="shared" si="3"/>
        <v>29</v>
      </c>
      <c r="B53" s="679">
        <f t="shared" si="2"/>
        <v>46217</v>
      </c>
      <c r="C53" s="749" t="s">
        <v>338</v>
      </c>
      <c r="D53" s="680">
        <v>2904</v>
      </c>
      <c r="E53" s="681">
        <v>46217</v>
      </c>
      <c r="F53" s="726" t="s">
        <v>293</v>
      </c>
      <c r="G53" s="682">
        <v>46217</v>
      </c>
      <c r="H53" s="683"/>
      <c r="I53" s="682">
        <v>46217</v>
      </c>
      <c r="J53" s="683"/>
      <c r="K53" s="689"/>
      <c r="L53" s="689"/>
      <c r="M53" s="689"/>
      <c r="N53" s="689"/>
      <c r="O53" s="692">
        <v>4033.0030000000002</v>
      </c>
      <c r="P53" s="690"/>
      <c r="R53" s="692"/>
    </row>
    <row r="54" spans="1:18">
      <c r="A54" s="678">
        <f t="shared" si="3"/>
        <v>30</v>
      </c>
      <c r="B54" s="679">
        <f t="shared" si="2"/>
        <v>46217</v>
      </c>
      <c r="C54" s="749" t="s">
        <v>311</v>
      </c>
      <c r="D54" s="680">
        <v>2905</v>
      </c>
      <c r="E54" s="681">
        <v>46217</v>
      </c>
      <c r="F54" s="726" t="s">
        <v>293</v>
      </c>
      <c r="G54" s="682">
        <v>46217</v>
      </c>
      <c r="H54" s="683"/>
      <c r="I54" s="682">
        <v>46217</v>
      </c>
      <c r="J54" s="683"/>
      <c r="K54" s="689"/>
      <c r="L54" s="689"/>
      <c r="M54" s="689"/>
      <c r="N54" s="689"/>
      <c r="O54" s="692">
        <v>4143</v>
      </c>
      <c r="P54" s="690"/>
      <c r="R54" s="692"/>
    </row>
    <row r="55" spans="1:18">
      <c r="A55" s="678">
        <f t="shared" si="3"/>
        <v>31</v>
      </c>
      <c r="B55" s="679">
        <f t="shared" si="2"/>
        <v>46217</v>
      </c>
      <c r="C55" s="680" t="s">
        <v>287</v>
      </c>
      <c r="D55" s="680">
        <v>2909</v>
      </c>
      <c r="E55" s="681">
        <v>46217</v>
      </c>
      <c r="F55" s="726" t="s">
        <v>293</v>
      </c>
      <c r="G55" s="682">
        <v>46217</v>
      </c>
      <c r="H55" s="683"/>
      <c r="I55" s="682">
        <v>46217</v>
      </c>
      <c r="J55" s="683"/>
      <c r="K55" s="689"/>
      <c r="L55" s="689"/>
      <c r="M55" s="689"/>
      <c r="N55" s="689"/>
      <c r="O55" s="692">
        <v>4471.5690000000004</v>
      </c>
      <c r="P55" s="690"/>
      <c r="R55" s="692"/>
    </row>
    <row r="56" spans="1:18">
      <c r="A56" s="678">
        <f t="shared" si="3"/>
        <v>32</v>
      </c>
      <c r="B56" s="679">
        <f t="shared" si="2"/>
        <v>46218</v>
      </c>
      <c r="C56" s="680" t="s">
        <v>338</v>
      </c>
      <c r="D56" s="680">
        <v>2915</v>
      </c>
      <c r="E56" s="681">
        <v>46218</v>
      </c>
      <c r="F56" s="726" t="s">
        <v>293</v>
      </c>
      <c r="G56" s="682">
        <v>46218</v>
      </c>
      <c r="H56" s="683"/>
      <c r="I56" s="682">
        <v>46218</v>
      </c>
      <c r="J56" s="683"/>
      <c r="K56" s="689"/>
      <c r="L56" s="689"/>
      <c r="M56" s="689"/>
      <c r="N56" s="689"/>
      <c r="O56" s="692">
        <v>4245.7250000000004</v>
      </c>
      <c r="P56" s="690"/>
      <c r="R56" s="692"/>
    </row>
    <row r="57" spans="1:18">
      <c r="A57" s="678">
        <f t="shared" si="3"/>
        <v>33</v>
      </c>
      <c r="B57" s="679">
        <f t="shared" si="2"/>
        <v>46218</v>
      </c>
      <c r="C57" s="680" t="s">
        <v>311</v>
      </c>
      <c r="D57" s="680">
        <v>2919</v>
      </c>
      <c r="E57" s="681">
        <v>46218</v>
      </c>
      <c r="F57" s="726" t="s">
        <v>293</v>
      </c>
      <c r="G57" s="682">
        <v>46218</v>
      </c>
      <c r="H57" s="683"/>
      <c r="I57" s="682">
        <v>46218</v>
      </c>
      <c r="J57" s="683"/>
      <c r="K57" s="689"/>
      <c r="L57" s="689"/>
      <c r="M57" s="689"/>
      <c r="N57" s="689"/>
      <c r="O57" s="692">
        <v>3904.3139999999999</v>
      </c>
      <c r="P57" s="690"/>
      <c r="R57" s="692"/>
    </row>
    <row r="58" spans="1:18">
      <c r="A58" s="678">
        <f t="shared" si="3"/>
        <v>34</v>
      </c>
      <c r="B58" s="679">
        <f t="shared" si="2"/>
        <v>46218</v>
      </c>
      <c r="C58" s="680" t="s">
        <v>287</v>
      </c>
      <c r="D58" s="680">
        <v>2922</v>
      </c>
      <c r="E58" s="681">
        <v>46218</v>
      </c>
      <c r="F58" s="726" t="s">
        <v>293</v>
      </c>
      <c r="G58" s="682">
        <v>46218</v>
      </c>
      <c r="H58" s="683"/>
      <c r="I58" s="682">
        <v>46218</v>
      </c>
      <c r="J58" s="683"/>
      <c r="K58" s="689"/>
      <c r="L58" s="689"/>
      <c r="M58" s="689"/>
      <c r="N58" s="689"/>
      <c r="O58" s="692">
        <v>4074.2640000000001</v>
      </c>
      <c r="P58" s="690"/>
      <c r="R58" s="692"/>
    </row>
    <row r="59" spans="1:18">
      <c r="A59" s="678">
        <f t="shared" si="3"/>
        <v>35</v>
      </c>
      <c r="B59" s="679">
        <f t="shared" si="2"/>
        <v>46219</v>
      </c>
      <c r="C59" s="680" t="s">
        <v>343</v>
      </c>
      <c r="D59" s="680">
        <v>2926</v>
      </c>
      <c r="E59" s="681">
        <v>46218</v>
      </c>
      <c r="F59" s="726" t="s">
        <v>293</v>
      </c>
      <c r="G59" s="682">
        <v>46218</v>
      </c>
      <c r="H59" s="683"/>
      <c r="I59" s="682">
        <v>46219</v>
      </c>
      <c r="J59" s="683"/>
      <c r="K59" s="689"/>
      <c r="L59" s="689"/>
      <c r="M59" s="689"/>
      <c r="N59" s="689"/>
      <c r="O59" s="692">
        <v>4446.7939999999999</v>
      </c>
      <c r="P59" s="690"/>
      <c r="R59" s="692"/>
    </row>
    <row r="60" spans="1:18">
      <c r="A60" s="678">
        <f t="shared" si="3"/>
        <v>21</v>
      </c>
      <c r="B60" s="679">
        <f t="shared" si="2"/>
        <v>46219</v>
      </c>
      <c r="C60" s="680" t="s">
        <v>311</v>
      </c>
      <c r="D60" s="680">
        <v>2930</v>
      </c>
      <c r="E60" s="681">
        <v>46219</v>
      </c>
      <c r="F60" s="726" t="s">
        <v>293</v>
      </c>
      <c r="G60" s="682">
        <v>46219</v>
      </c>
      <c r="H60" s="683"/>
      <c r="I60" s="682">
        <v>46219</v>
      </c>
      <c r="J60" s="683"/>
      <c r="K60" s="689"/>
      <c r="L60" s="689"/>
      <c r="M60" s="689"/>
      <c r="N60" s="689"/>
      <c r="O60" s="692">
        <v>3911.8679999999999</v>
      </c>
      <c r="P60" s="690"/>
      <c r="R60" s="692"/>
    </row>
    <row r="61" spans="1:18">
      <c r="A61" s="678">
        <f t="shared" si="3"/>
        <v>22</v>
      </c>
      <c r="B61" s="679">
        <f t="shared" si="2"/>
        <v>46219</v>
      </c>
      <c r="C61" s="680" t="s">
        <v>287</v>
      </c>
      <c r="D61" s="680">
        <v>2932</v>
      </c>
      <c r="E61" s="681">
        <v>46219</v>
      </c>
      <c r="F61" s="726" t="s">
        <v>293</v>
      </c>
      <c r="G61" s="682">
        <v>46219</v>
      </c>
      <c r="H61" s="683"/>
      <c r="I61" s="682">
        <v>46219</v>
      </c>
      <c r="J61" s="683"/>
      <c r="K61" s="689"/>
      <c r="L61" s="689"/>
      <c r="M61" s="689"/>
      <c r="N61" s="689"/>
      <c r="O61" s="692">
        <v>4400.1149999999998</v>
      </c>
      <c r="P61" s="690"/>
      <c r="R61" s="692"/>
    </row>
    <row r="62" spans="1:18">
      <c r="A62" s="678">
        <f t="shared" si="3"/>
        <v>23</v>
      </c>
      <c r="B62" s="679">
        <f t="shared" si="2"/>
        <v>46220</v>
      </c>
      <c r="C62" s="680" t="s">
        <v>343</v>
      </c>
      <c r="D62" s="687">
        <v>2937</v>
      </c>
      <c r="E62" s="681">
        <v>46220</v>
      </c>
      <c r="F62" s="726" t="s">
        <v>293</v>
      </c>
      <c r="G62" s="681">
        <v>46220</v>
      </c>
      <c r="H62" s="683"/>
      <c r="I62" s="681">
        <v>46220</v>
      </c>
      <c r="J62" s="683"/>
      <c r="K62" s="689"/>
      <c r="L62" s="689"/>
      <c r="M62" s="689"/>
      <c r="N62" s="689"/>
      <c r="O62" s="692">
        <v>4495.4380000000001</v>
      </c>
      <c r="P62" s="690"/>
      <c r="R62" s="692"/>
    </row>
    <row r="63" spans="1:18">
      <c r="A63" s="678">
        <f t="shared" si="3"/>
        <v>24</v>
      </c>
      <c r="B63" s="679">
        <f t="shared" si="2"/>
        <v>46220</v>
      </c>
      <c r="C63" s="680" t="s">
        <v>311</v>
      </c>
      <c r="D63" s="687">
        <v>2938</v>
      </c>
      <c r="E63" s="681">
        <v>46220</v>
      </c>
      <c r="F63" s="726" t="s">
        <v>293</v>
      </c>
      <c r="G63" s="681">
        <v>46220</v>
      </c>
      <c r="H63" s="683"/>
      <c r="I63" s="681">
        <v>46220</v>
      </c>
      <c r="J63" s="683"/>
      <c r="K63" s="689"/>
      <c r="L63" s="689"/>
      <c r="M63" s="689"/>
      <c r="N63" s="689"/>
      <c r="O63" s="692">
        <v>3954.922</v>
      </c>
      <c r="P63" s="690"/>
      <c r="R63" s="692"/>
    </row>
    <row r="64" spans="1:18">
      <c r="A64" s="678">
        <f t="shared" si="3"/>
        <v>25</v>
      </c>
      <c r="B64" s="679">
        <f t="shared" si="2"/>
        <v>46220</v>
      </c>
      <c r="C64" s="680" t="s">
        <v>287</v>
      </c>
      <c r="D64" s="687">
        <v>2943</v>
      </c>
      <c r="E64" s="681">
        <v>46221</v>
      </c>
      <c r="F64" s="726" t="s">
        <v>293</v>
      </c>
      <c r="G64" s="681">
        <v>46220</v>
      </c>
      <c r="H64" s="683"/>
      <c r="I64" s="681">
        <v>46220</v>
      </c>
      <c r="J64" s="683"/>
      <c r="K64" s="689"/>
      <c r="L64" s="689"/>
      <c r="M64" s="689"/>
      <c r="N64" s="689"/>
      <c r="O64" s="692">
        <v>4246.1779999999999</v>
      </c>
      <c r="P64" s="690"/>
      <c r="R64" s="692"/>
    </row>
    <row r="65" spans="1:18">
      <c r="A65" s="678">
        <f t="shared" si="3"/>
        <v>26</v>
      </c>
      <c r="B65" s="679">
        <f t="shared" si="2"/>
        <v>46221</v>
      </c>
      <c r="C65" s="680" t="s">
        <v>343</v>
      </c>
      <c r="D65" s="687">
        <v>2947</v>
      </c>
      <c r="E65" s="681">
        <v>46221</v>
      </c>
      <c r="F65" s="726" t="s">
        <v>293</v>
      </c>
      <c r="G65" s="681">
        <v>46221</v>
      </c>
      <c r="H65" s="683"/>
      <c r="I65" s="681">
        <v>46221</v>
      </c>
      <c r="J65" s="683"/>
      <c r="K65" s="689"/>
      <c r="L65" s="689"/>
      <c r="M65" s="689"/>
      <c r="N65" s="689"/>
      <c r="O65" s="692">
        <v>4090.7310000000002</v>
      </c>
      <c r="P65" s="690"/>
      <c r="R65" s="692"/>
    </row>
    <row r="66" spans="1:18">
      <c r="A66" s="678">
        <f t="shared" si="3"/>
        <v>27</v>
      </c>
      <c r="B66" s="679">
        <f t="shared" si="2"/>
        <v>46221</v>
      </c>
      <c r="C66" s="680" t="s">
        <v>311</v>
      </c>
      <c r="D66" s="687">
        <v>2950</v>
      </c>
      <c r="E66" s="681">
        <v>46221</v>
      </c>
      <c r="F66" s="726" t="s">
        <v>293</v>
      </c>
      <c r="G66" s="681">
        <v>46221</v>
      </c>
      <c r="H66" s="683"/>
      <c r="I66" s="681">
        <v>46221</v>
      </c>
      <c r="J66" s="683"/>
      <c r="K66" s="689"/>
      <c r="L66" s="689"/>
      <c r="M66" s="689"/>
      <c r="N66" s="689"/>
      <c r="O66" s="692">
        <v>4073.509</v>
      </c>
      <c r="P66" s="690"/>
      <c r="R66" s="692"/>
    </row>
    <row r="67" spans="1:18">
      <c r="A67" s="678">
        <f t="shared" si="3"/>
        <v>28</v>
      </c>
      <c r="B67" s="679">
        <f t="shared" si="2"/>
        <v>46221</v>
      </c>
      <c r="C67" s="680" t="s">
        <v>287</v>
      </c>
      <c r="D67" s="687">
        <v>2952</v>
      </c>
      <c r="E67" s="681">
        <v>46221</v>
      </c>
      <c r="F67" s="726" t="s">
        <v>293</v>
      </c>
      <c r="G67" s="681">
        <v>46221</v>
      </c>
      <c r="H67" s="683"/>
      <c r="I67" s="681">
        <v>46221</v>
      </c>
      <c r="J67" s="683"/>
      <c r="K67" s="689"/>
      <c r="L67" s="689"/>
      <c r="M67" s="689"/>
      <c r="N67" s="689"/>
      <c r="O67" s="692">
        <v>4260.8310000000001</v>
      </c>
      <c r="P67" s="690"/>
      <c r="R67" s="692"/>
    </row>
    <row r="68" spans="1:18">
      <c r="A68" s="678">
        <f t="shared" si="3"/>
        <v>29</v>
      </c>
      <c r="B68" s="679">
        <f t="shared" si="2"/>
        <v>46221</v>
      </c>
      <c r="C68" s="680" t="s">
        <v>338</v>
      </c>
      <c r="D68" s="687">
        <v>2956</v>
      </c>
      <c r="E68" s="681">
        <v>46222</v>
      </c>
      <c r="F68" s="726" t="s">
        <v>293</v>
      </c>
      <c r="G68" s="681">
        <v>46221</v>
      </c>
      <c r="H68" s="683"/>
      <c r="I68" s="681">
        <v>46221</v>
      </c>
      <c r="J68" s="683"/>
      <c r="K68" s="689"/>
      <c r="L68" s="689"/>
      <c r="M68" s="689"/>
      <c r="N68" s="689"/>
      <c r="O68" s="692">
        <v>4238.625</v>
      </c>
      <c r="P68" s="690"/>
      <c r="R68" s="692"/>
    </row>
    <row r="69" spans="1:18">
      <c r="A69" s="678">
        <f t="shared" si="3"/>
        <v>30</v>
      </c>
      <c r="B69" s="679">
        <f t="shared" si="2"/>
        <v>46222</v>
      </c>
      <c r="C69" s="680" t="s">
        <v>311</v>
      </c>
      <c r="D69" s="687">
        <v>2960</v>
      </c>
      <c r="E69" s="681">
        <v>46222</v>
      </c>
      <c r="F69" s="726" t="s">
        <v>293</v>
      </c>
      <c r="G69" s="682">
        <v>46222</v>
      </c>
      <c r="H69" s="683"/>
      <c r="I69" s="682">
        <v>46222</v>
      </c>
      <c r="J69" s="683"/>
      <c r="K69" s="689"/>
      <c r="L69" s="689"/>
      <c r="M69" s="689"/>
      <c r="N69" s="689"/>
      <c r="O69" s="692">
        <v>4230.6180000000004</v>
      </c>
      <c r="P69" s="690"/>
      <c r="R69" s="692"/>
    </row>
    <row r="70" spans="1:18">
      <c r="A70" s="678">
        <f t="shared" si="3"/>
        <v>31</v>
      </c>
      <c r="B70" s="679">
        <f t="shared" si="2"/>
        <v>46222</v>
      </c>
      <c r="C70" s="680" t="s">
        <v>287</v>
      </c>
      <c r="D70" s="687">
        <v>2964</v>
      </c>
      <c r="E70" s="681">
        <v>46222</v>
      </c>
      <c r="F70" s="726" t="s">
        <v>293</v>
      </c>
      <c r="G70" s="682">
        <v>46222</v>
      </c>
      <c r="H70" s="683"/>
      <c r="I70" s="682">
        <v>46222</v>
      </c>
      <c r="J70" s="683"/>
      <c r="K70" s="689"/>
      <c r="L70" s="689"/>
      <c r="M70" s="689"/>
      <c r="N70" s="689"/>
      <c r="O70" s="692">
        <v>4119.451</v>
      </c>
      <c r="P70" s="690"/>
      <c r="R70" s="692"/>
    </row>
    <row r="71" spans="1:18">
      <c r="A71" s="678">
        <f t="shared" si="3"/>
        <v>32</v>
      </c>
      <c r="B71" s="679">
        <f t="shared" si="2"/>
        <v>46223</v>
      </c>
      <c r="C71" s="680" t="s">
        <v>338</v>
      </c>
      <c r="D71" s="687">
        <v>2969</v>
      </c>
      <c r="E71" s="681">
        <v>46223</v>
      </c>
      <c r="F71" s="726" t="s">
        <v>293</v>
      </c>
      <c r="G71" s="681">
        <v>46223</v>
      </c>
      <c r="H71" s="683"/>
      <c r="I71" s="681">
        <v>46223</v>
      </c>
      <c r="J71" s="683"/>
      <c r="K71" s="689"/>
      <c r="L71" s="689"/>
      <c r="M71" s="689"/>
      <c r="N71" s="689"/>
      <c r="O71" s="692">
        <v>4436.22</v>
      </c>
      <c r="P71" s="690"/>
      <c r="R71" s="692"/>
    </row>
    <row r="72" spans="1:18">
      <c r="A72" s="678">
        <f t="shared" si="3"/>
        <v>33</v>
      </c>
      <c r="B72" s="679">
        <f t="shared" ref="B72" si="4">I72</f>
        <v>46223</v>
      </c>
      <c r="C72" s="680" t="s">
        <v>311</v>
      </c>
      <c r="D72" s="687">
        <v>2971</v>
      </c>
      <c r="E72" s="681">
        <v>46223</v>
      </c>
      <c r="F72" s="726" t="s">
        <v>293</v>
      </c>
      <c r="G72" s="681">
        <v>46223</v>
      </c>
      <c r="H72" s="683"/>
      <c r="I72" s="681">
        <v>46223</v>
      </c>
      <c r="J72" s="683"/>
      <c r="K72" s="689"/>
      <c r="L72" s="689"/>
      <c r="M72" s="689"/>
      <c r="N72" s="689"/>
      <c r="O72" s="692">
        <v>3916.4</v>
      </c>
      <c r="P72" s="690"/>
      <c r="R72" s="692"/>
    </row>
    <row r="73" spans="1:18">
      <c r="A73" s="678">
        <f t="shared" si="3"/>
        <v>34</v>
      </c>
      <c r="B73" s="679">
        <f t="shared" ref="B73:B75" si="5">I73</f>
        <v>46223</v>
      </c>
      <c r="C73" s="680" t="s">
        <v>287</v>
      </c>
      <c r="D73" s="687">
        <v>2975</v>
      </c>
      <c r="E73" s="681">
        <v>46223</v>
      </c>
      <c r="F73" s="726" t="s">
        <v>293</v>
      </c>
      <c r="G73" s="681">
        <v>46223</v>
      </c>
      <c r="H73" s="683"/>
      <c r="I73" s="681">
        <v>46223</v>
      </c>
      <c r="J73" s="683"/>
      <c r="K73" s="689"/>
      <c r="L73" s="689"/>
      <c r="M73" s="689"/>
      <c r="N73" s="689"/>
      <c r="O73" s="692">
        <v>4254.7889999999998</v>
      </c>
      <c r="P73" s="690"/>
      <c r="R73" s="692"/>
    </row>
    <row r="74" spans="1:18">
      <c r="A74" s="678">
        <f t="shared" si="3"/>
        <v>35</v>
      </c>
      <c r="B74" s="679">
        <f t="shared" si="5"/>
        <v>46224</v>
      </c>
      <c r="C74" s="680" t="s">
        <v>338</v>
      </c>
      <c r="D74" s="687">
        <v>2978</v>
      </c>
      <c r="E74" s="681">
        <v>46224</v>
      </c>
      <c r="F74" s="726" t="s">
        <v>293</v>
      </c>
      <c r="G74" s="681">
        <v>46224</v>
      </c>
      <c r="H74" s="683"/>
      <c r="I74" s="681">
        <v>46224</v>
      </c>
      <c r="J74" s="683"/>
      <c r="K74" s="689"/>
      <c r="L74" s="689"/>
      <c r="M74" s="689"/>
      <c r="N74" s="689"/>
      <c r="O74" s="692">
        <v>4213.0940000000001</v>
      </c>
      <c r="P74" s="690"/>
      <c r="R74" s="692"/>
    </row>
    <row r="75" spans="1:18">
      <c r="A75" s="678">
        <f t="shared" si="3"/>
        <v>36</v>
      </c>
      <c r="B75" s="679">
        <f t="shared" si="5"/>
        <v>46224</v>
      </c>
      <c r="C75" s="680" t="s">
        <v>311</v>
      </c>
      <c r="D75" s="687">
        <v>2979</v>
      </c>
      <c r="E75" s="681">
        <v>46224</v>
      </c>
      <c r="F75" s="726" t="s">
        <v>293</v>
      </c>
      <c r="G75" s="681">
        <v>46224</v>
      </c>
      <c r="H75" s="683"/>
      <c r="I75" s="681">
        <v>46224</v>
      </c>
      <c r="J75" s="683"/>
      <c r="K75" s="689"/>
      <c r="L75" s="689"/>
      <c r="M75" s="689"/>
      <c r="N75" s="689"/>
      <c r="O75" s="692">
        <v>4009.0039999999999</v>
      </c>
      <c r="P75" s="690"/>
      <c r="R75" s="692"/>
    </row>
    <row r="76" spans="1:18">
      <c r="A76" s="678">
        <f t="shared" si="3"/>
        <v>22</v>
      </c>
      <c r="B76" s="679">
        <f t="shared" ref="B76:B86" si="6">I76</f>
        <v>46224</v>
      </c>
      <c r="C76" s="680" t="s">
        <v>287</v>
      </c>
      <c r="D76" s="687">
        <v>2985</v>
      </c>
      <c r="E76" s="681">
        <v>46224</v>
      </c>
      <c r="F76" s="726" t="s">
        <v>293</v>
      </c>
      <c r="G76" s="681">
        <v>46224</v>
      </c>
      <c r="H76" s="683"/>
      <c r="I76" s="681">
        <v>46224</v>
      </c>
      <c r="J76" s="683"/>
      <c r="K76" s="689"/>
      <c r="L76" s="689"/>
      <c r="M76" s="689"/>
      <c r="N76" s="689"/>
      <c r="O76" s="692">
        <v>4412.3509999999997</v>
      </c>
      <c r="P76" s="690"/>
      <c r="R76" s="692"/>
    </row>
    <row r="77" spans="1:18">
      <c r="A77" s="678">
        <f t="shared" si="3"/>
        <v>23</v>
      </c>
      <c r="B77" s="679">
        <f t="shared" si="6"/>
        <v>46225</v>
      </c>
      <c r="C77" s="680" t="s">
        <v>343</v>
      </c>
      <c r="D77" s="687">
        <v>2988</v>
      </c>
      <c r="E77" s="681">
        <v>46225</v>
      </c>
      <c r="F77" s="726" t="s">
        <v>293</v>
      </c>
      <c r="G77" s="682">
        <v>46225</v>
      </c>
      <c r="H77" s="683"/>
      <c r="I77" s="682">
        <v>46225</v>
      </c>
      <c r="J77" s="683"/>
      <c r="K77" s="689"/>
      <c r="L77" s="689"/>
      <c r="M77" s="689"/>
      <c r="N77" s="689"/>
      <c r="O77" s="692">
        <v>4097.2259999999997</v>
      </c>
      <c r="P77" s="690"/>
      <c r="R77" s="692"/>
    </row>
    <row r="78" spans="1:18">
      <c r="A78" s="678">
        <f t="shared" si="3"/>
        <v>24</v>
      </c>
      <c r="B78" s="679">
        <f t="shared" si="6"/>
        <v>46225</v>
      </c>
      <c r="C78" s="680" t="s">
        <v>311</v>
      </c>
      <c r="D78" s="680">
        <v>2991</v>
      </c>
      <c r="E78" s="681">
        <v>46225</v>
      </c>
      <c r="F78" s="726" t="s">
        <v>293</v>
      </c>
      <c r="G78" s="682">
        <v>46225</v>
      </c>
      <c r="H78" s="683"/>
      <c r="I78" s="682">
        <v>46225</v>
      </c>
      <c r="J78" s="683"/>
      <c r="K78" s="689"/>
      <c r="L78" s="689"/>
      <c r="M78" s="689"/>
      <c r="N78" s="689"/>
      <c r="O78" s="692">
        <v>4040.576</v>
      </c>
      <c r="P78" s="690"/>
      <c r="R78" s="692"/>
    </row>
    <row r="79" spans="1:18">
      <c r="A79" s="678">
        <f t="shared" si="3"/>
        <v>25</v>
      </c>
      <c r="B79" s="679">
        <f t="shared" si="6"/>
        <v>46226</v>
      </c>
      <c r="C79" s="680" t="s">
        <v>287</v>
      </c>
      <c r="D79" s="680">
        <v>2998</v>
      </c>
      <c r="E79" s="681">
        <v>46226</v>
      </c>
      <c r="F79" s="726" t="s">
        <v>293</v>
      </c>
      <c r="G79" s="682">
        <v>46226</v>
      </c>
      <c r="H79" s="683"/>
      <c r="I79" s="682">
        <v>46226</v>
      </c>
      <c r="J79" s="683"/>
      <c r="K79" s="689"/>
      <c r="L79" s="689"/>
      <c r="M79" s="689"/>
      <c r="N79" s="689"/>
      <c r="O79" s="692">
        <v>4423.6809999999996</v>
      </c>
      <c r="P79" s="690"/>
      <c r="R79" s="692"/>
    </row>
    <row r="80" spans="1:18">
      <c r="A80" s="678">
        <f t="shared" si="3"/>
        <v>26</v>
      </c>
      <c r="B80" s="679">
        <f t="shared" si="6"/>
        <v>46226</v>
      </c>
      <c r="C80" s="680" t="s">
        <v>343</v>
      </c>
      <c r="D80" s="680">
        <v>3000</v>
      </c>
      <c r="E80" s="681">
        <v>46226</v>
      </c>
      <c r="F80" s="726" t="s">
        <v>293</v>
      </c>
      <c r="G80" s="682">
        <v>46226</v>
      </c>
      <c r="H80" s="683"/>
      <c r="I80" s="682">
        <v>46226</v>
      </c>
      <c r="J80" s="683"/>
      <c r="K80" s="689"/>
      <c r="L80" s="689"/>
      <c r="M80" s="689"/>
      <c r="N80" s="689"/>
      <c r="O80" s="692">
        <v>4060.97</v>
      </c>
      <c r="P80" s="690"/>
      <c r="R80" s="692"/>
    </row>
    <row r="81" spans="1:18">
      <c r="A81" s="678">
        <f t="shared" si="3"/>
        <v>27</v>
      </c>
      <c r="B81" s="679">
        <f t="shared" si="6"/>
        <v>46226</v>
      </c>
      <c r="C81" s="680" t="s">
        <v>311</v>
      </c>
      <c r="D81" s="680">
        <v>3003</v>
      </c>
      <c r="E81" s="681">
        <v>46226</v>
      </c>
      <c r="F81" s="726" t="s">
        <v>293</v>
      </c>
      <c r="G81" s="682">
        <v>46226</v>
      </c>
      <c r="H81" s="683"/>
      <c r="I81" s="682">
        <v>46226</v>
      </c>
      <c r="J81" s="683"/>
      <c r="K81" s="689"/>
      <c r="L81" s="689"/>
      <c r="M81" s="689"/>
      <c r="N81" s="689"/>
      <c r="O81" s="692">
        <v>4075.1709999999998</v>
      </c>
      <c r="P81" s="690"/>
      <c r="R81" s="692"/>
    </row>
    <row r="82" spans="1:18">
      <c r="A82" s="678">
        <f t="shared" si="3"/>
        <v>28</v>
      </c>
      <c r="B82" s="679">
        <f t="shared" si="6"/>
        <v>46226</v>
      </c>
      <c r="C82" s="680" t="s">
        <v>338</v>
      </c>
      <c r="D82" s="680">
        <v>3007</v>
      </c>
      <c r="E82" s="681">
        <v>46226</v>
      </c>
      <c r="F82" s="726" t="s">
        <v>293</v>
      </c>
      <c r="G82" s="682">
        <v>46226</v>
      </c>
      <c r="H82" s="683"/>
      <c r="I82" s="682">
        <v>46226</v>
      </c>
      <c r="J82" s="683"/>
      <c r="K82" s="689"/>
      <c r="L82" s="689"/>
      <c r="M82" s="689"/>
      <c r="N82" s="689"/>
      <c r="O82" s="692">
        <v>4296.3320000000003</v>
      </c>
      <c r="P82" s="690"/>
      <c r="R82" s="692"/>
    </row>
    <row r="83" spans="1:18">
      <c r="A83" s="678">
        <f t="shared" si="3"/>
        <v>29</v>
      </c>
      <c r="B83" s="679">
        <f t="shared" si="6"/>
        <v>46226</v>
      </c>
      <c r="C83" s="680" t="s">
        <v>343</v>
      </c>
      <c r="D83" s="680">
        <v>3008</v>
      </c>
      <c r="E83" s="681">
        <v>46227</v>
      </c>
      <c r="F83" s="726" t="s">
        <v>293</v>
      </c>
      <c r="G83" s="682">
        <v>46227</v>
      </c>
      <c r="H83" s="683"/>
      <c r="I83" s="682">
        <v>46226</v>
      </c>
      <c r="J83" s="683"/>
      <c r="K83" s="689"/>
      <c r="L83" s="689"/>
      <c r="M83" s="689"/>
      <c r="N83" s="689"/>
      <c r="O83" s="692">
        <v>4431.0829999999996</v>
      </c>
      <c r="P83" s="690"/>
      <c r="R83" s="692"/>
    </row>
    <row r="84" spans="1:18">
      <c r="A84" s="678">
        <f t="shared" si="3"/>
        <v>30</v>
      </c>
      <c r="B84" s="679">
        <f t="shared" si="6"/>
        <v>46227</v>
      </c>
      <c r="C84" s="680" t="s">
        <v>311</v>
      </c>
      <c r="D84" s="687">
        <v>3013</v>
      </c>
      <c r="E84" s="681">
        <v>46227</v>
      </c>
      <c r="F84" s="726" t="s">
        <v>293</v>
      </c>
      <c r="G84" s="682">
        <v>46227</v>
      </c>
      <c r="H84" s="683"/>
      <c r="I84" s="682">
        <v>46227</v>
      </c>
      <c r="J84" s="683"/>
      <c r="K84" s="689"/>
      <c r="L84" s="689"/>
      <c r="M84" s="689"/>
      <c r="N84" s="689"/>
      <c r="O84" s="692">
        <v>4277.4489999999996</v>
      </c>
      <c r="P84" s="690"/>
      <c r="R84" s="692"/>
    </row>
    <row r="85" spans="1:18">
      <c r="A85" s="678">
        <f t="shared" si="3"/>
        <v>31</v>
      </c>
      <c r="B85" s="679">
        <f t="shared" si="6"/>
        <v>46227</v>
      </c>
      <c r="C85" s="680" t="s">
        <v>338</v>
      </c>
      <c r="D85" s="687">
        <v>3022</v>
      </c>
      <c r="E85" s="681">
        <v>46227</v>
      </c>
      <c r="F85" s="726" t="s">
        <v>293</v>
      </c>
      <c r="G85" s="682">
        <v>46227</v>
      </c>
      <c r="H85" s="683"/>
      <c r="I85" s="682">
        <v>46227</v>
      </c>
      <c r="J85" s="683"/>
      <c r="K85" s="689"/>
      <c r="L85" s="689"/>
      <c r="M85" s="689"/>
      <c r="N85" s="689"/>
      <c r="O85" s="692">
        <v>4372.6210000000001</v>
      </c>
      <c r="P85" s="690"/>
      <c r="R85" s="692"/>
    </row>
    <row r="86" spans="1:18">
      <c r="A86" s="678">
        <f t="shared" si="3"/>
        <v>32</v>
      </c>
      <c r="B86" s="679">
        <f t="shared" si="6"/>
        <v>46227</v>
      </c>
      <c r="C86" s="680" t="s">
        <v>343</v>
      </c>
      <c r="D86" s="687">
        <v>3023</v>
      </c>
      <c r="E86" s="681">
        <v>46227</v>
      </c>
      <c r="F86" s="726" t="s">
        <v>293</v>
      </c>
      <c r="G86" s="682">
        <v>46227</v>
      </c>
      <c r="H86" s="683"/>
      <c r="I86" s="682">
        <v>46227</v>
      </c>
      <c r="J86" s="683"/>
      <c r="K86" s="689"/>
      <c r="L86" s="689"/>
      <c r="M86" s="689"/>
      <c r="N86" s="689"/>
      <c r="O86" s="692">
        <v>4279.2619999999997</v>
      </c>
      <c r="P86" s="690"/>
      <c r="R86" s="692"/>
    </row>
    <row r="87" spans="1:18">
      <c r="A87" s="678">
        <f t="shared" si="3"/>
        <v>33</v>
      </c>
      <c r="B87" s="679">
        <f t="shared" ref="B87:B91" si="7">I87</f>
        <v>46228</v>
      </c>
      <c r="C87" s="680" t="s">
        <v>311</v>
      </c>
      <c r="D87" s="687">
        <v>3026</v>
      </c>
      <c r="E87" s="681">
        <v>46228</v>
      </c>
      <c r="F87" s="726" t="s">
        <v>293</v>
      </c>
      <c r="G87" s="681">
        <v>46228</v>
      </c>
      <c r="H87" s="683"/>
      <c r="I87" s="681">
        <v>46228</v>
      </c>
      <c r="J87" s="683"/>
      <c r="K87" s="689"/>
      <c r="L87" s="689"/>
      <c r="M87" s="689"/>
      <c r="N87" s="689"/>
      <c r="O87" s="692">
        <v>4712.5200000000004</v>
      </c>
      <c r="P87" s="690"/>
      <c r="R87" s="692"/>
    </row>
    <row r="88" spans="1:18">
      <c r="A88" s="678">
        <f t="shared" si="3"/>
        <v>34</v>
      </c>
      <c r="B88" s="679">
        <f t="shared" si="7"/>
        <v>46228</v>
      </c>
      <c r="C88" s="680" t="s">
        <v>338</v>
      </c>
      <c r="D88" s="687">
        <v>3031</v>
      </c>
      <c r="E88" s="681">
        <v>46228</v>
      </c>
      <c r="F88" s="726" t="s">
        <v>293</v>
      </c>
      <c r="G88" s="681">
        <v>46228</v>
      </c>
      <c r="H88" s="683"/>
      <c r="I88" s="681">
        <v>46228</v>
      </c>
      <c r="J88" s="683"/>
      <c r="K88" s="689"/>
      <c r="L88" s="689"/>
      <c r="M88" s="689"/>
      <c r="N88" s="689"/>
      <c r="O88" s="692">
        <v>4090.1260000000002</v>
      </c>
      <c r="P88" s="690"/>
      <c r="R88" s="692"/>
    </row>
    <row r="89" spans="1:18">
      <c r="A89" s="678">
        <f t="shared" si="3"/>
        <v>35</v>
      </c>
      <c r="B89" s="679">
        <f t="shared" si="7"/>
        <v>46229</v>
      </c>
      <c r="C89" s="680" t="s">
        <v>343</v>
      </c>
      <c r="D89" s="687">
        <v>3034</v>
      </c>
      <c r="E89" s="681">
        <v>46229</v>
      </c>
      <c r="F89" s="726" t="s">
        <v>293</v>
      </c>
      <c r="G89" s="681">
        <v>46229</v>
      </c>
      <c r="H89" s="683"/>
      <c r="I89" s="681">
        <v>46229</v>
      </c>
      <c r="J89" s="683"/>
      <c r="K89" s="689"/>
      <c r="L89" s="689"/>
      <c r="M89" s="689"/>
      <c r="N89" s="689"/>
      <c r="O89" s="692">
        <v>4584.8689999999997</v>
      </c>
      <c r="P89" s="690"/>
      <c r="R89" s="692"/>
    </row>
    <row r="90" spans="1:18">
      <c r="A90" s="678">
        <f t="shared" si="3"/>
        <v>36</v>
      </c>
      <c r="B90" s="679">
        <f t="shared" si="7"/>
        <v>46229</v>
      </c>
      <c r="C90" s="680" t="s">
        <v>311</v>
      </c>
      <c r="D90" s="687">
        <v>3038</v>
      </c>
      <c r="E90" s="681">
        <v>46229</v>
      </c>
      <c r="F90" s="726" t="s">
        <v>293</v>
      </c>
      <c r="G90" s="681">
        <v>46229</v>
      </c>
      <c r="H90" s="683"/>
      <c r="I90" s="681">
        <v>46229</v>
      </c>
      <c r="J90" s="683"/>
      <c r="K90" s="689"/>
      <c r="L90" s="689"/>
      <c r="M90" s="689"/>
      <c r="N90" s="689"/>
      <c r="O90" s="692">
        <v>3753.248</v>
      </c>
      <c r="P90" s="690"/>
      <c r="R90" s="692"/>
    </row>
    <row r="91" spans="1:18">
      <c r="A91" s="678">
        <f t="shared" si="3"/>
        <v>37</v>
      </c>
      <c r="B91" s="679">
        <f t="shared" si="7"/>
        <v>46229</v>
      </c>
      <c r="C91" s="680" t="s">
        <v>338</v>
      </c>
      <c r="D91" s="687">
        <v>3041</v>
      </c>
      <c r="E91" s="681">
        <v>46229</v>
      </c>
      <c r="F91" s="726" t="s">
        <v>293</v>
      </c>
      <c r="G91" s="681">
        <v>46229</v>
      </c>
      <c r="H91" s="683"/>
      <c r="I91" s="681">
        <v>46229</v>
      </c>
      <c r="J91" s="683"/>
      <c r="K91" s="689"/>
      <c r="L91" s="689"/>
      <c r="M91" s="689"/>
      <c r="N91" s="689"/>
      <c r="O91" s="692">
        <v>4654.3599999999997</v>
      </c>
      <c r="P91" s="690"/>
      <c r="R91" s="692"/>
    </row>
    <row r="92" spans="1:18">
      <c r="A92" s="678">
        <f t="shared" si="3"/>
        <v>23</v>
      </c>
      <c r="B92" s="679">
        <f t="shared" ref="B92:B93" si="8">I92</f>
        <v>46230</v>
      </c>
      <c r="C92" s="680" t="s">
        <v>311</v>
      </c>
      <c r="D92" s="687">
        <v>3046</v>
      </c>
      <c r="E92" s="681">
        <v>46230</v>
      </c>
      <c r="F92" s="726" t="s">
        <v>293</v>
      </c>
      <c r="G92" s="681">
        <v>46230</v>
      </c>
      <c r="H92" s="683"/>
      <c r="I92" s="681">
        <v>46230</v>
      </c>
      <c r="J92" s="683"/>
      <c r="K92" s="689"/>
      <c r="L92" s="689"/>
      <c r="M92" s="689"/>
      <c r="N92" s="689"/>
      <c r="O92" s="692">
        <v>4238.4740000000002</v>
      </c>
      <c r="P92" s="690"/>
      <c r="R92" s="692"/>
    </row>
    <row r="93" spans="1:18">
      <c r="A93" s="678">
        <f t="shared" si="3"/>
        <v>24</v>
      </c>
      <c r="B93" s="679">
        <f t="shared" si="8"/>
        <v>46230</v>
      </c>
      <c r="C93" s="680" t="s">
        <v>343</v>
      </c>
      <c r="D93" s="687" t="s">
        <v>461</v>
      </c>
      <c r="E93" s="681">
        <v>46230</v>
      </c>
      <c r="F93" s="726" t="s">
        <v>462</v>
      </c>
      <c r="G93" s="681">
        <v>46230</v>
      </c>
      <c r="H93" s="683"/>
      <c r="I93" s="681">
        <v>46230</v>
      </c>
      <c r="J93" s="683"/>
      <c r="K93" s="689"/>
      <c r="L93" s="689"/>
      <c r="M93" s="689"/>
      <c r="N93" s="689"/>
      <c r="O93" s="692">
        <v>4548.9799999999996</v>
      </c>
      <c r="P93" s="690"/>
      <c r="R93" s="692"/>
    </row>
    <row r="94" spans="1:18">
      <c r="A94" s="678">
        <f t="shared" ref="A94:A99" si="9">A71+1</f>
        <v>33</v>
      </c>
      <c r="B94" s="679">
        <f t="shared" ref="B94:B99" si="10">I94</f>
        <v>46231</v>
      </c>
      <c r="C94" s="680" t="s">
        <v>338</v>
      </c>
      <c r="D94" s="687">
        <v>3053</v>
      </c>
      <c r="E94" s="681">
        <v>46231</v>
      </c>
      <c r="F94" s="726" t="s">
        <v>293</v>
      </c>
      <c r="G94" s="681">
        <v>46231</v>
      </c>
      <c r="H94" s="683"/>
      <c r="I94" s="681">
        <v>46231</v>
      </c>
      <c r="J94" s="683"/>
      <c r="K94" s="689"/>
      <c r="L94" s="689"/>
      <c r="M94" s="689"/>
      <c r="N94" s="689"/>
      <c r="O94" s="692">
        <v>4296.3320000000003</v>
      </c>
      <c r="P94" s="690"/>
      <c r="R94" s="692"/>
    </row>
    <row r="95" spans="1:18">
      <c r="A95" s="678">
        <f t="shared" si="9"/>
        <v>34</v>
      </c>
      <c r="B95" s="679">
        <f t="shared" si="10"/>
        <v>46232</v>
      </c>
      <c r="C95" s="680" t="s">
        <v>343</v>
      </c>
      <c r="D95" s="687">
        <v>3059</v>
      </c>
      <c r="E95" s="681">
        <v>46232</v>
      </c>
      <c r="F95" s="726" t="s">
        <v>293</v>
      </c>
      <c r="G95" s="681">
        <v>46232</v>
      </c>
      <c r="H95" s="683"/>
      <c r="I95" s="681">
        <v>46232</v>
      </c>
      <c r="J95" s="683"/>
      <c r="K95" s="689"/>
      <c r="L95" s="689"/>
      <c r="M95" s="689"/>
      <c r="N95" s="689"/>
      <c r="O95" s="692">
        <v>4321.7110000000002</v>
      </c>
      <c r="P95" s="690"/>
      <c r="R95" s="692"/>
    </row>
    <row r="96" spans="1:18">
      <c r="A96" s="678">
        <f t="shared" si="9"/>
        <v>35</v>
      </c>
      <c r="B96" s="679">
        <f t="shared" si="10"/>
        <v>46232</v>
      </c>
      <c r="C96" s="680" t="s">
        <v>311</v>
      </c>
      <c r="D96" s="687">
        <v>3061</v>
      </c>
      <c r="E96" s="681">
        <v>46232</v>
      </c>
      <c r="F96" s="726" t="s">
        <v>293</v>
      </c>
      <c r="G96" s="681">
        <v>46232</v>
      </c>
      <c r="H96" s="683"/>
      <c r="I96" s="681">
        <v>46232</v>
      </c>
      <c r="J96" s="683"/>
      <c r="K96" s="689"/>
      <c r="L96" s="689"/>
      <c r="M96" s="689"/>
      <c r="N96" s="689"/>
      <c r="O96" s="692">
        <v>4389.1809999999996</v>
      </c>
      <c r="P96" s="690"/>
      <c r="R96" s="692"/>
    </row>
    <row r="97" spans="1:18">
      <c r="A97" s="678">
        <f t="shared" si="9"/>
        <v>36</v>
      </c>
      <c r="B97" s="679">
        <f t="shared" si="10"/>
        <v>46233</v>
      </c>
      <c r="C97" s="680" t="s">
        <v>338</v>
      </c>
      <c r="D97" s="687">
        <v>3071</v>
      </c>
      <c r="E97" s="681">
        <v>46233</v>
      </c>
      <c r="F97" s="726" t="s">
        <v>293</v>
      </c>
      <c r="G97" s="682">
        <v>46233</v>
      </c>
      <c r="H97" s="683"/>
      <c r="I97" s="682">
        <v>46233</v>
      </c>
      <c r="J97" s="683"/>
      <c r="K97" s="689"/>
      <c r="L97" s="689"/>
      <c r="M97" s="689"/>
      <c r="N97" s="689"/>
      <c r="O97" s="692">
        <v>4392.259</v>
      </c>
      <c r="P97" s="690"/>
      <c r="R97" s="692"/>
    </row>
    <row r="98" spans="1:18">
      <c r="A98" s="678">
        <f t="shared" si="9"/>
        <v>37</v>
      </c>
      <c r="B98" s="679">
        <f t="shared" si="10"/>
        <v>46234</v>
      </c>
      <c r="C98" s="680" t="s">
        <v>343</v>
      </c>
      <c r="D98" s="687">
        <v>3074</v>
      </c>
      <c r="E98" s="681">
        <v>46234</v>
      </c>
      <c r="F98" s="726" t="s">
        <v>293</v>
      </c>
      <c r="G98" s="682">
        <v>46234</v>
      </c>
      <c r="H98" s="683"/>
      <c r="I98" s="682">
        <v>46234</v>
      </c>
      <c r="J98" s="683"/>
      <c r="K98" s="689"/>
      <c r="L98" s="689"/>
      <c r="M98" s="689"/>
      <c r="N98" s="689"/>
      <c r="O98" s="692">
        <v>4148.9960000000001</v>
      </c>
      <c r="P98" s="690"/>
      <c r="R98" s="692"/>
    </row>
    <row r="99" spans="1:18">
      <c r="A99" s="678">
        <f t="shared" si="9"/>
        <v>23</v>
      </c>
      <c r="B99" s="679">
        <f t="shared" si="10"/>
        <v>46234</v>
      </c>
      <c r="C99" s="680" t="s">
        <v>311</v>
      </c>
      <c r="D99" s="687">
        <v>3077</v>
      </c>
      <c r="E99" s="681">
        <v>46234</v>
      </c>
      <c r="F99" s="726" t="s">
        <v>293</v>
      </c>
      <c r="G99" s="682">
        <v>46234</v>
      </c>
      <c r="H99" s="683"/>
      <c r="I99" s="682">
        <v>46234</v>
      </c>
      <c r="J99" s="683"/>
      <c r="K99" s="689"/>
      <c r="L99" s="689"/>
      <c r="M99" s="689"/>
      <c r="N99" s="689"/>
      <c r="O99" s="692">
        <v>4360.0820000000003</v>
      </c>
      <c r="P99" s="690"/>
      <c r="R99" s="692"/>
    </row>
    <row r="100" spans="1:18">
      <c r="A100" s="678"/>
      <c r="B100" s="679"/>
      <c r="C100" s="680"/>
      <c r="D100" s="687"/>
      <c r="E100" s="681"/>
      <c r="F100" s="688"/>
      <c r="G100" s="682"/>
      <c r="H100" s="683"/>
      <c r="I100" s="682"/>
      <c r="J100" s="683"/>
      <c r="K100" s="689"/>
      <c r="L100" s="689"/>
      <c r="M100" s="689"/>
      <c r="N100" s="689"/>
      <c r="P100" s="690"/>
      <c r="R100" s="692"/>
    </row>
    <row r="101" spans="1:18">
      <c r="A101" s="678"/>
      <c r="B101" s="679"/>
      <c r="C101" s="680"/>
      <c r="D101" s="687"/>
      <c r="E101" s="681"/>
      <c r="F101" s="688"/>
      <c r="G101" s="682"/>
      <c r="H101" s="683"/>
      <c r="I101" s="682"/>
      <c r="J101" s="683"/>
      <c r="K101" s="689"/>
      <c r="L101" s="689"/>
      <c r="M101" s="689"/>
      <c r="N101" s="689"/>
      <c r="P101" s="690"/>
      <c r="R101" s="692"/>
    </row>
    <row r="102" spans="1:18" ht="15" thickBot="1">
      <c r="A102" s="678"/>
      <c r="B102" s="679"/>
      <c r="C102" s="680"/>
      <c r="D102" s="680"/>
      <c r="E102" s="681"/>
      <c r="F102" s="679"/>
      <c r="G102" s="682"/>
      <c r="H102" s="683"/>
      <c r="I102" s="682"/>
      <c r="J102" s="683"/>
      <c r="K102" s="683"/>
      <c r="L102" s="683"/>
      <c r="M102" s="684"/>
      <c r="N102" s="684"/>
      <c r="O102" s="685"/>
      <c r="P102" s="690"/>
    </row>
    <row r="103" spans="1:18" ht="15.6" thickTop="1" thickBot="1">
      <c r="A103" s="693" t="s">
        <v>3</v>
      </c>
      <c r="B103" s="694"/>
      <c r="C103" s="694"/>
      <c r="D103" s="694"/>
      <c r="E103" s="694"/>
      <c r="F103" s="694"/>
      <c r="G103" s="694"/>
      <c r="H103" s="695"/>
      <c r="I103" s="694"/>
      <c r="J103" s="695"/>
      <c r="K103" s="695"/>
      <c r="L103" s="695"/>
      <c r="M103" s="696"/>
      <c r="N103" s="696"/>
      <c r="O103" s="697">
        <f>SUM(O8:O102)</f>
        <v>379015.92699999985</v>
      </c>
      <c r="P103" s="698"/>
    </row>
  </sheetData>
  <autoFilter ref="A1:P32" xr:uid="{00000000-0009-0000-0000-00000A000000}"/>
  <mergeCells count="13">
    <mergeCell ref="G5:N5"/>
    <mergeCell ref="O5:O7"/>
    <mergeCell ref="P5:P7"/>
    <mergeCell ref="G6:H6"/>
    <mergeCell ref="I6:J6"/>
    <mergeCell ref="K6:L6"/>
    <mergeCell ref="M6:N6"/>
    <mergeCell ref="F5:F7"/>
    <mergeCell ref="A5:A7"/>
    <mergeCell ref="B5:B7"/>
    <mergeCell ref="C5:C7"/>
    <mergeCell ref="D5:D7"/>
    <mergeCell ref="E5:E7"/>
  </mergeCells>
  <hyperlinks>
    <hyperlink ref="O2" location="'Summary sales'!A1" display="SUMMARY" xr:uid="{00000000-0004-0000-0A00-000000000000}"/>
  </hyperlink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65"/>
  <sheetViews>
    <sheetView workbookViewId="0">
      <pane ySplit="7" topLeftCell="A44" activePane="bottomLeft" state="frozen"/>
      <selection pane="bottomLeft" activeCell="A62" sqref="A62:P63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3" width="15.6640625" style="1" customWidth="1"/>
    <col min="4" max="6" width="9.109375" style="1"/>
    <col min="7" max="7" width="11.88671875" style="1" customWidth="1"/>
    <col min="8" max="8" width="13.88671875" style="35" customWidth="1"/>
    <col min="9" max="9" width="11.109375" style="35" customWidth="1"/>
    <col min="10" max="10" width="9.88671875" style="1" customWidth="1"/>
    <col min="11" max="11" width="9.109375" style="1"/>
    <col min="12" max="12" width="7.44140625" style="42" customWidth="1"/>
    <col min="13" max="13" width="11.6640625" style="42" customWidth="1"/>
    <col min="14" max="14" width="12.44140625" style="1" customWidth="1"/>
    <col min="15" max="15" width="13.44140625" style="1" customWidth="1"/>
    <col min="16" max="16" width="9.109375" style="1"/>
    <col min="17" max="17" width="39.5546875" style="1" customWidth="1"/>
    <col min="18" max="18" width="19.6640625" style="1" customWidth="1"/>
    <col min="19" max="16384" width="9.109375" style="1"/>
  </cols>
  <sheetData>
    <row r="1" spans="1:18">
      <c r="B1" s="2"/>
      <c r="C1" s="3" t="s">
        <v>132</v>
      </c>
      <c r="D1" s="2"/>
      <c r="E1" s="2"/>
      <c r="F1" s="2"/>
      <c r="G1" s="2"/>
      <c r="H1" s="36"/>
      <c r="I1" s="36"/>
      <c r="J1" s="2"/>
      <c r="K1" s="2"/>
      <c r="L1" s="61"/>
      <c r="M1" s="61"/>
      <c r="N1" s="2"/>
      <c r="O1" s="2"/>
      <c r="P1" s="2"/>
      <c r="Q1" s="2"/>
      <c r="R1" s="2"/>
    </row>
    <row r="2" spans="1:18">
      <c r="B2" s="2"/>
      <c r="C2" s="3" t="s">
        <v>196</v>
      </c>
      <c r="D2" s="2"/>
      <c r="E2" s="2"/>
      <c r="F2" s="2"/>
      <c r="G2" s="2"/>
      <c r="H2" s="36"/>
      <c r="I2" s="36"/>
      <c r="J2" s="2"/>
      <c r="K2" s="2"/>
      <c r="L2" s="61"/>
      <c r="M2" s="61"/>
      <c r="N2" s="2"/>
      <c r="O2" s="2"/>
      <c r="P2" s="2"/>
      <c r="Q2" s="2"/>
      <c r="R2" s="25" t="s">
        <v>134</v>
      </c>
    </row>
    <row r="3" spans="1:18">
      <c r="B3" s="2"/>
      <c r="C3" s="3" t="str">
        <f>SCI!C3</f>
        <v>Bulan July 2026</v>
      </c>
      <c r="D3" s="2"/>
      <c r="E3" s="2"/>
      <c r="F3" s="2"/>
      <c r="G3" s="2"/>
      <c r="H3" s="36"/>
      <c r="I3" s="36"/>
      <c r="J3" s="2"/>
      <c r="K3" s="2"/>
      <c r="L3" s="61"/>
      <c r="M3" s="61"/>
      <c r="N3" s="2"/>
      <c r="O3" s="2"/>
      <c r="P3" s="2"/>
      <c r="Q3" s="2"/>
      <c r="R3" s="2"/>
    </row>
    <row r="4" spans="1:18">
      <c r="B4" s="76"/>
      <c r="C4" s="76">
        <f>SCI!C4</f>
        <v>46204</v>
      </c>
      <c r="D4" s="2"/>
      <c r="E4" s="2"/>
      <c r="F4" s="2"/>
      <c r="G4" s="2"/>
      <c r="H4" s="36"/>
      <c r="I4" s="36"/>
      <c r="J4" s="2"/>
      <c r="K4" s="26"/>
      <c r="L4" s="61"/>
      <c r="M4" s="61"/>
      <c r="N4" s="26"/>
      <c r="O4" s="2" t="s">
        <v>135</v>
      </c>
      <c r="P4" s="26">
        <f>MAX(P7:P26)</f>
        <v>42.25874999999845</v>
      </c>
      <c r="Q4" s="26"/>
    </row>
    <row r="5" spans="1:18" ht="15.75" customHeight="1">
      <c r="A5" s="894" t="s">
        <v>112</v>
      </c>
      <c r="B5" s="893" t="s">
        <v>113</v>
      </c>
      <c r="C5" s="893" t="s">
        <v>197</v>
      </c>
      <c r="D5" s="893" t="s">
        <v>198</v>
      </c>
      <c r="E5" s="928" t="s">
        <v>171</v>
      </c>
      <c r="F5" s="929"/>
      <c r="G5" s="929"/>
      <c r="H5" s="929"/>
      <c r="I5" s="929"/>
      <c r="J5" s="929"/>
      <c r="K5" s="929"/>
      <c r="L5" s="929"/>
      <c r="M5" s="929"/>
      <c r="N5" s="929"/>
      <c r="O5" s="925" t="s">
        <v>140</v>
      </c>
      <c r="P5" s="916" t="s">
        <v>141</v>
      </c>
      <c r="Q5" s="891" t="s">
        <v>172</v>
      </c>
    </row>
    <row r="6" spans="1:18">
      <c r="A6" s="921"/>
      <c r="B6" s="923"/>
      <c r="C6" s="923"/>
      <c r="D6" s="923"/>
      <c r="E6" s="930" t="s">
        <v>136</v>
      </c>
      <c r="F6" s="931"/>
      <c r="G6" s="930" t="s">
        <v>137</v>
      </c>
      <c r="H6" s="932"/>
      <c r="I6" s="933" t="s">
        <v>136</v>
      </c>
      <c r="J6" s="934"/>
      <c r="K6" s="933" t="s">
        <v>137</v>
      </c>
      <c r="L6" s="935"/>
      <c r="M6" s="930" t="s">
        <v>139</v>
      </c>
      <c r="N6" s="931"/>
      <c r="O6" s="926"/>
      <c r="P6" s="917"/>
      <c r="Q6" s="919"/>
    </row>
    <row r="7" spans="1:18" ht="15" thickBot="1">
      <c r="A7" s="922"/>
      <c r="B7" s="924"/>
      <c r="C7" s="924"/>
      <c r="D7" s="924"/>
      <c r="E7" s="257" t="s">
        <v>113</v>
      </c>
      <c r="F7" s="256" t="s">
        <v>143</v>
      </c>
      <c r="G7" s="257" t="s">
        <v>113</v>
      </c>
      <c r="H7" s="256" t="s">
        <v>143</v>
      </c>
      <c r="I7" s="261" t="s">
        <v>199</v>
      </c>
      <c r="J7" s="261" t="s">
        <v>200</v>
      </c>
      <c r="K7" s="261" t="s">
        <v>199</v>
      </c>
      <c r="L7" s="261" t="s">
        <v>200</v>
      </c>
      <c r="M7" s="256" t="s">
        <v>201</v>
      </c>
      <c r="N7" s="256" t="s">
        <v>202</v>
      </c>
      <c r="O7" s="927"/>
      <c r="P7" s="918"/>
      <c r="Q7" s="920"/>
    </row>
    <row r="8" spans="1:18" ht="15" thickTop="1">
      <c r="A8" s="258">
        <f t="shared" ref="A8:A61" si="0">A7+1</f>
        <v>1</v>
      </c>
      <c r="B8" s="259">
        <f t="shared" ref="B8" si="1">G8</f>
        <v>46204</v>
      </c>
      <c r="C8" s="260" t="s">
        <v>324</v>
      </c>
      <c r="D8" s="742" t="s">
        <v>205</v>
      </c>
      <c r="E8" s="759">
        <v>46203</v>
      </c>
      <c r="F8" s="760">
        <v>0.58333333333333337</v>
      </c>
      <c r="G8" s="759">
        <v>46204</v>
      </c>
      <c r="H8" s="744">
        <v>0.27083333333333331</v>
      </c>
      <c r="I8" s="745">
        <v>215</v>
      </c>
      <c r="J8" s="745">
        <v>37</v>
      </c>
      <c r="K8" s="745">
        <v>35</v>
      </c>
      <c r="L8" s="745">
        <v>37</v>
      </c>
      <c r="M8" s="742">
        <v>711276.16</v>
      </c>
      <c r="N8" s="742">
        <v>712151.54</v>
      </c>
      <c r="O8" s="262">
        <f t="shared" ref="O8:O16" si="2">N8-M8</f>
        <v>875.38000000000466</v>
      </c>
      <c r="P8" s="159">
        <f t="shared" ref="P8:P16" si="3">O8/24</f>
        <v>36.474166666666861</v>
      </c>
      <c r="Q8" s="254"/>
    </row>
    <row r="9" spans="1:18">
      <c r="A9" s="47">
        <f t="shared" si="0"/>
        <v>2</v>
      </c>
      <c r="B9" s="48">
        <f t="shared" ref="B9:B19" si="4">G9</f>
        <v>46204</v>
      </c>
      <c r="C9" s="49" t="s">
        <v>325</v>
      </c>
      <c r="D9" s="743" t="s">
        <v>303</v>
      </c>
      <c r="E9" s="761">
        <v>46204</v>
      </c>
      <c r="F9" s="762">
        <v>0.27083333333333331</v>
      </c>
      <c r="G9" s="761">
        <v>46204</v>
      </c>
      <c r="H9" s="746">
        <v>0.54166666666666663</v>
      </c>
      <c r="I9" s="65">
        <v>110</v>
      </c>
      <c r="J9" s="65">
        <v>37</v>
      </c>
      <c r="K9" s="65">
        <v>45</v>
      </c>
      <c r="L9" s="65">
        <v>37</v>
      </c>
      <c r="M9" s="68">
        <f t="shared" ref="M9:M52" si="5">N8</f>
        <v>712151.54</v>
      </c>
      <c r="N9" s="743">
        <v>712525.88</v>
      </c>
      <c r="O9" s="67">
        <f t="shared" si="2"/>
        <v>374.3399999999674</v>
      </c>
      <c r="P9" s="27">
        <f t="shared" si="3"/>
        <v>15.597499999998641</v>
      </c>
      <c r="Q9" s="28"/>
    </row>
    <row r="10" spans="1:18">
      <c r="A10" s="47">
        <f t="shared" si="0"/>
        <v>3</v>
      </c>
      <c r="B10" s="48">
        <f t="shared" si="4"/>
        <v>46205</v>
      </c>
      <c r="C10" s="49" t="s">
        <v>326</v>
      </c>
      <c r="D10" s="743" t="s">
        <v>208</v>
      </c>
      <c r="E10" s="761">
        <v>46204</v>
      </c>
      <c r="F10" s="762">
        <v>0.54166666666666663</v>
      </c>
      <c r="G10" s="761">
        <v>46205</v>
      </c>
      <c r="H10" s="746">
        <v>0.25</v>
      </c>
      <c r="I10" s="65">
        <v>220</v>
      </c>
      <c r="J10" s="65">
        <v>37</v>
      </c>
      <c r="K10" s="65">
        <v>35</v>
      </c>
      <c r="L10" s="65">
        <v>37</v>
      </c>
      <c r="M10" s="68">
        <f t="shared" si="5"/>
        <v>712525.88</v>
      </c>
      <c r="N10" s="743">
        <v>713410.51</v>
      </c>
      <c r="O10" s="67">
        <f t="shared" si="2"/>
        <v>884.63000000000466</v>
      </c>
      <c r="P10" s="27">
        <f t="shared" si="3"/>
        <v>36.859583333333525</v>
      </c>
      <c r="Q10" s="69"/>
    </row>
    <row r="11" spans="1:18">
      <c r="A11" s="47">
        <f t="shared" si="0"/>
        <v>4</v>
      </c>
      <c r="B11" s="48">
        <f t="shared" si="4"/>
        <v>46205</v>
      </c>
      <c r="C11" s="49" t="s">
        <v>327</v>
      </c>
      <c r="D11" s="743" t="s">
        <v>302</v>
      </c>
      <c r="E11" s="761">
        <v>46205</v>
      </c>
      <c r="F11" s="762">
        <v>0.25</v>
      </c>
      <c r="G11" s="761">
        <v>46205</v>
      </c>
      <c r="H11" s="746">
        <v>0.66666666666666663</v>
      </c>
      <c r="I11" s="65">
        <v>130</v>
      </c>
      <c r="J11" s="65">
        <v>37</v>
      </c>
      <c r="K11" s="65">
        <v>20</v>
      </c>
      <c r="L11" s="65">
        <v>37</v>
      </c>
      <c r="M11" s="68">
        <f t="shared" si="5"/>
        <v>713410.51</v>
      </c>
      <c r="N11" s="743">
        <v>714020.21</v>
      </c>
      <c r="O11" s="67">
        <f t="shared" si="2"/>
        <v>609.69999999995343</v>
      </c>
      <c r="P11" s="27">
        <f t="shared" si="3"/>
        <v>25.404166666664725</v>
      </c>
      <c r="Q11" s="28"/>
    </row>
    <row r="12" spans="1:18">
      <c r="A12" s="47">
        <f t="shared" si="0"/>
        <v>5</v>
      </c>
      <c r="B12" s="48">
        <f t="shared" si="4"/>
        <v>46206</v>
      </c>
      <c r="C12" s="49" t="s">
        <v>328</v>
      </c>
      <c r="D12" s="743" t="s">
        <v>207</v>
      </c>
      <c r="E12" s="761">
        <v>46205</v>
      </c>
      <c r="F12" s="762">
        <v>0.66666666666666663</v>
      </c>
      <c r="G12" s="761">
        <v>46206</v>
      </c>
      <c r="H12" s="746">
        <v>0.33333333333333331</v>
      </c>
      <c r="I12" s="65">
        <v>200</v>
      </c>
      <c r="J12" s="65">
        <v>37</v>
      </c>
      <c r="K12" s="65">
        <v>20</v>
      </c>
      <c r="L12" s="65">
        <v>37</v>
      </c>
      <c r="M12" s="68">
        <f t="shared" si="5"/>
        <v>714020.21</v>
      </c>
      <c r="N12" s="743">
        <v>714898.72</v>
      </c>
      <c r="O12" s="67">
        <f t="shared" si="2"/>
        <v>878.51000000000931</v>
      </c>
      <c r="P12" s="27">
        <f t="shared" si="3"/>
        <v>36.604583333333721</v>
      </c>
      <c r="Q12" s="28"/>
    </row>
    <row r="13" spans="1:18">
      <c r="A13" s="47">
        <f t="shared" si="0"/>
        <v>6</v>
      </c>
      <c r="B13" s="48">
        <f t="shared" si="4"/>
        <v>46206</v>
      </c>
      <c r="C13" s="49" t="s">
        <v>335</v>
      </c>
      <c r="D13" s="743" t="s">
        <v>302</v>
      </c>
      <c r="E13" s="761">
        <v>46206</v>
      </c>
      <c r="F13" s="762">
        <v>0.33333333333333331</v>
      </c>
      <c r="G13" s="761">
        <v>46206</v>
      </c>
      <c r="H13" s="746">
        <v>0.97916666666666663</v>
      </c>
      <c r="I13" s="65">
        <v>150</v>
      </c>
      <c r="J13" s="65">
        <v>37</v>
      </c>
      <c r="K13" s="65">
        <v>10</v>
      </c>
      <c r="L13" s="65">
        <v>37</v>
      </c>
      <c r="M13" s="68">
        <f t="shared" si="5"/>
        <v>714898.72</v>
      </c>
      <c r="N13" s="743">
        <v>715721.74</v>
      </c>
      <c r="O13" s="67">
        <f t="shared" si="2"/>
        <v>823.02000000001863</v>
      </c>
      <c r="P13" s="27">
        <f t="shared" si="3"/>
        <v>34.292500000000778</v>
      </c>
      <c r="Q13" s="28"/>
    </row>
    <row r="14" spans="1:18">
      <c r="A14" s="47">
        <f t="shared" si="0"/>
        <v>7</v>
      </c>
      <c r="B14" s="48">
        <f t="shared" si="4"/>
        <v>46207</v>
      </c>
      <c r="C14" s="49" t="s">
        <v>329</v>
      </c>
      <c r="D14" s="743" t="s">
        <v>204</v>
      </c>
      <c r="E14" s="761">
        <v>46206</v>
      </c>
      <c r="F14" s="762">
        <v>0.97916666666666663</v>
      </c>
      <c r="G14" s="761">
        <v>46207</v>
      </c>
      <c r="H14" s="746">
        <v>0.5</v>
      </c>
      <c r="I14" s="65">
        <v>170</v>
      </c>
      <c r="J14" s="65">
        <v>37</v>
      </c>
      <c r="K14" s="65">
        <v>30</v>
      </c>
      <c r="L14" s="65">
        <v>37</v>
      </c>
      <c r="M14" s="68">
        <f t="shared" si="5"/>
        <v>715721.74</v>
      </c>
      <c r="N14" s="743">
        <v>716426.12</v>
      </c>
      <c r="O14" s="67">
        <f t="shared" si="2"/>
        <v>704.38000000000466</v>
      </c>
      <c r="P14" s="27">
        <f t="shared" si="3"/>
        <v>29.349166666666861</v>
      </c>
      <c r="Q14" s="28"/>
    </row>
    <row r="15" spans="1:18">
      <c r="A15" s="47">
        <f t="shared" si="0"/>
        <v>8</v>
      </c>
      <c r="B15" s="48">
        <f t="shared" si="4"/>
        <v>46208</v>
      </c>
      <c r="C15" s="49" t="s">
        <v>330</v>
      </c>
      <c r="D15" s="743" t="s">
        <v>303</v>
      </c>
      <c r="E15" s="761">
        <v>46207</v>
      </c>
      <c r="F15" s="762">
        <v>0.5</v>
      </c>
      <c r="G15" s="761">
        <v>46208</v>
      </c>
      <c r="H15" s="746">
        <v>0.25</v>
      </c>
      <c r="I15" s="65">
        <v>210</v>
      </c>
      <c r="J15" s="65">
        <v>37</v>
      </c>
      <c r="K15" s="65">
        <v>40</v>
      </c>
      <c r="L15" s="65">
        <v>37</v>
      </c>
      <c r="M15" s="68">
        <f t="shared" si="5"/>
        <v>716426.12</v>
      </c>
      <c r="N15" s="743">
        <v>717336.19</v>
      </c>
      <c r="O15" s="67">
        <f t="shared" si="2"/>
        <v>910.06999999994878</v>
      </c>
      <c r="P15" s="27">
        <f t="shared" si="3"/>
        <v>37.919583333331197</v>
      </c>
      <c r="Q15" s="28"/>
    </row>
    <row r="16" spans="1:18">
      <c r="A16" s="47">
        <f t="shared" si="0"/>
        <v>9</v>
      </c>
      <c r="B16" s="48">
        <f t="shared" si="4"/>
        <v>46208</v>
      </c>
      <c r="C16" s="49" t="s">
        <v>331</v>
      </c>
      <c r="D16" s="743" t="s">
        <v>207</v>
      </c>
      <c r="E16" s="761">
        <v>46208</v>
      </c>
      <c r="F16" s="762">
        <v>0.25</v>
      </c>
      <c r="G16" s="761">
        <v>46208</v>
      </c>
      <c r="H16" s="746">
        <v>0.875</v>
      </c>
      <c r="I16" s="65">
        <v>210</v>
      </c>
      <c r="J16" s="65">
        <v>37</v>
      </c>
      <c r="K16" s="65">
        <v>30</v>
      </c>
      <c r="L16" s="65">
        <v>37</v>
      </c>
      <c r="M16" s="68">
        <f t="shared" si="5"/>
        <v>717336.19</v>
      </c>
      <c r="N16" s="743">
        <v>718224.64</v>
      </c>
      <c r="O16" s="67">
        <f t="shared" si="2"/>
        <v>888.45000000006985</v>
      </c>
      <c r="P16" s="27">
        <f t="shared" si="3"/>
        <v>37.01875000000291</v>
      </c>
      <c r="Q16" s="28"/>
    </row>
    <row r="17" spans="1:17">
      <c r="A17" s="47">
        <f t="shared" si="0"/>
        <v>10</v>
      </c>
      <c r="B17" s="48">
        <f t="shared" si="4"/>
        <v>46209</v>
      </c>
      <c r="C17" s="49" t="s">
        <v>332</v>
      </c>
      <c r="D17" s="743" t="s">
        <v>205</v>
      </c>
      <c r="E17" s="761">
        <v>46208</v>
      </c>
      <c r="F17" s="762">
        <v>0.875</v>
      </c>
      <c r="G17" s="761">
        <v>46209</v>
      </c>
      <c r="H17" s="746">
        <v>0.54166666666666663</v>
      </c>
      <c r="I17" s="65">
        <v>195</v>
      </c>
      <c r="J17" s="65">
        <v>37</v>
      </c>
      <c r="K17" s="65">
        <v>10</v>
      </c>
      <c r="L17" s="65">
        <v>37</v>
      </c>
      <c r="M17" s="68">
        <f t="shared" si="5"/>
        <v>718224.64</v>
      </c>
      <c r="N17" s="743">
        <v>719174.87</v>
      </c>
      <c r="O17" s="67">
        <f t="shared" ref="O17" si="6">N17-M17</f>
        <v>950.22999999998137</v>
      </c>
      <c r="P17" s="27">
        <f t="shared" ref="P17" si="7">O17/24</f>
        <v>39.592916666665893</v>
      </c>
      <c r="Q17" s="28"/>
    </row>
    <row r="18" spans="1:17">
      <c r="A18" s="47">
        <f t="shared" si="0"/>
        <v>11</v>
      </c>
      <c r="B18" s="48">
        <f t="shared" si="4"/>
        <v>46210</v>
      </c>
      <c r="C18" s="49" t="s">
        <v>333</v>
      </c>
      <c r="D18" s="743" t="s">
        <v>323</v>
      </c>
      <c r="E18" s="761">
        <v>46209</v>
      </c>
      <c r="F18" s="762">
        <v>0.54166666666666663</v>
      </c>
      <c r="G18" s="761">
        <v>46210</v>
      </c>
      <c r="H18" s="746">
        <v>6.25E-2</v>
      </c>
      <c r="I18" s="65">
        <v>150</v>
      </c>
      <c r="J18" s="65">
        <v>37</v>
      </c>
      <c r="K18" s="65">
        <v>25</v>
      </c>
      <c r="L18" s="65">
        <v>37</v>
      </c>
      <c r="M18" s="68">
        <f t="shared" si="5"/>
        <v>719174.87</v>
      </c>
      <c r="N18" s="743">
        <v>719859.95</v>
      </c>
      <c r="O18" s="67">
        <f t="shared" ref="O18:O19" si="8">N18-M18</f>
        <v>685.07999999995809</v>
      </c>
      <c r="P18" s="27">
        <f t="shared" ref="P18:P19" si="9">O18/24</f>
        <v>28.544999999998254</v>
      </c>
      <c r="Q18" s="28"/>
    </row>
    <row r="19" spans="1:17">
      <c r="A19" s="47">
        <f t="shared" si="0"/>
        <v>12</v>
      </c>
      <c r="B19" s="48">
        <f t="shared" si="4"/>
        <v>46210</v>
      </c>
      <c r="C19" s="49" t="s">
        <v>334</v>
      </c>
      <c r="D19" s="743" t="s">
        <v>303</v>
      </c>
      <c r="E19" s="761">
        <v>46210</v>
      </c>
      <c r="F19" s="762">
        <v>6.25E-2</v>
      </c>
      <c r="G19" s="761">
        <v>46210</v>
      </c>
      <c r="H19" s="746">
        <v>0.79166666666666663</v>
      </c>
      <c r="I19" s="65">
        <v>220</v>
      </c>
      <c r="J19" s="65">
        <v>37</v>
      </c>
      <c r="K19" s="65">
        <v>30</v>
      </c>
      <c r="L19" s="65">
        <v>37</v>
      </c>
      <c r="M19" s="68">
        <f t="shared" si="5"/>
        <v>719859.95</v>
      </c>
      <c r="N19" s="743">
        <v>720816.72</v>
      </c>
      <c r="O19" s="67">
        <f t="shared" si="8"/>
        <v>956.77000000001863</v>
      </c>
      <c r="P19" s="27">
        <f t="shared" si="9"/>
        <v>39.865416666667443</v>
      </c>
      <c r="Q19" s="28"/>
    </row>
    <row r="20" spans="1:17">
      <c r="A20" s="47">
        <f t="shared" si="0"/>
        <v>13</v>
      </c>
      <c r="B20" s="48">
        <f t="shared" ref="B20:B25" si="10">G20</f>
        <v>46211</v>
      </c>
      <c r="C20" s="49" t="s">
        <v>339</v>
      </c>
      <c r="D20" s="743" t="s">
        <v>208</v>
      </c>
      <c r="E20" s="761">
        <v>46210</v>
      </c>
      <c r="F20" s="762">
        <v>0.79166666666666663</v>
      </c>
      <c r="G20" s="761">
        <v>46211</v>
      </c>
      <c r="H20" s="746">
        <v>0.125</v>
      </c>
      <c r="I20" s="65">
        <v>130</v>
      </c>
      <c r="J20" s="65">
        <v>37</v>
      </c>
      <c r="K20" s="65">
        <v>30</v>
      </c>
      <c r="L20" s="65">
        <v>37</v>
      </c>
      <c r="M20" s="68">
        <f t="shared" si="5"/>
        <v>720816.72</v>
      </c>
      <c r="N20" s="743">
        <v>721262.93</v>
      </c>
      <c r="O20" s="67">
        <f t="shared" ref="O20:O21" si="11">N20-M20</f>
        <v>446.21000000007916</v>
      </c>
      <c r="P20" s="27">
        <f t="shared" ref="P20:P21" si="12">O20/24</f>
        <v>18.592083333336632</v>
      </c>
      <c r="Q20" s="28"/>
    </row>
    <row r="21" spans="1:17">
      <c r="A21" s="47">
        <f t="shared" si="0"/>
        <v>14</v>
      </c>
      <c r="B21" s="48">
        <f t="shared" si="10"/>
        <v>46211</v>
      </c>
      <c r="C21" s="49" t="s">
        <v>340</v>
      </c>
      <c r="D21" s="743" t="s">
        <v>341</v>
      </c>
      <c r="E21" s="761">
        <v>46211</v>
      </c>
      <c r="F21" s="762">
        <v>0.125</v>
      </c>
      <c r="G21" s="761">
        <v>46211</v>
      </c>
      <c r="H21" s="746">
        <v>0.91666666666666663</v>
      </c>
      <c r="I21" s="65">
        <v>210</v>
      </c>
      <c r="J21" s="65">
        <v>37</v>
      </c>
      <c r="K21" s="65">
        <v>25</v>
      </c>
      <c r="L21" s="65">
        <v>37</v>
      </c>
      <c r="M21" s="68">
        <f t="shared" si="5"/>
        <v>721262.93</v>
      </c>
      <c r="N21" s="743">
        <v>722273.3</v>
      </c>
      <c r="O21" s="67">
        <f t="shared" si="11"/>
        <v>1010.3699999999953</v>
      </c>
      <c r="P21" s="767">
        <f t="shared" si="12"/>
        <v>42.098749999999804</v>
      </c>
      <c r="Q21" s="241"/>
    </row>
    <row r="22" spans="1:17">
      <c r="A22" s="47">
        <f t="shared" si="0"/>
        <v>15</v>
      </c>
      <c r="B22" s="48">
        <f t="shared" si="10"/>
        <v>46212</v>
      </c>
      <c r="C22" s="49" t="s">
        <v>353</v>
      </c>
      <c r="D22" s="743" t="s">
        <v>302</v>
      </c>
      <c r="E22" s="761">
        <v>46211</v>
      </c>
      <c r="F22" s="763">
        <v>0.91666666666666663</v>
      </c>
      <c r="G22" s="761">
        <v>46212</v>
      </c>
      <c r="H22" s="52">
        <v>0.58333333333333337</v>
      </c>
      <c r="I22" s="66">
        <v>210</v>
      </c>
      <c r="J22" s="66">
        <v>37</v>
      </c>
      <c r="K22" s="66">
        <v>20</v>
      </c>
      <c r="L22" s="66">
        <v>37</v>
      </c>
      <c r="M22" s="68">
        <f t="shared" si="5"/>
        <v>722273.3</v>
      </c>
      <c r="N22" s="68">
        <v>723219.31</v>
      </c>
      <c r="O22" s="67">
        <f t="shared" ref="O22" si="13">N22-M22</f>
        <v>946.01000000000931</v>
      </c>
      <c r="P22" s="767">
        <f t="shared" ref="P22" si="14">O22/24</f>
        <v>39.417083333333721</v>
      </c>
      <c r="Q22" s="241"/>
    </row>
    <row r="23" spans="1:17">
      <c r="A23" s="47">
        <f t="shared" si="0"/>
        <v>16</v>
      </c>
      <c r="B23" s="48">
        <f t="shared" si="10"/>
        <v>46213</v>
      </c>
      <c r="C23" s="49" t="s">
        <v>354</v>
      </c>
      <c r="D23" s="68" t="s">
        <v>356</v>
      </c>
      <c r="E23" s="761">
        <v>46212</v>
      </c>
      <c r="F23" s="763">
        <v>0.58333333333333337</v>
      </c>
      <c r="G23" s="761">
        <v>46213</v>
      </c>
      <c r="H23" s="52">
        <v>0.25</v>
      </c>
      <c r="I23" s="66">
        <v>210</v>
      </c>
      <c r="J23" s="65">
        <v>37</v>
      </c>
      <c r="K23" s="65">
        <v>50</v>
      </c>
      <c r="L23" s="65">
        <v>37</v>
      </c>
      <c r="M23" s="68">
        <f t="shared" si="5"/>
        <v>723219.31</v>
      </c>
      <c r="N23" s="95">
        <v>724049.66</v>
      </c>
      <c r="O23" s="67">
        <f t="shared" ref="O23:O24" si="15">N23-M23</f>
        <v>830.34999999997672</v>
      </c>
      <c r="P23" s="767">
        <f t="shared" ref="P23:P24" si="16">O23/24</f>
        <v>34.597916666665697</v>
      </c>
      <c r="Q23" s="241"/>
    </row>
    <row r="24" spans="1:17">
      <c r="A24" s="47">
        <f t="shared" si="0"/>
        <v>17</v>
      </c>
      <c r="B24" s="48">
        <f t="shared" si="10"/>
        <v>46213</v>
      </c>
      <c r="C24" s="49" t="s">
        <v>355</v>
      </c>
      <c r="D24" s="68" t="s">
        <v>203</v>
      </c>
      <c r="E24" s="761">
        <v>46213</v>
      </c>
      <c r="F24" s="763">
        <v>0.25</v>
      </c>
      <c r="G24" s="761">
        <v>46213</v>
      </c>
      <c r="H24" s="52">
        <v>0.94444444444444442</v>
      </c>
      <c r="I24" s="66">
        <v>190</v>
      </c>
      <c r="J24" s="65">
        <v>37</v>
      </c>
      <c r="K24" s="66">
        <v>10</v>
      </c>
      <c r="L24" s="65">
        <v>37</v>
      </c>
      <c r="M24" s="68">
        <f t="shared" si="5"/>
        <v>724049.66</v>
      </c>
      <c r="N24" s="95">
        <v>725063.87</v>
      </c>
      <c r="O24" s="67">
        <f t="shared" si="15"/>
        <v>1014.2099999999627</v>
      </c>
      <c r="P24" s="767">
        <f t="shared" si="16"/>
        <v>42.25874999999845</v>
      </c>
      <c r="Q24" s="241"/>
    </row>
    <row r="25" spans="1:17" s="768" customFormat="1">
      <c r="A25" s="47">
        <f t="shared" si="0"/>
        <v>18</v>
      </c>
      <c r="B25" s="48">
        <f t="shared" si="10"/>
        <v>46214</v>
      </c>
      <c r="C25" s="49" t="s">
        <v>363</v>
      </c>
      <c r="D25" s="68" t="s">
        <v>365</v>
      </c>
      <c r="E25" s="761">
        <v>46213</v>
      </c>
      <c r="F25" s="763">
        <v>0.95138888888888884</v>
      </c>
      <c r="G25" s="761">
        <v>46214</v>
      </c>
      <c r="H25" s="52">
        <v>0.27777777777777779</v>
      </c>
      <c r="I25" s="66">
        <v>100</v>
      </c>
      <c r="J25" s="66">
        <v>37</v>
      </c>
      <c r="K25" s="66">
        <v>10</v>
      </c>
      <c r="L25" s="66">
        <v>37</v>
      </c>
      <c r="M25" s="68">
        <f t="shared" si="5"/>
        <v>725063.87</v>
      </c>
      <c r="N25" s="95">
        <v>725079.9</v>
      </c>
      <c r="O25" s="67">
        <f t="shared" ref="O25:O28" si="17">N25-M25</f>
        <v>16.03000000002794</v>
      </c>
      <c r="P25" s="767">
        <f t="shared" ref="P25:P28" si="18">O25/24</f>
        <v>0.66791666666783078</v>
      </c>
      <c r="Q25" s="241"/>
    </row>
    <row r="26" spans="1:17">
      <c r="A26" s="47">
        <f t="shared" si="0"/>
        <v>19</v>
      </c>
      <c r="B26" s="48">
        <f t="shared" ref="B26" si="19">G26</f>
        <v>46213</v>
      </c>
      <c r="C26" s="49" t="s">
        <v>362</v>
      </c>
      <c r="D26" s="68" t="s">
        <v>203</v>
      </c>
      <c r="E26" s="761">
        <v>46213</v>
      </c>
      <c r="F26" s="763">
        <v>0.94444444444444442</v>
      </c>
      <c r="G26" s="761">
        <v>46213</v>
      </c>
      <c r="H26" s="52">
        <v>0.95138888888888884</v>
      </c>
      <c r="I26" s="66">
        <v>190</v>
      </c>
      <c r="J26" s="66">
        <v>37</v>
      </c>
      <c r="K26" s="66">
        <v>110</v>
      </c>
      <c r="L26" s="66">
        <v>37</v>
      </c>
      <c r="M26" s="68">
        <f t="shared" si="5"/>
        <v>725079.9</v>
      </c>
      <c r="N26" s="95">
        <v>725542.45</v>
      </c>
      <c r="O26" s="67">
        <f t="shared" si="17"/>
        <v>462.54999999993015</v>
      </c>
      <c r="P26" s="767">
        <f t="shared" si="18"/>
        <v>19.272916666663757</v>
      </c>
      <c r="Q26" s="769" t="s">
        <v>372</v>
      </c>
    </row>
    <row r="27" spans="1:17">
      <c r="A27" s="47">
        <f t="shared" si="0"/>
        <v>20</v>
      </c>
      <c r="B27" s="48">
        <f t="shared" ref="B27:B37" si="20">G27</f>
        <v>46215</v>
      </c>
      <c r="C27" s="49" t="s">
        <v>364</v>
      </c>
      <c r="D27" s="68" t="s">
        <v>356</v>
      </c>
      <c r="E27" s="761">
        <v>46214</v>
      </c>
      <c r="F27" s="763">
        <v>0.27777777777777779</v>
      </c>
      <c r="G27" s="761">
        <v>46215</v>
      </c>
      <c r="H27" s="52">
        <v>0.125</v>
      </c>
      <c r="I27" s="66">
        <v>220</v>
      </c>
      <c r="J27" s="66">
        <v>37</v>
      </c>
      <c r="K27" s="66">
        <v>15</v>
      </c>
      <c r="L27" s="66">
        <v>37</v>
      </c>
      <c r="M27" s="68">
        <f t="shared" si="5"/>
        <v>725542.45</v>
      </c>
      <c r="N27" s="95">
        <v>726596.44</v>
      </c>
      <c r="O27" s="67">
        <f t="shared" si="17"/>
        <v>1053.9899999999907</v>
      </c>
      <c r="P27" s="767">
        <f t="shared" si="18"/>
        <v>43.916249999999614</v>
      </c>
      <c r="Q27" s="241"/>
    </row>
    <row r="28" spans="1:17">
      <c r="A28" s="47">
        <f t="shared" si="0"/>
        <v>21</v>
      </c>
      <c r="B28" s="48">
        <f t="shared" si="20"/>
        <v>46215</v>
      </c>
      <c r="C28" s="49" t="s">
        <v>371</v>
      </c>
      <c r="D28" s="68" t="s">
        <v>206</v>
      </c>
      <c r="E28" s="761">
        <v>46215</v>
      </c>
      <c r="F28" s="763">
        <v>0.125</v>
      </c>
      <c r="G28" s="761">
        <v>46215</v>
      </c>
      <c r="H28" s="52">
        <v>0.54166666666666663</v>
      </c>
      <c r="I28" s="66">
        <v>120</v>
      </c>
      <c r="J28" s="66">
        <v>37</v>
      </c>
      <c r="K28" s="66">
        <v>15</v>
      </c>
      <c r="L28" s="66">
        <v>37</v>
      </c>
      <c r="M28" s="68">
        <f t="shared" si="5"/>
        <v>726596.44</v>
      </c>
      <c r="N28" s="95">
        <v>727102.65</v>
      </c>
      <c r="O28" s="67">
        <f t="shared" si="17"/>
        <v>506.21000000007916</v>
      </c>
      <c r="P28" s="767">
        <f t="shared" si="18"/>
        <v>21.092083333336632</v>
      </c>
      <c r="Q28" s="769" t="s">
        <v>404</v>
      </c>
    </row>
    <row r="29" spans="1:17">
      <c r="A29" s="47">
        <f t="shared" si="0"/>
        <v>22</v>
      </c>
      <c r="B29" s="48">
        <f t="shared" si="20"/>
        <v>46216</v>
      </c>
      <c r="C29" s="49" t="s">
        <v>376</v>
      </c>
      <c r="D29" s="68" t="s">
        <v>207</v>
      </c>
      <c r="E29" s="761">
        <v>46215</v>
      </c>
      <c r="F29" s="763">
        <v>0.54166666666666663</v>
      </c>
      <c r="G29" s="761">
        <v>46216</v>
      </c>
      <c r="H29" s="52">
        <v>0.29166666666666669</v>
      </c>
      <c r="I29" s="66">
        <v>205</v>
      </c>
      <c r="J29" s="66">
        <v>37</v>
      </c>
      <c r="K29" s="66">
        <v>40</v>
      </c>
      <c r="L29" s="66">
        <v>37</v>
      </c>
      <c r="M29" s="68">
        <f t="shared" si="5"/>
        <v>727102.65</v>
      </c>
      <c r="N29" s="95">
        <v>728011.61</v>
      </c>
      <c r="O29" s="67">
        <f t="shared" ref="O29" si="21">N29-M29</f>
        <v>908.95999999996275</v>
      </c>
      <c r="P29" s="767">
        <f t="shared" ref="P29" si="22">O29/24</f>
        <v>37.873333333331779</v>
      </c>
      <c r="Q29" s="241"/>
    </row>
    <row r="30" spans="1:17">
      <c r="A30" s="47">
        <f t="shared" si="0"/>
        <v>23</v>
      </c>
      <c r="B30" s="48">
        <f t="shared" si="20"/>
        <v>46216</v>
      </c>
      <c r="C30" s="49" t="s">
        <v>377</v>
      </c>
      <c r="D30" s="743" t="s">
        <v>205</v>
      </c>
      <c r="E30" s="761">
        <v>46216</v>
      </c>
      <c r="F30" s="762">
        <v>0.29166666666666669</v>
      </c>
      <c r="G30" s="761">
        <v>46216</v>
      </c>
      <c r="H30" s="746">
        <v>0.97916666666666663</v>
      </c>
      <c r="I30" s="65">
        <v>205</v>
      </c>
      <c r="J30" s="65">
        <v>37</v>
      </c>
      <c r="K30" s="65">
        <v>15</v>
      </c>
      <c r="L30" s="65">
        <v>37</v>
      </c>
      <c r="M30" s="68">
        <f t="shared" si="5"/>
        <v>728011.61</v>
      </c>
      <c r="N30" s="743">
        <v>728981.9</v>
      </c>
      <c r="O30" s="67">
        <f t="shared" ref="O30:O37" si="23">N30-M30</f>
        <v>970.29000000003725</v>
      </c>
      <c r="P30" s="767">
        <f t="shared" ref="P30:P37" si="24">O30/24</f>
        <v>40.42875000000155</v>
      </c>
      <c r="Q30" s="241"/>
    </row>
    <row r="31" spans="1:17">
      <c r="A31" s="47">
        <f t="shared" si="0"/>
        <v>24</v>
      </c>
      <c r="B31" s="48">
        <f t="shared" si="20"/>
        <v>46217</v>
      </c>
      <c r="C31" s="49" t="s">
        <v>384</v>
      </c>
      <c r="D31" s="743" t="s">
        <v>206</v>
      </c>
      <c r="E31" s="761">
        <v>46216</v>
      </c>
      <c r="F31" s="762">
        <v>0.97916666666666663</v>
      </c>
      <c r="G31" s="761">
        <v>46217</v>
      </c>
      <c r="H31" s="746">
        <v>0.47916666666666669</v>
      </c>
      <c r="I31" s="65">
        <v>205</v>
      </c>
      <c r="J31" s="65">
        <v>37</v>
      </c>
      <c r="K31" s="65">
        <v>60</v>
      </c>
      <c r="L31" s="65">
        <v>37</v>
      </c>
      <c r="M31" s="68">
        <f t="shared" si="5"/>
        <v>728981.9</v>
      </c>
      <c r="N31" s="743">
        <v>729703.48</v>
      </c>
      <c r="O31" s="67">
        <f t="shared" si="23"/>
        <v>721.57999999995809</v>
      </c>
      <c r="P31" s="767">
        <f t="shared" si="24"/>
        <v>30.065833333331586</v>
      </c>
      <c r="Q31" s="241"/>
    </row>
    <row r="32" spans="1:17">
      <c r="A32" s="47">
        <f t="shared" si="0"/>
        <v>25</v>
      </c>
      <c r="B32" s="48">
        <f t="shared" si="20"/>
        <v>46217</v>
      </c>
      <c r="C32" s="49" t="s">
        <v>385</v>
      </c>
      <c r="D32" s="743" t="s">
        <v>203</v>
      </c>
      <c r="E32" s="761">
        <v>46217</v>
      </c>
      <c r="F32" s="762">
        <v>0.4861111111111111</v>
      </c>
      <c r="G32" s="761">
        <v>46217</v>
      </c>
      <c r="H32" s="746">
        <v>0.83333333333333337</v>
      </c>
      <c r="I32" s="65">
        <v>130</v>
      </c>
      <c r="J32" s="65">
        <v>37</v>
      </c>
      <c r="K32" s="65">
        <v>40</v>
      </c>
      <c r="L32" s="65">
        <v>37</v>
      </c>
      <c r="M32" s="68">
        <f t="shared" si="5"/>
        <v>729703.48</v>
      </c>
      <c r="N32" s="743">
        <f>M32+17.05</f>
        <v>729720.53</v>
      </c>
      <c r="O32" s="67">
        <f t="shared" si="23"/>
        <v>17.050000000046566</v>
      </c>
      <c r="P32" s="767">
        <f t="shared" si="24"/>
        <v>0.71041666666860692</v>
      </c>
      <c r="Q32" s="241"/>
    </row>
    <row r="33" spans="1:17">
      <c r="A33" s="47">
        <f t="shared" si="0"/>
        <v>26</v>
      </c>
      <c r="B33" s="48">
        <f t="shared" si="20"/>
        <v>46217</v>
      </c>
      <c r="C33" s="49" t="s">
        <v>405</v>
      </c>
      <c r="D33" s="743" t="s">
        <v>206</v>
      </c>
      <c r="E33" s="761">
        <v>46217</v>
      </c>
      <c r="F33" s="762">
        <v>0.47916666666666669</v>
      </c>
      <c r="G33" s="761">
        <v>46217</v>
      </c>
      <c r="H33" s="746">
        <v>0.4861111111111111</v>
      </c>
      <c r="I33" s="65">
        <v>200</v>
      </c>
      <c r="J33" s="65">
        <v>37</v>
      </c>
      <c r="K33" s="65">
        <v>135</v>
      </c>
      <c r="L33" s="65">
        <v>37</v>
      </c>
      <c r="M33" s="68">
        <f t="shared" si="5"/>
        <v>729720.53</v>
      </c>
      <c r="N33" s="95">
        <v>730198.65</v>
      </c>
      <c r="O33" s="67">
        <f t="shared" si="23"/>
        <v>478.11999999999534</v>
      </c>
      <c r="P33" s="767">
        <f t="shared" si="24"/>
        <v>19.921666666666471</v>
      </c>
      <c r="Q33" s="769" t="s">
        <v>372</v>
      </c>
    </row>
    <row r="34" spans="1:17">
      <c r="A34" s="47">
        <f t="shared" si="0"/>
        <v>27</v>
      </c>
      <c r="B34" s="48">
        <f t="shared" si="20"/>
        <v>46218</v>
      </c>
      <c r="C34" s="49" t="s">
        <v>386</v>
      </c>
      <c r="D34" s="743" t="s">
        <v>205</v>
      </c>
      <c r="E34" s="761">
        <v>46217</v>
      </c>
      <c r="F34" s="762">
        <v>0.83333333333333337</v>
      </c>
      <c r="G34" s="761">
        <v>46218</v>
      </c>
      <c r="H34" s="746">
        <v>0.54166666666666663</v>
      </c>
      <c r="I34" s="65">
        <v>200</v>
      </c>
      <c r="J34" s="65">
        <v>37</v>
      </c>
      <c r="K34" s="65">
        <v>20</v>
      </c>
      <c r="L34" s="65">
        <v>37</v>
      </c>
      <c r="M34" s="68">
        <f t="shared" si="5"/>
        <v>730198.65</v>
      </c>
      <c r="N34" s="95">
        <v>731134.42</v>
      </c>
      <c r="O34" s="67">
        <f t="shared" si="23"/>
        <v>935.77000000001863</v>
      </c>
      <c r="P34" s="767">
        <f t="shared" si="24"/>
        <v>38.990416666667443</v>
      </c>
      <c r="Q34" s="241"/>
    </row>
    <row r="35" spans="1:17">
      <c r="A35" s="47">
        <f t="shared" si="0"/>
        <v>28</v>
      </c>
      <c r="B35" s="48">
        <f t="shared" si="20"/>
        <v>46219</v>
      </c>
      <c r="C35" s="49" t="s">
        <v>392</v>
      </c>
      <c r="D35" s="743" t="s">
        <v>208</v>
      </c>
      <c r="E35" s="761">
        <v>46218</v>
      </c>
      <c r="F35" s="746">
        <v>0.54166666666666663</v>
      </c>
      <c r="G35" s="761">
        <v>46219</v>
      </c>
      <c r="H35" s="52">
        <v>0.25</v>
      </c>
      <c r="I35" s="66">
        <v>200</v>
      </c>
      <c r="J35" s="65">
        <v>37</v>
      </c>
      <c r="K35" s="65">
        <v>20</v>
      </c>
      <c r="L35" s="65">
        <v>37</v>
      </c>
      <c r="M35" s="68">
        <f t="shared" si="5"/>
        <v>731134.42</v>
      </c>
      <c r="N35" s="95">
        <v>732116.24</v>
      </c>
      <c r="O35" s="67">
        <f t="shared" si="23"/>
        <v>981.81999999994878</v>
      </c>
      <c r="P35" s="767">
        <f t="shared" si="24"/>
        <v>40.909166666664532</v>
      </c>
      <c r="Q35" s="241"/>
    </row>
    <row r="36" spans="1:17">
      <c r="A36" s="47">
        <f t="shared" si="0"/>
        <v>29</v>
      </c>
      <c r="B36" s="48">
        <f t="shared" si="20"/>
        <v>46219</v>
      </c>
      <c r="C36" s="49" t="s">
        <v>393</v>
      </c>
      <c r="D36" s="743" t="s">
        <v>207</v>
      </c>
      <c r="E36" s="761">
        <v>46219</v>
      </c>
      <c r="F36" s="52">
        <v>0.25</v>
      </c>
      <c r="G36" s="761">
        <v>46219</v>
      </c>
      <c r="H36" s="52">
        <v>0.91666666666666663</v>
      </c>
      <c r="I36" s="66">
        <v>195</v>
      </c>
      <c r="J36" s="65">
        <v>37</v>
      </c>
      <c r="K36" s="65">
        <v>25</v>
      </c>
      <c r="L36" s="65">
        <v>37</v>
      </c>
      <c r="M36" s="68">
        <f t="shared" si="5"/>
        <v>732116.24</v>
      </c>
      <c r="N36" s="95">
        <v>733073.32</v>
      </c>
      <c r="O36" s="67">
        <f t="shared" si="23"/>
        <v>957.07999999995809</v>
      </c>
      <c r="P36" s="767">
        <f t="shared" si="24"/>
        <v>39.878333333331589</v>
      </c>
      <c r="Q36" s="241"/>
    </row>
    <row r="37" spans="1:17">
      <c r="A37" s="47">
        <f t="shared" si="0"/>
        <v>30</v>
      </c>
      <c r="B37" s="48">
        <f t="shared" si="20"/>
        <v>46220</v>
      </c>
      <c r="C37" s="49" t="s">
        <v>401</v>
      </c>
      <c r="D37" s="68" t="s">
        <v>341</v>
      </c>
      <c r="E37" s="761">
        <v>46219</v>
      </c>
      <c r="F37" s="52">
        <v>0.91666666666666663</v>
      </c>
      <c r="G37" s="761">
        <v>46220</v>
      </c>
      <c r="H37" s="52">
        <v>0.64236111111111105</v>
      </c>
      <c r="I37" s="66">
        <v>220</v>
      </c>
      <c r="J37" s="65">
        <v>37</v>
      </c>
      <c r="K37" s="65">
        <v>20</v>
      </c>
      <c r="L37" s="65">
        <v>37</v>
      </c>
      <c r="M37" s="68">
        <f t="shared" si="5"/>
        <v>733073.32</v>
      </c>
      <c r="N37" s="95">
        <v>734081.34</v>
      </c>
      <c r="O37" s="67">
        <f t="shared" si="23"/>
        <v>1008.0200000000186</v>
      </c>
      <c r="P37" s="767">
        <f t="shared" si="24"/>
        <v>42.000833333334107</v>
      </c>
      <c r="Q37" s="241"/>
    </row>
    <row r="38" spans="1:17">
      <c r="A38" s="47">
        <f t="shared" si="0"/>
        <v>31</v>
      </c>
      <c r="B38" s="48">
        <f t="shared" ref="B38:B41" si="25">G38</f>
        <v>46221</v>
      </c>
      <c r="C38" s="49" t="s">
        <v>403</v>
      </c>
      <c r="D38" s="68" t="s">
        <v>323</v>
      </c>
      <c r="E38" s="761">
        <v>46220</v>
      </c>
      <c r="F38" s="52">
        <v>0.64236111111111105</v>
      </c>
      <c r="G38" s="761">
        <v>46221</v>
      </c>
      <c r="H38" s="52">
        <v>0.41666666666666669</v>
      </c>
      <c r="I38" s="66">
        <v>200</v>
      </c>
      <c r="J38" s="65">
        <v>37</v>
      </c>
      <c r="K38" s="65">
        <v>20</v>
      </c>
      <c r="L38" s="65">
        <v>37</v>
      </c>
      <c r="M38" s="68">
        <f t="shared" si="5"/>
        <v>734081.34</v>
      </c>
      <c r="N38" s="95">
        <v>735117.93</v>
      </c>
      <c r="O38" s="67">
        <f t="shared" ref="O38:O39" si="26">N38-M38</f>
        <v>1036.5900000000838</v>
      </c>
      <c r="P38" s="767">
        <f t="shared" ref="P38:P39" si="27">O38/24</f>
        <v>43.191250000003492</v>
      </c>
      <c r="Q38" s="241"/>
    </row>
    <row r="39" spans="1:17">
      <c r="A39" s="47">
        <f t="shared" si="0"/>
        <v>32</v>
      </c>
      <c r="B39" s="48">
        <f t="shared" si="25"/>
        <v>46222</v>
      </c>
      <c r="C39" s="49" t="s">
        <v>402</v>
      </c>
      <c r="D39" s="68" t="s">
        <v>302</v>
      </c>
      <c r="E39" s="761">
        <v>46221</v>
      </c>
      <c r="F39" s="52">
        <v>0.41666666666666669</v>
      </c>
      <c r="G39" s="761">
        <v>46222</v>
      </c>
      <c r="H39" s="52">
        <v>0.16666666666666666</v>
      </c>
      <c r="I39" s="66">
        <v>195</v>
      </c>
      <c r="J39" s="65">
        <v>37</v>
      </c>
      <c r="K39" s="65">
        <v>30</v>
      </c>
      <c r="L39" s="65">
        <v>37</v>
      </c>
      <c r="M39" s="68">
        <f t="shared" si="5"/>
        <v>735117.93</v>
      </c>
      <c r="N39" s="95">
        <v>736054.47</v>
      </c>
      <c r="O39" s="67">
        <f t="shared" si="26"/>
        <v>936.53999999992084</v>
      </c>
      <c r="P39" s="767">
        <f t="shared" si="27"/>
        <v>39.022499999996704</v>
      </c>
      <c r="Q39" s="241"/>
    </row>
    <row r="40" spans="1:17">
      <c r="A40" s="47">
        <f t="shared" si="0"/>
        <v>33</v>
      </c>
      <c r="B40" s="48">
        <f t="shared" si="25"/>
        <v>46222</v>
      </c>
      <c r="C40" s="49" t="s">
        <v>412</v>
      </c>
      <c r="D40" s="68" t="s">
        <v>323</v>
      </c>
      <c r="E40" s="53">
        <v>46222</v>
      </c>
      <c r="F40" s="52">
        <v>0.16666666666666666</v>
      </c>
      <c r="G40" s="53">
        <v>46222</v>
      </c>
      <c r="H40" s="52">
        <v>0.91666666666666663</v>
      </c>
      <c r="I40" s="66">
        <v>195</v>
      </c>
      <c r="J40" s="66">
        <v>37</v>
      </c>
      <c r="K40" s="66">
        <v>10</v>
      </c>
      <c r="L40" s="66">
        <v>37</v>
      </c>
      <c r="M40" s="68">
        <f t="shared" si="5"/>
        <v>736054.47</v>
      </c>
      <c r="N40" s="95">
        <v>737078.53</v>
      </c>
      <c r="O40" s="67">
        <f t="shared" ref="O40:O47" si="28">N40-M40</f>
        <v>1024.0600000000559</v>
      </c>
      <c r="P40" s="767">
        <f t="shared" ref="P40:P47" si="29">O40/24</f>
        <v>42.669166666668993</v>
      </c>
      <c r="Q40" s="241"/>
    </row>
    <row r="41" spans="1:17">
      <c r="A41" s="47">
        <f t="shared" si="0"/>
        <v>34</v>
      </c>
      <c r="B41" s="48">
        <f t="shared" si="25"/>
        <v>46223</v>
      </c>
      <c r="C41" s="49" t="s">
        <v>413</v>
      </c>
      <c r="D41" s="68" t="s">
        <v>302</v>
      </c>
      <c r="E41" s="53">
        <v>46222</v>
      </c>
      <c r="F41" s="52">
        <v>0.91666666666666663</v>
      </c>
      <c r="G41" s="53">
        <v>46223</v>
      </c>
      <c r="H41" s="52">
        <v>0.58333333333333337</v>
      </c>
      <c r="I41" s="66">
        <v>205</v>
      </c>
      <c r="J41" s="66">
        <v>37</v>
      </c>
      <c r="K41" s="66">
        <v>30</v>
      </c>
      <c r="L41" s="66">
        <v>37</v>
      </c>
      <c r="M41" s="68">
        <f t="shared" si="5"/>
        <v>737078.53</v>
      </c>
      <c r="N41" s="95">
        <v>737993.21</v>
      </c>
      <c r="O41" s="67">
        <f t="shared" si="28"/>
        <v>914.67999999993481</v>
      </c>
      <c r="P41" s="767">
        <f t="shared" si="29"/>
        <v>38.11166666666395</v>
      </c>
      <c r="Q41" s="241"/>
    </row>
    <row r="42" spans="1:17">
      <c r="A42" s="47">
        <f t="shared" si="0"/>
        <v>35</v>
      </c>
      <c r="B42" s="48">
        <f t="shared" ref="B42:B45" si="30">G42</f>
        <v>46224</v>
      </c>
      <c r="C42" s="49" t="s">
        <v>417</v>
      </c>
      <c r="D42" s="68" t="s">
        <v>205</v>
      </c>
      <c r="E42" s="53">
        <v>46223</v>
      </c>
      <c r="F42" s="52">
        <v>0.58333333333333337</v>
      </c>
      <c r="G42" s="53">
        <v>46224</v>
      </c>
      <c r="H42" s="52">
        <v>0.29166666666666669</v>
      </c>
      <c r="I42" s="66">
        <v>205</v>
      </c>
      <c r="J42" s="66">
        <v>37</v>
      </c>
      <c r="K42" s="66">
        <v>20</v>
      </c>
      <c r="L42" s="66">
        <v>37</v>
      </c>
      <c r="M42" s="68">
        <f t="shared" si="5"/>
        <v>737993.21</v>
      </c>
      <c r="N42" s="95">
        <v>738961.27</v>
      </c>
      <c r="O42" s="67">
        <f t="shared" si="28"/>
        <v>968.06000000005588</v>
      </c>
      <c r="P42" s="767">
        <f t="shared" si="29"/>
        <v>40.335833333335664</v>
      </c>
      <c r="Q42" s="241"/>
    </row>
    <row r="43" spans="1:17">
      <c r="A43" s="47">
        <f t="shared" si="0"/>
        <v>36</v>
      </c>
      <c r="B43" s="48">
        <f t="shared" si="30"/>
        <v>46225</v>
      </c>
      <c r="C43" s="49" t="s">
        <v>421</v>
      </c>
      <c r="D43" s="68" t="s">
        <v>207</v>
      </c>
      <c r="E43" s="53">
        <v>46224</v>
      </c>
      <c r="F43" s="52">
        <v>0.29166666666666669</v>
      </c>
      <c r="G43" s="53">
        <v>46225</v>
      </c>
      <c r="H43" s="52">
        <v>1.7361111111111112E-2</v>
      </c>
      <c r="I43" s="66">
        <v>220</v>
      </c>
      <c r="J43" s="66">
        <v>37</v>
      </c>
      <c r="K43" s="66">
        <v>20</v>
      </c>
      <c r="L43" s="66">
        <v>37</v>
      </c>
      <c r="M43" s="68">
        <f t="shared" si="5"/>
        <v>738961.27</v>
      </c>
      <c r="N43" s="95">
        <v>739929.86</v>
      </c>
      <c r="O43" s="67">
        <f t="shared" si="28"/>
        <v>968.5899999999674</v>
      </c>
      <c r="P43" s="767">
        <f t="shared" si="29"/>
        <v>40.357916666665311</v>
      </c>
      <c r="Q43" s="241"/>
    </row>
    <row r="44" spans="1:17">
      <c r="A44" s="47">
        <f t="shared" si="0"/>
        <v>37</v>
      </c>
      <c r="B44" s="48">
        <f t="shared" si="30"/>
        <v>46225</v>
      </c>
      <c r="C44" s="49" t="s">
        <v>422</v>
      </c>
      <c r="D44" s="68" t="s">
        <v>302</v>
      </c>
      <c r="E44" s="53">
        <v>46225</v>
      </c>
      <c r="F44" s="52">
        <v>1.7361111111111112E-2</v>
      </c>
      <c r="G44" s="53">
        <v>46225</v>
      </c>
      <c r="H44" s="52">
        <v>0.65277777777777779</v>
      </c>
      <c r="I44" s="66">
        <v>210</v>
      </c>
      <c r="J44" s="66">
        <v>37</v>
      </c>
      <c r="K44" s="66">
        <v>25</v>
      </c>
      <c r="L44" s="66">
        <v>37</v>
      </c>
      <c r="M44" s="68">
        <f t="shared" si="5"/>
        <v>739929.86</v>
      </c>
      <c r="N44" s="95">
        <v>740828.41</v>
      </c>
      <c r="O44" s="67">
        <f t="shared" si="28"/>
        <v>898.55000000004657</v>
      </c>
      <c r="P44" s="767">
        <f t="shared" si="29"/>
        <v>37.439583333335271</v>
      </c>
      <c r="Q44" s="241"/>
    </row>
    <row r="45" spans="1:17">
      <c r="A45" s="47">
        <f t="shared" si="0"/>
        <v>38</v>
      </c>
      <c r="B45" s="48">
        <f t="shared" si="30"/>
        <v>46226</v>
      </c>
      <c r="C45" s="49" t="s">
        <v>427</v>
      </c>
      <c r="D45" s="68" t="s">
        <v>365</v>
      </c>
      <c r="E45" s="53">
        <v>46225</v>
      </c>
      <c r="F45" s="52">
        <v>0.65277777777777779</v>
      </c>
      <c r="G45" s="53">
        <v>46226</v>
      </c>
      <c r="H45" s="52">
        <v>0.20833333333333334</v>
      </c>
      <c r="I45" s="66">
        <v>190</v>
      </c>
      <c r="J45" s="66">
        <v>37</v>
      </c>
      <c r="K45" s="66">
        <v>25</v>
      </c>
      <c r="L45" s="66">
        <v>37</v>
      </c>
      <c r="M45" s="68">
        <f t="shared" si="5"/>
        <v>740828.41</v>
      </c>
      <c r="N45" s="743">
        <v>741619.84</v>
      </c>
      <c r="O45" s="67">
        <f t="shared" si="28"/>
        <v>791.42999999993481</v>
      </c>
      <c r="P45" s="767">
        <f t="shared" si="29"/>
        <v>32.976249999997286</v>
      </c>
      <c r="Q45" s="241"/>
    </row>
    <row r="46" spans="1:17">
      <c r="A46" s="47">
        <f t="shared" si="0"/>
        <v>39</v>
      </c>
      <c r="B46" s="48">
        <f t="shared" ref="B46" si="31">G46</f>
        <v>46226</v>
      </c>
      <c r="C46" s="49" t="s">
        <v>431</v>
      </c>
      <c r="D46" s="68" t="s">
        <v>303</v>
      </c>
      <c r="E46" s="53">
        <v>46226</v>
      </c>
      <c r="F46" s="52">
        <v>0.20833333333333334</v>
      </c>
      <c r="G46" s="53">
        <v>46226</v>
      </c>
      <c r="H46" s="52">
        <v>0.83333333333333337</v>
      </c>
      <c r="I46" s="66">
        <v>220</v>
      </c>
      <c r="J46" s="66">
        <v>37</v>
      </c>
      <c r="K46" s="66">
        <v>20</v>
      </c>
      <c r="L46" s="66">
        <v>37</v>
      </c>
      <c r="M46" s="68">
        <f t="shared" si="5"/>
        <v>741619.84</v>
      </c>
      <c r="N46" s="95">
        <v>742496.29</v>
      </c>
      <c r="O46" s="67">
        <f t="shared" si="28"/>
        <v>876.45000000006985</v>
      </c>
      <c r="P46" s="767">
        <f t="shared" si="29"/>
        <v>36.51875000000291</v>
      </c>
      <c r="Q46" s="241"/>
    </row>
    <row r="47" spans="1:17">
      <c r="A47" s="47">
        <f t="shared" si="0"/>
        <v>40</v>
      </c>
      <c r="B47" s="48">
        <f t="shared" ref="B47" si="32">G47</f>
        <v>46227</v>
      </c>
      <c r="C47" s="49" t="s">
        <v>432</v>
      </c>
      <c r="D47" s="68" t="s">
        <v>207</v>
      </c>
      <c r="E47" s="53">
        <v>46226</v>
      </c>
      <c r="F47" s="52">
        <v>0.83333333333333337</v>
      </c>
      <c r="G47" s="53">
        <v>46227</v>
      </c>
      <c r="H47" s="52">
        <v>0.46527777777777773</v>
      </c>
      <c r="I47" s="66">
        <v>210</v>
      </c>
      <c r="J47" s="66">
        <v>37</v>
      </c>
      <c r="K47" s="66">
        <v>30</v>
      </c>
      <c r="L47" s="66">
        <v>37</v>
      </c>
      <c r="M47" s="68">
        <f t="shared" si="5"/>
        <v>742496.29</v>
      </c>
      <c r="N47" s="95">
        <v>743378.2</v>
      </c>
      <c r="O47" s="67">
        <f t="shared" si="28"/>
        <v>881.90999999991618</v>
      </c>
      <c r="P47" s="767">
        <f t="shared" si="29"/>
        <v>36.746249999996508</v>
      </c>
      <c r="Q47" s="241"/>
    </row>
    <row r="48" spans="1:17">
      <c r="A48" s="47">
        <f t="shared" si="0"/>
        <v>41</v>
      </c>
      <c r="B48" s="48">
        <f t="shared" ref="B48:B54" si="33">G48</f>
        <v>46228</v>
      </c>
      <c r="C48" s="49" t="s">
        <v>442</v>
      </c>
      <c r="D48" s="68" t="s">
        <v>205</v>
      </c>
      <c r="E48" s="53">
        <v>46227</v>
      </c>
      <c r="F48" s="52">
        <v>0.46527777777777773</v>
      </c>
      <c r="G48" s="53">
        <v>46228</v>
      </c>
      <c r="H48" s="52">
        <v>8.3333333333333329E-2</v>
      </c>
      <c r="I48" s="66">
        <v>180</v>
      </c>
      <c r="J48" s="66">
        <v>37</v>
      </c>
      <c r="K48" s="66">
        <v>20</v>
      </c>
      <c r="L48" s="66">
        <v>37</v>
      </c>
      <c r="M48" s="68">
        <f t="shared" si="5"/>
        <v>743378.2</v>
      </c>
      <c r="N48" s="95">
        <v>744240.72</v>
      </c>
      <c r="O48" s="67">
        <f t="shared" ref="O48:O55" si="34">N48-M48</f>
        <v>862.52000000001863</v>
      </c>
      <c r="P48" s="767">
        <f t="shared" ref="P48:P55" si="35">O48/24</f>
        <v>35.938333333334107</v>
      </c>
      <c r="Q48" s="241"/>
    </row>
    <row r="49" spans="1:17">
      <c r="A49" s="47">
        <f t="shared" si="0"/>
        <v>42</v>
      </c>
      <c r="B49" s="48">
        <f t="shared" si="33"/>
        <v>46228</v>
      </c>
      <c r="C49" s="49" t="s">
        <v>443</v>
      </c>
      <c r="D49" s="68" t="s">
        <v>365</v>
      </c>
      <c r="E49" s="53">
        <v>46228</v>
      </c>
      <c r="F49" s="52">
        <v>8.3333333333333329E-2</v>
      </c>
      <c r="G49" s="53">
        <v>46228</v>
      </c>
      <c r="H49" s="52">
        <v>0.625</v>
      </c>
      <c r="I49" s="66">
        <v>200</v>
      </c>
      <c r="J49" s="66">
        <v>37</v>
      </c>
      <c r="K49" s="66">
        <v>20</v>
      </c>
      <c r="L49" s="66">
        <v>37</v>
      </c>
      <c r="M49" s="68">
        <f t="shared" si="5"/>
        <v>744240.72</v>
      </c>
      <c r="N49" s="95">
        <v>745072.77</v>
      </c>
      <c r="O49" s="67">
        <f t="shared" si="34"/>
        <v>832.05000000004657</v>
      </c>
      <c r="P49" s="767">
        <f t="shared" si="35"/>
        <v>34.668750000001943</v>
      </c>
      <c r="Q49" s="241"/>
    </row>
    <row r="50" spans="1:17">
      <c r="A50" s="47">
        <f t="shared" si="0"/>
        <v>43</v>
      </c>
      <c r="B50" s="48">
        <f t="shared" si="33"/>
        <v>46229</v>
      </c>
      <c r="C50" s="49" t="s">
        <v>451</v>
      </c>
      <c r="D50" s="68" t="s">
        <v>204</v>
      </c>
      <c r="E50" s="53">
        <v>46228</v>
      </c>
      <c r="F50" s="52">
        <v>0.625</v>
      </c>
      <c r="G50" s="53">
        <v>46229</v>
      </c>
      <c r="H50" s="52">
        <v>0.18402777777777779</v>
      </c>
      <c r="I50" s="66">
        <v>180</v>
      </c>
      <c r="J50" s="66">
        <v>30</v>
      </c>
      <c r="K50" s="66">
        <v>30</v>
      </c>
      <c r="L50" s="66">
        <v>37</v>
      </c>
      <c r="M50" s="68">
        <f t="shared" si="5"/>
        <v>745072.77</v>
      </c>
      <c r="N50" s="95">
        <v>745893.69</v>
      </c>
      <c r="O50" s="67">
        <f t="shared" si="34"/>
        <v>820.91999999992549</v>
      </c>
      <c r="P50" s="767">
        <f t="shared" si="35"/>
        <v>34.204999999996893</v>
      </c>
      <c r="Q50" s="241"/>
    </row>
    <row r="51" spans="1:17">
      <c r="A51" s="47">
        <f t="shared" si="0"/>
        <v>44</v>
      </c>
      <c r="B51" s="48">
        <f t="shared" si="33"/>
        <v>46229</v>
      </c>
      <c r="C51" s="49" t="s">
        <v>452</v>
      </c>
      <c r="D51" s="68" t="s">
        <v>365</v>
      </c>
      <c r="E51" s="53">
        <v>46229</v>
      </c>
      <c r="F51" s="52">
        <v>0.18402777777777779</v>
      </c>
      <c r="G51" s="53">
        <v>46229</v>
      </c>
      <c r="H51" s="52">
        <v>0.75</v>
      </c>
      <c r="I51" s="66">
        <v>190</v>
      </c>
      <c r="J51" s="66">
        <v>30</v>
      </c>
      <c r="K51" s="66">
        <v>25</v>
      </c>
      <c r="L51" s="66">
        <v>37</v>
      </c>
      <c r="M51" s="68">
        <f t="shared" si="5"/>
        <v>745893.69</v>
      </c>
      <c r="N51" s="95">
        <v>746696.91</v>
      </c>
      <c r="O51" s="67">
        <f t="shared" si="34"/>
        <v>803.22000000008848</v>
      </c>
      <c r="P51" s="767">
        <f t="shared" si="35"/>
        <v>33.467500000003689</v>
      </c>
      <c r="Q51" s="241"/>
    </row>
    <row r="52" spans="1:17">
      <c r="A52" s="47">
        <f t="shared" si="0"/>
        <v>45</v>
      </c>
      <c r="B52" s="48">
        <f t="shared" si="33"/>
        <v>46230</v>
      </c>
      <c r="C52" s="49" t="s">
        <v>457</v>
      </c>
      <c r="D52" s="68" t="s">
        <v>205</v>
      </c>
      <c r="E52" s="53">
        <v>46229</v>
      </c>
      <c r="F52" s="52">
        <v>0.75</v>
      </c>
      <c r="G52" s="53">
        <v>46230</v>
      </c>
      <c r="H52" s="52">
        <v>0.33333333333333331</v>
      </c>
      <c r="I52" s="66">
        <v>185</v>
      </c>
      <c r="J52" s="66">
        <v>37</v>
      </c>
      <c r="K52" s="66">
        <v>20</v>
      </c>
      <c r="L52" s="66">
        <v>37</v>
      </c>
      <c r="M52" s="68">
        <f t="shared" si="5"/>
        <v>746696.91</v>
      </c>
      <c r="N52" s="95">
        <v>747545.57</v>
      </c>
      <c r="O52" s="67">
        <f t="shared" si="34"/>
        <v>848.65999999991618</v>
      </c>
      <c r="P52" s="767">
        <f t="shared" si="35"/>
        <v>35.360833333329843</v>
      </c>
      <c r="Q52" s="241"/>
    </row>
    <row r="53" spans="1:17">
      <c r="A53" s="47">
        <f t="shared" si="0"/>
        <v>46</v>
      </c>
      <c r="B53" s="48">
        <f t="shared" si="33"/>
        <v>46230</v>
      </c>
      <c r="C53" s="49" t="s">
        <v>458</v>
      </c>
      <c r="D53" s="68" t="s">
        <v>365</v>
      </c>
      <c r="E53" s="53">
        <v>46230</v>
      </c>
      <c r="F53" s="52">
        <v>0.33333333333333331</v>
      </c>
      <c r="G53" s="53">
        <v>46230</v>
      </c>
      <c r="H53" s="52">
        <v>0.875</v>
      </c>
      <c r="I53" s="66">
        <v>200</v>
      </c>
      <c r="J53" s="66">
        <v>37</v>
      </c>
      <c r="K53" s="66">
        <v>40</v>
      </c>
      <c r="L53" s="66">
        <v>37</v>
      </c>
      <c r="M53" s="68">
        <f t="shared" ref="M53" si="36">N52</f>
        <v>747545.57</v>
      </c>
      <c r="N53" s="95">
        <v>748349.96</v>
      </c>
      <c r="O53" s="67">
        <f t="shared" si="34"/>
        <v>804.39000000001397</v>
      </c>
      <c r="P53" s="767">
        <f t="shared" si="35"/>
        <v>33.516250000000582</v>
      </c>
      <c r="Q53" s="241"/>
    </row>
    <row r="54" spans="1:17">
      <c r="A54" s="47">
        <f t="shared" si="0"/>
        <v>47</v>
      </c>
      <c r="B54" s="48">
        <f t="shared" si="33"/>
        <v>46231</v>
      </c>
      <c r="C54" s="49" t="s">
        <v>463</v>
      </c>
      <c r="D54" s="68" t="s">
        <v>323</v>
      </c>
      <c r="E54" s="53">
        <v>46230</v>
      </c>
      <c r="F54" s="52">
        <v>0.875</v>
      </c>
      <c r="G54" s="53">
        <v>46231</v>
      </c>
      <c r="H54" s="52">
        <v>0.52430555555555558</v>
      </c>
      <c r="I54" s="66">
        <v>200</v>
      </c>
      <c r="J54" s="66">
        <v>37</v>
      </c>
      <c r="K54" s="66">
        <v>10</v>
      </c>
      <c r="L54" s="66">
        <v>37</v>
      </c>
      <c r="M54" s="95">
        <v>748349.96</v>
      </c>
      <c r="N54" s="95">
        <v>749788.7</v>
      </c>
      <c r="O54" s="67">
        <f t="shared" si="34"/>
        <v>1438.7399999999907</v>
      </c>
      <c r="P54" s="767">
        <f t="shared" si="35"/>
        <v>59.947499999999614</v>
      </c>
      <c r="Q54" s="241"/>
    </row>
    <row r="55" spans="1:17">
      <c r="A55" s="47">
        <f t="shared" si="0"/>
        <v>48</v>
      </c>
      <c r="B55" s="48">
        <f t="shared" ref="B55:B56" si="37">G55</f>
        <v>46231</v>
      </c>
      <c r="C55" s="49" t="s">
        <v>467</v>
      </c>
      <c r="D55" s="68" t="s">
        <v>208</v>
      </c>
      <c r="E55" s="53">
        <v>46231</v>
      </c>
      <c r="F55" s="52">
        <v>0.52430555555555558</v>
      </c>
      <c r="G55" s="53">
        <v>46231</v>
      </c>
      <c r="H55" s="52">
        <v>0.78125</v>
      </c>
      <c r="I55" s="66">
        <v>125</v>
      </c>
      <c r="J55" s="66">
        <v>37</v>
      </c>
      <c r="K55" s="66">
        <v>60</v>
      </c>
      <c r="L55" s="66">
        <v>37</v>
      </c>
      <c r="M55" s="95">
        <v>748349.96</v>
      </c>
      <c r="N55" s="95">
        <v>749664.52</v>
      </c>
      <c r="O55" s="67">
        <f t="shared" si="34"/>
        <v>1314.5600000000559</v>
      </c>
      <c r="P55" s="767">
        <f t="shared" si="35"/>
        <v>54.773333333335664</v>
      </c>
      <c r="Q55" s="241"/>
    </row>
    <row r="56" spans="1:17">
      <c r="A56" s="47">
        <f t="shared" si="0"/>
        <v>49</v>
      </c>
      <c r="B56" s="48">
        <f t="shared" si="37"/>
        <v>46232</v>
      </c>
      <c r="C56" s="49" t="s">
        <v>467</v>
      </c>
      <c r="D56" s="68" t="s">
        <v>208</v>
      </c>
      <c r="E56" s="53">
        <v>46231</v>
      </c>
      <c r="F56" s="52">
        <v>0.78819444444444442</v>
      </c>
      <c r="G56" s="53">
        <v>46232</v>
      </c>
      <c r="H56" s="52">
        <v>0.16666666666666666</v>
      </c>
      <c r="I56" s="66">
        <v>125</v>
      </c>
      <c r="J56" s="66">
        <v>37</v>
      </c>
      <c r="K56" s="66">
        <v>10</v>
      </c>
      <c r="L56" s="66">
        <v>37</v>
      </c>
      <c r="M56" s="95">
        <v>749664.52</v>
      </c>
      <c r="N56" s="95">
        <v>750202</v>
      </c>
      <c r="O56" s="67">
        <f t="shared" ref="O56" si="38">N56-M56</f>
        <v>537.47999999998137</v>
      </c>
      <c r="P56" s="767">
        <f t="shared" ref="P56" si="39">O56/24</f>
        <v>22.394999999999225</v>
      </c>
      <c r="Q56" s="241"/>
    </row>
    <row r="57" spans="1:17">
      <c r="A57" s="47">
        <f t="shared" si="0"/>
        <v>50</v>
      </c>
      <c r="B57" s="48">
        <f t="shared" ref="B57:B61" si="40">G57</f>
        <v>46231</v>
      </c>
      <c r="C57" s="49" t="s">
        <v>468</v>
      </c>
      <c r="D57" s="68" t="s">
        <v>204</v>
      </c>
      <c r="E57" s="53">
        <v>46231</v>
      </c>
      <c r="F57" s="52">
        <v>0.78125</v>
      </c>
      <c r="G57" s="53">
        <v>46231</v>
      </c>
      <c r="H57" s="52">
        <v>0.78819444444444442</v>
      </c>
      <c r="I57" s="66">
        <v>160</v>
      </c>
      <c r="J57" s="66">
        <v>37</v>
      </c>
      <c r="K57" s="66">
        <v>110</v>
      </c>
      <c r="L57" s="66">
        <v>37</v>
      </c>
      <c r="M57" s="95">
        <v>517.77270980140918</v>
      </c>
      <c r="N57" s="95">
        <v>776.67853939782162</v>
      </c>
      <c r="O57" s="67">
        <f t="shared" ref="O57:O61" si="41">N57-M57</f>
        <v>258.90582959641245</v>
      </c>
      <c r="P57" s="767">
        <f t="shared" ref="P57:P61" si="42">O57/24</f>
        <v>10.787742899850519</v>
      </c>
      <c r="Q57" s="789" t="s">
        <v>372</v>
      </c>
    </row>
    <row r="58" spans="1:17">
      <c r="A58" s="47">
        <f t="shared" si="0"/>
        <v>51</v>
      </c>
      <c r="B58" s="48">
        <f t="shared" si="40"/>
        <v>46232</v>
      </c>
      <c r="C58" s="49" t="s">
        <v>469</v>
      </c>
      <c r="D58" s="68" t="s">
        <v>206</v>
      </c>
      <c r="E58" s="53">
        <v>46232</v>
      </c>
      <c r="F58" s="52">
        <v>0.16666666666666666</v>
      </c>
      <c r="G58" s="53">
        <v>46232</v>
      </c>
      <c r="H58" s="52">
        <v>0.79166666666666663</v>
      </c>
      <c r="I58" s="66">
        <v>215</v>
      </c>
      <c r="J58" s="66">
        <v>37</v>
      </c>
      <c r="K58" s="66">
        <v>35</v>
      </c>
      <c r="L58" s="66">
        <v>37</v>
      </c>
      <c r="M58" s="95">
        <v>750202</v>
      </c>
      <c r="N58" s="95">
        <v>751077.69</v>
      </c>
      <c r="O58" s="67">
        <f t="shared" si="41"/>
        <v>875.68999999994412</v>
      </c>
      <c r="P58" s="767">
        <f t="shared" si="42"/>
        <v>36.487083333331007</v>
      </c>
      <c r="Q58" s="241"/>
    </row>
    <row r="59" spans="1:17">
      <c r="A59" s="47">
        <f t="shared" si="0"/>
        <v>52</v>
      </c>
      <c r="B59" s="48">
        <f t="shared" si="40"/>
        <v>46233</v>
      </c>
      <c r="C59" s="49" t="s">
        <v>482</v>
      </c>
      <c r="D59" s="68" t="s">
        <v>323</v>
      </c>
      <c r="E59" s="793">
        <v>46232</v>
      </c>
      <c r="F59" s="52">
        <v>0.79166666666666663</v>
      </c>
      <c r="G59" s="53">
        <v>46233</v>
      </c>
      <c r="H59" s="52">
        <v>0.33333333333333331</v>
      </c>
      <c r="I59" s="66">
        <v>175</v>
      </c>
      <c r="J59" s="66">
        <v>37</v>
      </c>
      <c r="K59" s="66">
        <v>30</v>
      </c>
      <c r="L59" s="66">
        <v>37</v>
      </c>
      <c r="M59" s="95">
        <v>751077.69</v>
      </c>
      <c r="N59" s="95">
        <v>751853.99</v>
      </c>
      <c r="O59" s="67">
        <f t="shared" ref="O59:O60" si="43">N59-M59</f>
        <v>776.30000000004657</v>
      </c>
      <c r="P59" s="767">
        <f t="shared" ref="P59:P60" si="44">O59/24</f>
        <v>32.345833333335271</v>
      </c>
      <c r="Q59" s="241"/>
    </row>
    <row r="60" spans="1:17">
      <c r="A60" s="47">
        <f t="shared" si="0"/>
        <v>53</v>
      </c>
      <c r="B60" s="48">
        <f t="shared" si="40"/>
        <v>46234</v>
      </c>
      <c r="C60" s="49" t="s">
        <v>476</v>
      </c>
      <c r="D60" s="68" t="s">
        <v>365</v>
      </c>
      <c r="E60" s="53">
        <v>46233</v>
      </c>
      <c r="F60" s="52">
        <v>0.33333333333333331</v>
      </c>
      <c r="G60" s="53">
        <v>46234</v>
      </c>
      <c r="H60" s="52">
        <v>4.1666666666666664E-2</v>
      </c>
      <c r="I60" s="66">
        <v>215</v>
      </c>
      <c r="J60" s="66">
        <v>37</v>
      </c>
      <c r="K60" s="66">
        <v>30</v>
      </c>
      <c r="L60" s="66">
        <v>37</v>
      </c>
      <c r="M60" s="95">
        <v>751853.99</v>
      </c>
      <c r="N60" s="95">
        <v>752825.43</v>
      </c>
      <c r="O60" s="67">
        <f t="shared" si="43"/>
        <v>971.44000000006054</v>
      </c>
      <c r="P60" s="767">
        <f t="shared" si="44"/>
        <v>40.476666666669189</v>
      </c>
      <c r="Q60" s="241"/>
    </row>
    <row r="61" spans="1:17">
      <c r="A61" s="47">
        <f t="shared" si="0"/>
        <v>54</v>
      </c>
      <c r="B61" s="48">
        <f t="shared" si="40"/>
        <v>46234</v>
      </c>
      <c r="C61" s="49" t="s">
        <v>483</v>
      </c>
      <c r="D61" s="68" t="s">
        <v>208</v>
      </c>
      <c r="E61" s="53">
        <v>46234</v>
      </c>
      <c r="F61" s="52">
        <v>4.1666666666666664E-2</v>
      </c>
      <c r="G61" s="53">
        <v>46234</v>
      </c>
      <c r="H61" s="52">
        <v>0.66666666666666663</v>
      </c>
      <c r="I61" s="66">
        <v>175</v>
      </c>
      <c r="J61" s="66">
        <v>37</v>
      </c>
      <c r="K61" s="66">
        <v>50</v>
      </c>
      <c r="L61" s="66">
        <v>37</v>
      </c>
      <c r="M61" s="95">
        <v>752825.43</v>
      </c>
      <c r="N61" s="95">
        <v>753519.98</v>
      </c>
      <c r="O61" s="67">
        <f t="shared" si="41"/>
        <v>694.54999999993015</v>
      </c>
      <c r="P61" s="767">
        <f t="shared" si="42"/>
        <v>28.939583333330422</v>
      </c>
      <c r="Q61" s="241"/>
    </row>
    <row r="62" spans="1:17">
      <c r="A62" s="47"/>
      <c r="B62" s="48"/>
      <c r="C62" s="49"/>
      <c r="D62" s="68"/>
      <c r="E62" s="53"/>
      <c r="F62" s="52"/>
      <c r="G62" s="53"/>
      <c r="H62" s="52"/>
      <c r="I62" s="66"/>
      <c r="J62" s="66"/>
      <c r="K62" s="66"/>
      <c r="L62" s="66"/>
      <c r="M62" s="95"/>
      <c r="N62" s="95"/>
      <c r="O62" s="67"/>
      <c r="P62" s="767"/>
      <c r="Q62" s="241"/>
    </row>
    <row r="63" spans="1:17">
      <c r="A63" s="47"/>
      <c r="B63" s="48"/>
      <c r="C63" s="49"/>
      <c r="D63" s="68"/>
      <c r="E63" s="53"/>
      <c r="F63" s="52"/>
      <c r="G63" s="53"/>
      <c r="H63" s="52"/>
      <c r="I63" s="66"/>
      <c r="J63" s="66"/>
      <c r="K63" s="66"/>
      <c r="L63" s="66"/>
      <c r="M63" s="95"/>
      <c r="N63" s="95"/>
      <c r="O63" s="67"/>
      <c r="P63" s="767"/>
      <c r="Q63" s="241"/>
    </row>
    <row r="64" spans="1:17" ht="15" thickBot="1">
      <c r="A64" s="47"/>
      <c r="B64" s="48"/>
      <c r="C64" s="49"/>
      <c r="D64" s="50"/>
      <c r="E64" s="51"/>
      <c r="F64" s="52"/>
      <c r="G64" s="53"/>
      <c r="H64" s="52"/>
      <c r="I64" s="65"/>
      <c r="J64" s="65"/>
      <c r="K64" s="65"/>
      <c r="L64" s="65"/>
      <c r="M64" s="68"/>
      <c r="N64" s="68"/>
      <c r="O64" s="67"/>
      <c r="P64" s="27"/>
      <c r="Q64" s="28"/>
    </row>
    <row r="65" spans="1:17">
      <c r="A65" s="57" t="s">
        <v>3</v>
      </c>
      <c r="B65" s="58"/>
      <c r="C65" s="58"/>
      <c r="D65" s="58"/>
      <c r="E65" s="59"/>
      <c r="F65" s="60"/>
      <c r="G65" s="59"/>
      <c r="H65" s="60"/>
      <c r="I65" s="71"/>
      <c r="J65" s="71"/>
      <c r="K65" s="71"/>
      <c r="L65" s="71"/>
      <c r="M65" s="60"/>
      <c r="N65" s="60"/>
      <c r="O65" s="72">
        <f>SUM(O8:O64)</f>
        <v>43941.465829596353</v>
      </c>
      <c r="P65" s="73"/>
      <c r="Q65" s="73"/>
    </row>
  </sheetData>
  <mergeCells count="13">
    <mergeCell ref="P5:P7"/>
    <mergeCell ref="Q5:Q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R2" location="'Summary sales'!A1" display="SUMMARY" xr:uid="{00000000-0004-0000-0B00-000000000000}"/>
  </hyperlink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0"/>
  <sheetViews>
    <sheetView workbookViewId="0">
      <pane ySplit="6" topLeftCell="A22" activePane="bottomLeft" state="frozen"/>
      <selection pane="bottomLeft" activeCell="H37" sqref="H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4" width="9.109375" style="1"/>
    <col min="15" max="15" width="13.44140625" style="1" customWidth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</row>
    <row r="2" spans="1:12">
      <c r="B2" s="2"/>
      <c r="C2" s="3" t="s">
        <v>144</v>
      </c>
      <c r="D2" s="2"/>
      <c r="E2" s="2"/>
      <c r="F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</row>
    <row r="4" spans="1:12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MAX(K7:K38)</f>
        <v>76.577500000000029</v>
      </c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 thickBo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 ht="15" thickTop="1">
      <c r="A7" s="6">
        <v>1</v>
      </c>
      <c r="B7" s="7">
        <f>C4</f>
        <v>46204</v>
      </c>
      <c r="C7" s="7">
        <f>C4</f>
        <v>46204</v>
      </c>
      <c r="D7" s="9">
        <v>0.29166666666666669</v>
      </c>
      <c r="E7" s="7">
        <f>C7+1</f>
        <v>46205</v>
      </c>
      <c r="F7" s="9">
        <v>0.29166666666666669</v>
      </c>
      <c r="G7" s="10">
        <f>IFERROR(((E7-C7)+(F7-D7)),"")</f>
        <v>1</v>
      </c>
      <c r="H7" s="11">
        <v>54286.400000000001</v>
      </c>
      <c r="I7" s="11">
        <v>55620</v>
      </c>
      <c r="J7" s="11">
        <f t="shared" ref="J7:J31" si="0">I7-H7</f>
        <v>1333.5999999999985</v>
      </c>
      <c r="K7" s="27">
        <f t="shared" ref="K7:K31" si="1">J7/24</f>
        <v>55.566666666666606</v>
      </c>
      <c r="L7" s="733" t="s">
        <v>158</v>
      </c>
    </row>
    <row r="8" spans="1:12">
      <c r="A8" s="12">
        <f>A7+1</f>
        <v>2</v>
      </c>
      <c r="B8" s="8">
        <f>B7+1</f>
        <v>46205</v>
      </c>
      <c r="C8" s="8">
        <f t="shared" ref="C8:C37" si="2">B8</f>
        <v>46205</v>
      </c>
      <c r="D8" s="9">
        <v>0.29166666666666669</v>
      </c>
      <c r="E8" s="8">
        <f t="shared" ref="E8:E37" si="3">C8+1</f>
        <v>46206</v>
      </c>
      <c r="F8" s="9">
        <v>0.29166666666666669</v>
      </c>
      <c r="G8" s="10">
        <f>IFERROR(((E8-C8)+(F8-D8)),"")</f>
        <v>1</v>
      </c>
      <c r="H8" s="11">
        <f t="shared" ref="H8:H19" si="4">I7</f>
        <v>55620</v>
      </c>
      <c r="I8" s="11">
        <v>56706.55</v>
      </c>
      <c r="J8" s="11">
        <f t="shared" si="0"/>
        <v>1086.5500000000029</v>
      </c>
      <c r="K8" s="27">
        <f t="shared" si="1"/>
        <v>45.272916666666788</v>
      </c>
      <c r="L8" s="537"/>
    </row>
    <row r="9" spans="1:12">
      <c r="A9" s="12">
        <f t="shared" ref="A9:B24" si="5">A8+1</f>
        <v>3</v>
      </c>
      <c r="B9" s="8">
        <f t="shared" si="5"/>
        <v>46206</v>
      </c>
      <c r="C9" s="8">
        <f t="shared" si="2"/>
        <v>46206</v>
      </c>
      <c r="D9" s="9">
        <v>0.29166666666666669</v>
      </c>
      <c r="E9" s="8">
        <f t="shared" si="3"/>
        <v>46207</v>
      </c>
      <c r="F9" s="9">
        <v>0.29166666666666669</v>
      </c>
      <c r="G9" s="10">
        <f>IFERROR(((E9-C9)+(F9-D9)),"")</f>
        <v>1</v>
      </c>
      <c r="H9" s="11">
        <f t="shared" si="4"/>
        <v>56706.55</v>
      </c>
      <c r="I9" s="11">
        <v>58460.32</v>
      </c>
      <c r="J9" s="11">
        <f t="shared" si="0"/>
        <v>1753.7699999999968</v>
      </c>
      <c r="K9" s="27">
        <f t="shared" si="1"/>
        <v>73.073749999999862</v>
      </c>
      <c r="L9" s="537"/>
    </row>
    <row r="10" spans="1:12">
      <c r="A10" s="12">
        <f t="shared" si="5"/>
        <v>4</v>
      </c>
      <c r="B10" s="8">
        <f t="shared" si="5"/>
        <v>46207</v>
      </c>
      <c r="C10" s="8">
        <f t="shared" si="2"/>
        <v>46207</v>
      </c>
      <c r="D10" s="9">
        <v>0.29166666666666669</v>
      </c>
      <c r="E10" s="8">
        <f t="shared" si="3"/>
        <v>46208</v>
      </c>
      <c r="F10" s="9">
        <v>0.29166666666666669</v>
      </c>
      <c r="G10" s="10">
        <f>IFERROR(((E10-C10)+(F10-D10)),"")</f>
        <v>1</v>
      </c>
      <c r="H10" s="11">
        <f t="shared" si="4"/>
        <v>58460.32</v>
      </c>
      <c r="I10" s="11">
        <v>60000.77</v>
      </c>
      <c r="J10" s="11">
        <f t="shared" ref="J10" si="6">I10-H10</f>
        <v>1540.4499999999971</v>
      </c>
      <c r="K10" s="27">
        <f t="shared" ref="K10" si="7">J10/24</f>
        <v>64.185416666666541</v>
      </c>
      <c r="L10" s="537"/>
    </row>
    <row r="11" spans="1:12">
      <c r="A11" s="12">
        <f t="shared" si="5"/>
        <v>5</v>
      </c>
      <c r="B11" s="8">
        <f t="shared" si="5"/>
        <v>46208</v>
      </c>
      <c r="C11" s="8">
        <f t="shared" si="2"/>
        <v>46208</v>
      </c>
      <c r="D11" s="9">
        <v>0.29166666666666669</v>
      </c>
      <c r="E11" s="8">
        <f t="shared" si="3"/>
        <v>46209</v>
      </c>
      <c r="F11" s="9">
        <v>0.29166666666666669</v>
      </c>
      <c r="G11" s="10">
        <f t="shared" ref="G11:G37" si="8">IFERROR(((E11-C11)+(F11-D11)),"")</f>
        <v>1</v>
      </c>
      <c r="H11" s="11">
        <f t="shared" si="4"/>
        <v>60000.77</v>
      </c>
      <c r="I11" s="11">
        <v>61175.6</v>
      </c>
      <c r="J11" s="11">
        <f t="shared" si="0"/>
        <v>1174.8300000000017</v>
      </c>
      <c r="K11" s="27">
        <f t="shared" si="1"/>
        <v>48.951250000000073</v>
      </c>
      <c r="L11" s="28"/>
    </row>
    <row r="12" spans="1:12">
      <c r="A12" s="12">
        <f t="shared" si="5"/>
        <v>6</v>
      </c>
      <c r="B12" s="8">
        <f t="shared" si="5"/>
        <v>46209</v>
      </c>
      <c r="C12" s="8">
        <f t="shared" si="2"/>
        <v>46209</v>
      </c>
      <c r="D12" s="9">
        <v>0.29166666666666669</v>
      </c>
      <c r="E12" s="8">
        <f t="shared" si="3"/>
        <v>46210</v>
      </c>
      <c r="F12" s="9">
        <v>0.29166666666666669</v>
      </c>
      <c r="G12" s="10">
        <f t="shared" si="8"/>
        <v>1</v>
      </c>
      <c r="H12" s="11">
        <f t="shared" si="4"/>
        <v>61175.6</v>
      </c>
      <c r="I12" s="11">
        <v>62310.29</v>
      </c>
      <c r="J12" s="11">
        <f t="shared" si="0"/>
        <v>1134.6900000000023</v>
      </c>
      <c r="K12" s="27">
        <f t="shared" si="1"/>
        <v>47.278750000000095</v>
      </c>
      <c r="L12" s="28"/>
    </row>
    <row r="13" spans="1:12">
      <c r="A13" s="12">
        <f t="shared" si="5"/>
        <v>7</v>
      </c>
      <c r="B13" s="8">
        <f t="shared" si="5"/>
        <v>46210</v>
      </c>
      <c r="C13" s="8">
        <f t="shared" si="2"/>
        <v>46210</v>
      </c>
      <c r="D13" s="9">
        <v>0.29166666666666669</v>
      </c>
      <c r="E13" s="8">
        <f t="shared" si="3"/>
        <v>46211</v>
      </c>
      <c r="F13" s="9">
        <v>0.29166666666666669</v>
      </c>
      <c r="G13" s="10">
        <f t="shared" si="8"/>
        <v>1</v>
      </c>
      <c r="H13" s="11">
        <f t="shared" si="4"/>
        <v>62310.29</v>
      </c>
      <c r="I13" s="11">
        <v>63636.15</v>
      </c>
      <c r="J13" s="11">
        <f t="shared" si="0"/>
        <v>1325.8600000000006</v>
      </c>
      <c r="K13" s="27">
        <f t="shared" si="1"/>
        <v>55.244166666666693</v>
      </c>
      <c r="L13" s="28"/>
    </row>
    <row r="14" spans="1:12">
      <c r="A14" s="12">
        <f t="shared" si="5"/>
        <v>8</v>
      </c>
      <c r="B14" s="8">
        <f t="shared" si="5"/>
        <v>46211</v>
      </c>
      <c r="C14" s="8">
        <f t="shared" si="2"/>
        <v>46211</v>
      </c>
      <c r="D14" s="9">
        <v>0.29166666666666669</v>
      </c>
      <c r="E14" s="8">
        <f t="shared" si="3"/>
        <v>46212</v>
      </c>
      <c r="F14" s="9">
        <v>0.29166666666666669</v>
      </c>
      <c r="G14" s="10">
        <f t="shared" ref="G14:G17" si="9">IFERROR(((E14-C14)+(F14-D14)),"")</f>
        <v>1</v>
      </c>
      <c r="H14" s="11">
        <f t="shared" si="4"/>
        <v>63636.15</v>
      </c>
      <c r="I14" s="11">
        <v>65096.07</v>
      </c>
      <c r="J14" s="11">
        <f t="shared" si="0"/>
        <v>1459.9199999999983</v>
      </c>
      <c r="K14" s="27">
        <f t="shared" si="1"/>
        <v>60.829999999999927</v>
      </c>
      <c r="L14" s="28"/>
    </row>
    <row r="15" spans="1:12">
      <c r="A15" s="12">
        <f t="shared" si="5"/>
        <v>9</v>
      </c>
      <c r="B15" s="8">
        <f t="shared" si="5"/>
        <v>46212</v>
      </c>
      <c r="C15" s="8">
        <f t="shared" si="2"/>
        <v>46212</v>
      </c>
      <c r="D15" s="9">
        <v>0.29166666666666669</v>
      </c>
      <c r="E15" s="8">
        <f t="shared" si="3"/>
        <v>46213</v>
      </c>
      <c r="F15" s="9">
        <v>0.29166666666666669</v>
      </c>
      <c r="G15" s="10">
        <f t="shared" si="9"/>
        <v>1</v>
      </c>
      <c r="H15" s="11">
        <f t="shared" si="4"/>
        <v>65096.07</v>
      </c>
      <c r="I15" s="11">
        <v>66342.759999999995</v>
      </c>
      <c r="J15" s="11">
        <f t="shared" si="0"/>
        <v>1246.6899999999951</v>
      </c>
      <c r="K15" s="27">
        <f t="shared" si="1"/>
        <v>51.945416666666461</v>
      </c>
      <c r="L15" s="576"/>
    </row>
    <row r="16" spans="1:12">
      <c r="A16" s="12">
        <f t="shared" si="5"/>
        <v>10</v>
      </c>
      <c r="B16" s="8">
        <f t="shared" si="5"/>
        <v>46213</v>
      </c>
      <c r="C16" s="8">
        <f t="shared" si="2"/>
        <v>46213</v>
      </c>
      <c r="D16" s="9">
        <v>0.29166666666666669</v>
      </c>
      <c r="E16" s="8">
        <f t="shared" si="3"/>
        <v>46214</v>
      </c>
      <c r="F16" s="9">
        <v>0.29166666666666669</v>
      </c>
      <c r="G16" s="10">
        <f t="shared" si="9"/>
        <v>1</v>
      </c>
      <c r="H16" s="11">
        <f t="shared" si="4"/>
        <v>66342.759999999995</v>
      </c>
      <c r="I16" s="11">
        <v>67713.87</v>
      </c>
      <c r="J16" s="11">
        <f t="shared" ref="J16" si="10">I16-H16</f>
        <v>1371.1100000000006</v>
      </c>
      <c r="K16" s="27">
        <f t="shared" ref="K16" si="11">J16/24</f>
        <v>57.129583333333358</v>
      </c>
      <c r="L16" s="576"/>
    </row>
    <row r="17" spans="1:14">
      <c r="A17" s="12">
        <f t="shared" si="5"/>
        <v>11</v>
      </c>
      <c r="B17" s="8">
        <f t="shared" si="5"/>
        <v>46214</v>
      </c>
      <c r="C17" s="8">
        <f t="shared" si="2"/>
        <v>46214</v>
      </c>
      <c r="D17" s="9">
        <v>0.29166666666666669</v>
      </c>
      <c r="E17" s="8">
        <f t="shared" si="3"/>
        <v>46215</v>
      </c>
      <c r="F17" s="9">
        <v>0.29166666666666669</v>
      </c>
      <c r="G17" s="10">
        <f t="shared" si="9"/>
        <v>1</v>
      </c>
      <c r="H17" s="11">
        <f t="shared" si="4"/>
        <v>67713.87</v>
      </c>
      <c r="I17" s="11">
        <v>68645.789999999994</v>
      </c>
      <c r="J17" s="11">
        <f t="shared" ref="J17" si="12">I17-H17</f>
        <v>931.91999999999825</v>
      </c>
      <c r="K17" s="27">
        <f t="shared" ref="K17" si="13">J17/24</f>
        <v>38.829999999999927</v>
      </c>
      <c r="L17" s="576"/>
    </row>
    <row r="18" spans="1:14">
      <c r="A18" s="12">
        <f t="shared" si="5"/>
        <v>12</v>
      </c>
      <c r="B18" s="8">
        <f t="shared" si="5"/>
        <v>46215</v>
      </c>
      <c r="C18" s="8">
        <f t="shared" si="2"/>
        <v>46215</v>
      </c>
      <c r="D18" s="9">
        <v>0.29166666666666669</v>
      </c>
      <c r="E18" s="8">
        <f t="shared" si="3"/>
        <v>46216</v>
      </c>
      <c r="F18" s="9">
        <v>0.29166666666666669</v>
      </c>
      <c r="G18" s="10">
        <f t="shared" si="8"/>
        <v>1</v>
      </c>
      <c r="H18" s="11">
        <f t="shared" si="4"/>
        <v>68645.789999999994</v>
      </c>
      <c r="I18" s="11">
        <v>69413.600000000006</v>
      </c>
      <c r="J18" s="11">
        <f t="shared" ref="J18" si="14">I18-H18</f>
        <v>767.81000000001222</v>
      </c>
      <c r="K18" s="27">
        <f t="shared" ref="K18" si="15">J18/24</f>
        <v>31.992083333333841</v>
      </c>
      <c r="L18" s="576"/>
      <c r="N18" s="29"/>
    </row>
    <row r="19" spans="1:14">
      <c r="A19" s="12">
        <f t="shared" si="5"/>
        <v>13</v>
      </c>
      <c r="B19" s="8">
        <f t="shared" si="5"/>
        <v>46216</v>
      </c>
      <c r="C19" s="8">
        <f t="shared" si="2"/>
        <v>46216</v>
      </c>
      <c r="D19" s="9">
        <v>0.29166666666666669</v>
      </c>
      <c r="E19" s="8">
        <f t="shared" si="3"/>
        <v>46217</v>
      </c>
      <c r="F19" s="9">
        <v>0.29166666666666669</v>
      </c>
      <c r="G19" s="10">
        <f t="shared" si="8"/>
        <v>1</v>
      </c>
      <c r="H19" s="11">
        <f t="shared" si="4"/>
        <v>69413.600000000006</v>
      </c>
      <c r="I19" s="11">
        <v>70283.8</v>
      </c>
      <c r="J19" s="11">
        <f t="shared" si="0"/>
        <v>870.19999999999709</v>
      </c>
      <c r="K19" s="27">
        <f t="shared" si="1"/>
        <v>36.258333333333212</v>
      </c>
      <c r="L19" s="576"/>
    </row>
    <row r="20" spans="1:14">
      <c r="A20" s="12">
        <f t="shared" si="5"/>
        <v>14</v>
      </c>
      <c r="B20" s="8">
        <f t="shared" si="5"/>
        <v>46217</v>
      </c>
      <c r="C20" s="8">
        <f t="shared" si="2"/>
        <v>46217</v>
      </c>
      <c r="D20" s="9">
        <v>0.29166666666666669</v>
      </c>
      <c r="E20" s="8">
        <f t="shared" si="3"/>
        <v>46218</v>
      </c>
      <c r="F20" s="9">
        <v>0.29166666666666669</v>
      </c>
      <c r="G20" s="10">
        <f t="shared" si="8"/>
        <v>1</v>
      </c>
      <c r="H20" s="11">
        <f t="shared" ref="H20:H25" si="16">I19</f>
        <v>70283.8</v>
      </c>
      <c r="I20" s="11">
        <v>71472.41</v>
      </c>
      <c r="J20" s="11">
        <f t="shared" si="0"/>
        <v>1188.6100000000006</v>
      </c>
      <c r="K20" s="27">
        <f t="shared" si="1"/>
        <v>49.525416666666693</v>
      </c>
      <c r="L20" s="104"/>
    </row>
    <row r="21" spans="1:14">
      <c r="A21" s="12">
        <f t="shared" si="5"/>
        <v>15</v>
      </c>
      <c r="B21" s="8">
        <f t="shared" si="5"/>
        <v>46218</v>
      </c>
      <c r="C21" s="8">
        <f t="shared" si="2"/>
        <v>46218</v>
      </c>
      <c r="D21" s="9">
        <v>0.29166666666666669</v>
      </c>
      <c r="E21" s="8">
        <f t="shared" si="3"/>
        <v>46219</v>
      </c>
      <c r="F21" s="9">
        <v>0.29166666666666669</v>
      </c>
      <c r="G21" s="10">
        <f t="shared" si="8"/>
        <v>1</v>
      </c>
      <c r="H21" s="11">
        <f t="shared" si="16"/>
        <v>71472.41</v>
      </c>
      <c r="I21" s="11">
        <v>72761.429999999993</v>
      </c>
      <c r="J21" s="11">
        <f t="shared" si="0"/>
        <v>1289.0199999999895</v>
      </c>
      <c r="K21" s="27">
        <f t="shared" si="1"/>
        <v>53.709166666666228</v>
      </c>
      <c r="L21" s="576"/>
    </row>
    <row r="22" spans="1:14">
      <c r="A22" s="12">
        <f t="shared" si="5"/>
        <v>16</v>
      </c>
      <c r="B22" s="8">
        <f t="shared" si="5"/>
        <v>46219</v>
      </c>
      <c r="C22" s="8">
        <f t="shared" si="2"/>
        <v>46219</v>
      </c>
      <c r="D22" s="9">
        <v>0.29166666666666669</v>
      </c>
      <c r="E22" s="8">
        <f t="shared" si="3"/>
        <v>46220</v>
      </c>
      <c r="F22" s="9">
        <v>0.29166666666666669</v>
      </c>
      <c r="G22" s="10">
        <f t="shared" si="8"/>
        <v>1</v>
      </c>
      <c r="H22" s="11">
        <f t="shared" si="16"/>
        <v>72761.429999999993</v>
      </c>
      <c r="I22" s="11">
        <v>74284.5</v>
      </c>
      <c r="J22" s="11">
        <f t="shared" ref="J22" si="17">I22-H22</f>
        <v>1523.070000000007</v>
      </c>
      <c r="K22" s="27">
        <f t="shared" ref="K22" si="18">J22/24</f>
        <v>63.461250000000291</v>
      </c>
      <c r="L22" s="576"/>
    </row>
    <row r="23" spans="1:14">
      <c r="A23" s="12">
        <f t="shared" si="5"/>
        <v>17</v>
      </c>
      <c r="B23" s="8">
        <f t="shared" si="5"/>
        <v>46220</v>
      </c>
      <c r="C23" s="8">
        <f t="shared" si="2"/>
        <v>46220</v>
      </c>
      <c r="D23" s="9">
        <v>0.29166666666666669</v>
      </c>
      <c r="E23" s="8">
        <f t="shared" si="3"/>
        <v>46221</v>
      </c>
      <c r="F23" s="9">
        <v>0.29166666666666669</v>
      </c>
      <c r="G23" s="10">
        <f t="shared" si="8"/>
        <v>1</v>
      </c>
      <c r="H23" s="11">
        <f t="shared" si="16"/>
        <v>74284.5</v>
      </c>
      <c r="I23" s="11">
        <v>75705.5</v>
      </c>
      <c r="J23" s="11">
        <f t="shared" ref="J23" si="19">I23-H23</f>
        <v>1421</v>
      </c>
      <c r="K23" s="27">
        <f t="shared" ref="K23" si="20">J23/24</f>
        <v>59.208333333333336</v>
      </c>
      <c r="L23" s="576"/>
    </row>
    <row r="24" spans="1:14">
      <c r="A24" s="12">
        <f t="shared" si="5"/>
        <v>18</v>
      </c>
      <c r="B24" s="8">
        <f t="shared" si="5"/>
        <v>46221</v>
      </c>
      <c r="C24" s="8">
        <f t="shared" si="2"/>
        <v>46221</v>
      </c>
      <c r="D24" s="9">
        <v>0.29166666666666669</v>
      </c>
      <c r="E24" s="8">
        <f t="shared" si="3"/>
        <v>46222</v>
      </c>
      <c r="F24" s="9">
        <v>0.29166666666666669</v>
      </c>
      <c r="G24" s="10">
        <f t="shared" si="8"/>
        <v>1</v>
      </c>
      <c r="H24" s="11">
        <f t="shared" si="16"/>
        <v>75705.5</v>
      </c>
      <c r="I24" s="11">
        <v>76799.77</v>
      </c>
      <c r="J24" s="11">
        <f t="shared" ref="J24" si="21">I24-H24</f>
        <v>1094.2700000000041</v>
      </c>
      <c r="K24" s="27">
        <f t="shared" ref="K24" si="22">J24/24</f>
        <v>45.594583333333503</v>
      </c>
      <c r="L24" s="576"/>
    </row>
    <row r="25" spans="1:14">
      <c r="A25" s="12">
        <f t="shared" ref="A25:B33" si="23">A24+1</f>
        <v>19</v>
      </c>
      <c r="B25" s="8">
        <f t="shared" si="23"/>
        <v>46222</v>
      </c>
      <c r="C25" s="8">
        <f t="shared" si="2"/>
        <v>46222</v>
      </c>
      <c r="D25" s="9">
        <v>0.29166666666666669</v>
      </c>
      <c r="E25" s="8">
        <f t="shared" si="3"/>
        <v>46223</v>
      </c>
      <c r="F25" s="9">
        <v>0.29166666666666669</v>
      </c>
      <c r="G25" s="10">
        <f t="shared" si="8"/>
        <v>1</v>
      </c>
      <c r="H25" s="11">
        <f t="shared" si="16"/>
        <v>76799.77</v>
      </c>
      <c r="I25" s="11">
        <v>76799.77</v>
      </c>
      <c r="J25" s="11">
        <f t="shared" ref="J25" si="24">I25-H25</f>
        <v>0</v>
      </c>
      <c r="K25" s="27">
        <f t="shared" ref="K25" si="25">J25/24</f>
        <v>0</v>
      </c>
      <c r="L25" s="782" t="s">
        <v>158</v>
      </c>
    </row>
    <row r="26" spans="1:14">
      <c r="A26" s="12">
        <f t="shared" si="23"/>
        <v>20</v>
      </c>
      <c r="B26" s="8">
        <f t="shared" si="23"/>
        <v>46223</v>
      </c>
      <c r="C26" s="8">
        <f t="shared" si="2"/>
        <v>46223</v>
      </c>
      <c r="D26" s="9">
        <v>0.29166666666666669</v>
      </c>
      <c r="E26" s="8">
        <f t="shared" si="3"/>
        <v>46224</v>
      </c>
      <c r="F26" s="9">
        <v>0.29166666666666669</v>
      </c>
      <c r="G26" s="10">
        <f t="shared" si="8"/>
        <v>1</v>
      </c>
      <c r="H26" s="11">
        <f t="shared" ref="H26:H33" si="26">I25</f>
        <v>76799.77</v>
      </c>
      <c r="I26" s="11">
        <v>78181.45</v>
      </c>
      <c r="J26" s="11">
        <f t="shared" si="0"/>
        <v>1381.679999999993</v>
      </c>
      <c r="K26" s="27">
        <f t="shared" si="1"/>
        <v>57.569999999999709</v>
      </c>
      <c r="L26" s="104"/>
    </row>
    <row r="27" spans="1:14">
      <c r="A27" s="12">
        <f t="shared" si="23"/>
        <v>21</v>
      </c>
      <c r="B27" s="8">
        <f t="shared" si="23"/>
        <v>46224</v>
      </c>
      <c r="C27" s="8">
        <f t="shared" si="2"/>
        <v>46224</v>
      </c>
      <c r="D27" s="9">
        <v>0.29166666666666669</v>
      </c>
      <c r="E27" s="8">
        <f t="shared" si="3"/>
        <v>46225</v>
      </c>
      <c r="F27" s="9">
        <v>0.29166666666666669</v>
      </c>
      <c r="G27" s="10">
        <f t="shared" si="8"/>
        <v>1</v>
      </c>
      <c r="H27" s="11">
        <f t="shared" si="26"/>
        <v>78181.45</v>
      </c>
      <c r="I27" s="11">
        <v>79661.759999999995</v>
      </c>
      <c r="J27" s="11">
        <f t="shared" si="0"/>
        <v>1480.3099999999977</v>
      </c>
      <c r="K27" s="27">
        <f t="shared" si="1"/>
        <v>61.679583333333234</v>
      </c>
      <c r="L27" s="104"/>
    </row>
    <row r="28" spans="1:14">
      <c r="A28" s="12">
        <f t="shared" si="23"/>
        <v>22</v>
      </c>
      <c r="B28" s="8">
        <f t="shared" si="23"/>
        <v>46225</v>
      </c>
      <c r="C28" s="8">
        <f t="shared" si="2"/>
        <v>46225</v>
      </c>
      <c r="D28" s="9">
        <v>0.29166666666666669</v>
      </c>
      <c r="E28" s="8">
        <f t="shared" si="3"/>
        <v>46226</v>
      </c>
      <c r="F28" s="9">
        <v>0.29166666666666669</v>
      </c>
      <c r="G28" s="10">
        <f t="shared" si="8"/>
        <v>1</v>
      </c>
      <c r="H28" s="11">
        <f t="shared" si="26"/>
        <v>79661.759999999995</v>
      </c>
      <c r="I28" s="11">
        <v>81038.13</v>
      </c>
      <c r="J28" s="11">
        <f t="shared" si="0"/>
        <v>1376.3700000000099</v>
      </c>
      <c r="K28" s="27">
        <f t="shared" si="1"/>
        <v>57.348750000000415</v>
      </c>
      <c r="L28" s="104"/>
    </row>
    <row r="29" spans="1:14">
      <c r="A29" s="12">
        <f t="shared" si="23"/>
        <v>23</v>
      </c>
      <c r="B29" s="8">
        <f t="shared" si="23"/>
        <v>46226</v>
      </c>
      <c r="C29" s="8">
        <f t="shared" si="2"/>
        <v>46226</v>
      </c>
      <c r="D29" s="9">
        <v>0.29166666666666669</v>
      </c>
      <c r="E29" s="8">
        <f t="shared" si="3"/>
        <v>46227</v>
      </c>
      <c r="F29" s="9">
        <v>0.29166666666666669</v>
      </c>
      <c r="G29" s="10">
        <f t="shared" si="8"/>
        <v>1</v>
      </c>
      <c r="H29" s="11">
        <f t="shared" si="26"/>
        <v>81038.13</v>
      </c>
      <c r="I29" s="11">
        <v>82197.48</v>
      </c>
      <c r="J29" s="11">
        <f t="shared" si="0"/>
        <v>1159.3499999999913</v>
      </c>
      <c r="K29" s="27">
        <f t="shared" si="1"/>
        <v>48.306249999999636</v>
      </c>
      <c r="L29" s="104"/>
    </row>
    <row r="30" spans="1:14">
      <c r="A30" s="12">
        <f t="shared" si="23"/>
        <v>24</v>
      </c>
      <c r="B30" s="8">
        <f t="shared" si="23"/>
        <v>46227</v>
      </c>
      <c r="C30" s="8">
        <f t="shared" si="2"/>
        <v>46227</v>
      </c>
      <c r="D30" s="9">
        <v>0.29166666666666669</v>
      </c>
      <c r="E30" s="8">
        <f t="shared" si="3"/>
        <v>46228</v>
      </c>
      <c r="F30" s="9">
        <v>0.29166666666666669</v>
      </c>
      <c r="G30" s="10">
        <f t="shared" si="8"/>
        <v>1</v>
      </c>
      <c r="H30" s="11">
        <f t="shared" si="26"/>
        <v>82197.48</v>
      </c>
      <c r="I30" s="11">
        <v>83397.91</v>
      </c>
      <c r="J30" s="11">
        <f t="shared" si="0"/>
        <v>1200.4300000000076</v>
      </c>
      <c r="K30" s="27">
        <f t="shared" si="1"/>
        <v>50.017916666666984</v>
      </c>
      <c r="L30" s="576"/>
    </row>
    <row r="31" spans="1:14">
      <c r="A31" s="12">
        <f t="shared" si="23"/>
        <v>25</v>
      </c>
      <c r="B31" s="8">
        <f t="shared" si="23"/>
        <v>46228</v>
      </c>
      <c r="C31" s="8">
        <f t="shared" si="2"/>
        <v>46228</v>
      </c>
      <c r="D31" s="9">
        <v>0.29166666666666669</v>
      </c>
      <c r="E31" s="8">
        <f t="shared" si="3"/>
        <v>46229</v>
      </c>
      <c r="F31" s="9">
        <v>0.29166666666666669</v>
      </c>
      <c r="G31" s="10">
        <f t="shared" si="8"/>
        <v>1</v>
      </c>
      <c r="H31" s="11">
        <f t="shared" si="26"/>
        <v>83397.91</v>
      </c>
      <c r="I31" s="11">
        <v>84721.48</v>
      </c>
      <c r="J31" s="11">
        <f t="shared" si="0"/>
        <v>1323.5699999999924</v>
      </c>
      <c r="K31" s="27">
        <f t="shared" si="1"/>
        <v>55.148749999999687</v>
      </c>
      <c r="L31" s="576"/>
    </row>
    <row r="32" spans="1:14">
      <c r="A32" s="12">
        <f t="shared" si="23"/>
        <v>26</v>
      </c>
      <c r="B32" s="8">
        <f t="shared" si="23"/>
        <v>46229</v>
      </c>
      <c r="C32" s="8">
        <f t="shared" si="2"/>
        <v>46229</v>
      </c>
      <c r="D32" s="9">
        <v>0.29166666666666669</v>
      </c>
      <c r="E32" s="8">
        <f t="shared" si="3"/>
        <v>46230</v>
      </c>
      <c r="F32" s="9">
        <v>0.29166666666666669</v>
      </c>
      <c r="G32" s="10">
        <f t="shared" si="8"/>
        <v>1</v>
      </c>
      <c r="H32" s="11">
        <f t="shared" si="26"/>
        <v>84721.48</v>
      </c>
      <c r="I32" s="11">
        <v>85110.07</v>
      </c>
      <c r="J32" s="11">
        <f t="shared" ref="J32" si="27">I32-H32</f>
        <v>388.59000000001106</v>
      </c>
      <c r="K32" s="27">
        <f t="shared" ref="K32" si="28">J32/24</f>
        <v>16.191250000000462</v>
      </c>
      <c r="L32" s="576"/>
    </row>
    <row r="33" spans="1:12">
      <c r="A33" s="12">
        <f t="shared" si="23"/>
        <v>27</v>
      </c>
      <c r="B33" s="8">
        <f t="shared" si="23"/>
        <v>46230</v>
      </c>
      <c r="C33" s="8">
        <f t="shared" si="2"/>
        <v>46230</v>
      </c>
      <c r="D33" s="9">
        <v>0.29166666666666669</v>
      </c>
      <c r="E33" s="8">
        <f t="shared" si="3"/>
        <v>46231</v>
      </c>
      <c r="F33" s="9">
        <v>0.29166666666666669</v>
      </c>
      <c r="G33" s="10">
        <f t="shared" si="8"/>
        <v>1</v>
      </c>
      <c r="H33" s="11">
        <f t="shared" si="26"/>
        <v>85110.07</v>
      </c>
      <c r="I33" s="11">
        <v>86466.240000000005</v>
      </c>
      <c r="J33" s="11">
        <f t="shared" ref="J33:J36" si="29">I33-H33</f>
        <v>1356.1699999999983</v>
      </c>
      <c r="K33" s="27">
        <f t="shared" ref="K33:K36" si="30">J33/24</f>
        <v>56.507083333333263</v>
      </c>
      <c r="L33" s="28"/>
    </row>
    <row r="34" spans="1:12">
      <c r="A34" s="12">
        <f t="shared" ref="A34" si="31">A30+1</f>
        <v>25</v>
      </c>
      <c r="B34" s="8">
        <f t="shared" ref="B34" si="32">B33+1</f>
        <v>46231</v>
      </c>
      <c r="C34" s="8">
        <f t="shared" ref="C34:C36" si="33">B34</f>
        <v>46231</v>
      </c>
      <c r="D34" s="9">
        <v>0.29166666666666669</v>
      </c>
      <c r="E34" s="8">
        <f t="shared" si="3"/>
        <v>46232</v>
      </c>
      <c r="F34" s="9">
        <v>0.29166666666666669</v>
      </c>
      <c r="G34" s="10">
        <f t="shared" ref="G34:G36" si="34">IFERROR(((E34-C34)+(F34-D34)),"")</f>
        <v>1</v>
      </c>
      <c r="H34" s="11">
        <f>I33</f>
        <v>86466.240000000005</v>
      </c>
      <c r="I34" s="11">
        <v>87535.95</v>
      </c>
      <c r="J34" s="11">
        <f t="shared" si="29"/>
        <v>1069.7099999999919</v>
      </c>
      <c r="K34" s="27">
        <f t="shared" si="30"/>
        <v>44.571249999999658</v>
      </c>
      <c r="L34" s="576"/>
    </row>
    <row r="35" spans="1:12">
      <c r="A35" s="12">
        <f t="shared" ref="A35" si="35">A31+1</f>
        <v>26</v>
      </c>
      <c r="B35" s="8">
        <f t="shared" ref="B35" si="36">B34+1</f>
        <v>46232</v>
      </c>
      <c r="C35" s="8">
        <f t="shared" si="33"/>
        <v>46232</v>
      </c>
      <c r="D35" s="9">
        <v>0.29166666666666669</v>
      </c>
      <c r="E35" s="8">
        <f t="shared" si="3"/>
        <v>46233</v>
      </c>
      <c r="F35" s="9">
        <v>0.29166666666666669</v>
      </c>
      <c r="G35" s="10">
        <f t="shared" si="34"/>
        <v>1</v>
      </c>
      <c r="H35" s="11">
        <f>I34</f>
        <v>87535.95</v>
      </c>
      <c r="I35" s="11">
        <v>88779.05</v>
      </c>
      <c r="J35" s="11">
        <f t="shared" si="29"/>
        <v>1243.1000000000058</v>
      </c>
      <c r="K35" s="27">
        <f t="shared" si="30"/>
        <v>51.795833333333576</v>
      </c>
      <c r="L35" s="576"/>
    </row>
    <row r="36" spans="1:12">
      <c r="A36" s="12">
        <f t="shared" ref="A36" si="37">A32+1</f>
        <v>27</v>
      </c>
      <c r="B36" s="8">
        <f t="shared" ref="B36" si="38">B35+1</f>
        <v>46233</v>
      </c>
      <c r="C36" s="8">
        <f t="shared" si="33"/>
        <v>46233</v>
      </c>
      <c r="D36" s="9">
        <v>0.29166666666666669</v>
      </c>
      <c r="E36" s="8">
        <f t="shared" si="3"/>
        <v>46234</v>
      </c>
      <c r="F36" s="9">
        <v>0.29166666666666669</v>
      </c>
      <c r="G36" s="10">
        <f t="shared" si="34"/>
        <v>1</v>
      </c>
      <c r="H36" s="11">
        <f>I35</f>
        <v>88779.05</v>
      </c>
      <c r="I36" s="11">
        <v>90441.23</v>
      </c>
      <c r="J36" s="11">
        <f t="shared" si="29"/>
        <v>1662.179999999993</v>
      </c>
      <c r="K36" s="27">
        <f t="shared" si="30"/>
        <v>69.257499999999709</v>
      </c>
      <c r="L36" s="576"/>
    </row>
    <row r="37" spans="1:12">
      <c r="A37" s="12">
        <f>A33+1</f>
        <v>28</v>
      </c>
      <c r="B37" s="8">
        <f t="shared" ref="B37" si="39">B36+1</f>
        <v>46234</v>
      </c>
      <c r="C37" s="8">
        <f t="shared" si="2"/>
        <v>46234</v>
      </c>
      <c r="D37" s="9">
        <v>0.29166666666666669</v>
      </c>
      <c r="E37" s="8">
        <f t="shared" si="3"/>
        <v>46235</v>
      </c>
      <c r="F37" s="9">
        <v>0.29166666666666669</v>
      </c>
      <c r="G37" s="10">
        <f t="shared" si="8"/>
        <v>1</v>
      </c>
      <c r="H37" s="11">
        <f>I36</f>
        <v>90441.23</v>
      </c>
      <c r="I37" s="11">
        <v>92279.09</v>
      </c>
      <c r="J37" s="11">
        <f t="shared" ref="J37" si="40">I37-H37</f>
        <v>1837.8600000000006</v>
      </c>
      <c r="K37" s="27">
        <f t="shared" ref="K37" si="41">J37/24</f>
        <v>76.577500000000029</v>
      </c>
      <c r="L37" s="576"/>
    </row>
    <row r="38" spans="1:12" ht="15" thickBot="1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37992.689999999995</v>
      </c>
      <c r="K39" s="32">
        <f>AVERAGE(K7:K37)</f>
        <v>51.065443548387087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1.7021814516129028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0C00-000000000000}"/>
  </hyperlinks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0"/>
  <sheetViews>
    <sheetView workbookViewId="0">
      <pane ySplit="6" topLeftCell="A20" activePane="bottomLeft" state="frozen"/>
      <selection activeCell="I9" sqref="I9"/>
      <selection pane="bottomLeft" activeCell="H37" sqref="H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5">
      <c r="B1" s="2"/>
      <c r="C1" s="3" t="s">
        <v>132</v>
      </c>
      <c r="D1" s="2"/>
      <c r="E1" s="2"/>
      <c r="F1" s="2"/>
    </row>
    <row r="2" spans="1:15">
      <c r="B2" s="2"/>
      <c r="C2" s="3" t="s">
        <v>150</v>
      </c>
      <c r="D2" s="2"/>
      <c r="E2" s="2"/>
      <c r="F2" s="2"/>
      <c r="L2" s="25" t="s">
        <v>134</v>
      </c>
    </row>
    <row r="3" spans="1:15">
      <c r="B3" s="2"/>
      <c r="C3" s="3" t="str">
        <f>SCI!C3</f>
        <v>Bulan July 2026</v>
      </c>
      <c r="D3" s="2"/>
      <c r="E3" s="2"/>
      <c r="F3" s="2"/>
    </row>
    <row r="4" spans="1:15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MAX(K7:K38)</f>
        <v>51.076666666660458</v>
      </c>
    </row>
    <row r="5" spans="1:15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5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5">
      <c r="A7" s="6">
        <v>1</v>
      </c>
      <c r="B7" s="7">
        <f>C4</f>
        <v>46204</v>
      </c>
      <c r="C7" s="7">
        <f>C4</f>
        <v>46204</v>
      </c>
      <c r="D7" s="278">
        <v>0</v>
      </c>
      <c r="E7" s="7">
        <f>C7+1</f>
        <v>46205</v>
      </c>
      <c r="F7" s="278">
        <v>0</v>
      </c>
      <c r="G7" s="10">
        <f>IFERROR(((E7-C7)+(F7-D7)),"")</f>
        <v>1</v>
      </c>
      <c r="H7" s="11">
        <v>1660461.57</v>
      </c>
      <c r="I7" s="11">
        <v>1661161.71</v>
      </c>
      <c r="J7" s="11">
        <f t="shared" ref="J7:J32" si="0">I7-H7</f>
        <v>700.13999999989755</v>
      </c>
      <c r="K7" s="27">
        <f t="shared" ref="K7:K33" si="1">J7/24</f>
        <v>29.172499999995733</v>
      </c>
      <c r="L7" s="536"/>
    </row>
    <row r="8" spans="1:15">
      <c r="A8" s="12">
        <f>A7+1</f>
        <v>2</v>
      </c>
      <c r="B8" s="8">
        <f>B7+1</f>
        <v>46205</v>
      </c>
      <c r="C8" s="8">
        <f t="shared" ref="C8:C13" si="2">B8</f>
        <v>46205</v>
      </c>
      <c r="D8" s="9">
        <f>D7</f>
        <v>0</v>
      </c>
      <c r="E8" s="8">
        <f>C8+1</f>
        <v>46206</v>
      </c>
      <c r="F8" s="9">
        <v>0</v>
      </c>
      <c r="G8" s="10">
        <f>IFERROR(((E8-C8)+(F8-D8)),"")</f>
        <v>1</v>
      </c>
      <c r="H8" s="11">
        <f t="shared" ref="H8:H37" si="3">I7</f>
        <v>1661161.71</v>
      </c>
      <c r="I8" s="11">
        <v>1662215.9</v>
      </c>
      <c r="J8" s="11">
        <f t="shared" si="0"/>
        <v>1054.1899999999441</v>
      </c>
      <c r="K8" s="27">
        <f t="shared" si="1"/>
        <v>43.924583333331007</v>
      </c>
      <c r="L8" s="537"/>
    </row>
    <row r="9" spans="1:15">
      <c r="A9" s="12">
        <f t="shared" ref="A9:B24" si="4">A8+1</f>
        <v>3</v>
      </c>
      <c r="B9" s="8">
        <f t="shared" si="4"/>
        <v>46206</v>
      </c>
      <c r="C9" s="8">
        <f t="shared" si="2"/>
        <v>46206</v>
      </c>
      <c r="D9" s="9">
        <f t="shared" ref="D9:D37" si="5">D8</f>
        <v>0</v>
      </c>
      <c r="E9" s="8">
        <f t="shared" ref="E9:E19" si="6">C9+1</f>
        <v>46207</v>
      </c>
      <c r="F9" s="9">
        <f t="shared" ref="F9:F37" si="7">F8</f>
        <v>0</v>
      </c>
      <c r="G9" s="10">
        <f>IFERROR(((E9-C9)+(F9-D9)),"")</f>
        <v>1</v>
      </c>
      <c r="H9" s="11">
        <f t="shared" si="3"/>
        <v>1662215.9</v>
      </c>
      <c r="I9" s="11">
        <v>1663325.45</v>
      </c>
      <c r="J9" s="11">
        <f t="shared" si="0"/>
        <v>1109.5500000000466</v>
      </c>
      <c r="K9" s="27">
        <f t="shared" si="1"/>
        <v>46.231250000001943</v>
      </c>
      <c r="L9" s="537"/>
      <c r="O9" s="103"/>
    </row>
    <row r="10" spans="1:15">
      <c r="A10" s="12">
        <f t="shared" si="4"/>
        <v>4</v>
      </c>
      <c r="B10" s="8">
        <f t="shared" si="4"/>
        <v>46207</v>
      </c>
      <c r="C10" s="8">
        <f t="shared" si="2"/>
        <v>46207</v>
      </c>
      <c r="D10" s="9">
        <f t="shared" si="5"/>
        <v>0</v>
      </c>
      <c r="E10" s="8">
        <f t="shared" si="6"/>
        <v>46208</v>
      </c>
      <c r="F10" s="9">
        <f t="shared" si="7"/>
        <v>0</v>
      </c>
      <c r="G10" s="10">
        <f>IFERROR(((E10-C10)+(F10-D10)),"")</f>
        <v>1</v>
      </c>
      <c r="H10" s="11">
        <f t="shared" si="3"/>
        <v>1663325.45</v>
      </c>
      <c r="I10" s="11">
        <v>1664230.71</v>
      </c>
      <c r="J10" s="11">
        <f t="shared" ref="J10" si="8">I10-H10</f>
        <v>905.26000000000931</v>
      </c>
      <c r="K10" s="27">
        <f t="shared" ref="K10" si="9">J10/24</f>
        <v>37.719166666667057</v>
      </c>
      <c r="L10" s="104"/>
    </row>
    <row r="11" spans="1:15">
      <c r="A11" s="12">
        <f t="shared" si="4"/>
        <v>5</v>
      </c>
      <c r="B11" s="8">
        <f t="shared" si="4"/>
        <v>46208</v>
      </c>
      <c r="C11" s="8">
        <f t="shared" si="2"/>
        <v>46208</v>
      </c>
      <c r="D11" s="9">
        <f t="shared" si="5"/>
        <v>0</v>
      </c>
      <c r="E11" s="8">
        <f t="shared" si="6"/>
        <v>46209</v>
      </c>
      <c r="F11" s="9">
        <f t="shared" si="7"/>
        <v>0</v>
      </c>
      <c r="G11" s="10">
        <f t="shared" ref="G11:G34" si="10">IFERROR(((E11-C11)+(F11-D11)),"")</f>
        <v>1</v>
      </c>
      <c r="H11" s="11">
        <f t="shared" si="3"/>
        <v>1664230.71</v>
      </c>
      <c r="I11" s="11">
        <v>1665089.19</v>
      </c>
      <c r="J11" s="11">
        <f t="shared" ref="J11" si="11">I11-H11</f>
        <v>858.47999999998137</v>
      </c>
      <c r="K11" s="27">
        <f t="shared" ref="K11" si="12">J11/24</f>
        <v>35.769999999999222</v>
      </c>
      <c r="L11" s="104"/>
    </row>
    <row r="12" spans="1:15">
      <c r="A12" s="12">
        <f t="shared" si="4"/>
        <v>6</v>
      </c>
      <c r="B12" s="8">
        <f t="shared" si="4"/>
        <v>46209</v>
      </c>
      <c r="C12" s="8">
        <f t="shared" si="2"/>
        <v>46209</v>
      </c>
      <c r="D12" s="9">
        <f t="shared" si="5"/>
        <v>0</v>
      </c>
      <c r="E12" s="8">
        <f t="shared" si="6"/>
        <v>46210</v>
      </c>
      <c r="F12" s="9">
        <f t="shared" si="7"/>
        <v>0</v>
      </c>
      <c r="G12" s="10">
        <f t="shared" si="10"/>
        <v>1</v>
      </c>
      <c r="H12" s="11">
        <f t="shared" si="3"/>
        <v>1665089.19</v>
      </c>
      <c r="I12" s="11">
        <v>1665990.49</v>
      </c>
      <c r="J12" s="11">
        <f t="shared" si="0"/>
        <v>901.30000000004657</v>
      </c>
      <c r="K12" s="27">
        <f t="shared" si="1"/>
        <v>37.554166666668607</v>
      </c>
      <c r="L12" s="104"/>
    </row>
    <row r="13" spans="1:15">
      <c r="A13" s="12">
        <f t="shared" si="4"/>
        <v>7</v>
      </c>
      <c r="B13" s="8">
        <f t="shared" si="4"/>
        <v>46210</v>
      </c>
      <c r="C13" s="8">
        <f t="shared" si="2"/>
        <v>46210</v>
      </c>
      <c r="D13" s="9">
        <f t="shared" si="5"/>
        <v>0</v>
      </c>
      <c r="E13" s="8">
        <f t="shared" si="6"/>
        <v>46211</v>
      </c>
      <c r="F13" s="9">
        <f t="shared" si="7"/>
        <v>0</v>
      </c>
      <c r="G13" s="10">
        <f t="shared" si="10"/>
        <v>1</v>
      </c>
      <c r="H13" s="11">
        <f t="shared" si="3"/>
        <v>1665990.49</v>
      </c>
      <c r="I13" s="11">
        <v>1666876.95</v>
      </c>
      <c r="J13" s="11">
        <f t="shared" si="0"/>
        <v>886.45999999996275</v>
      </c>
      <c r="K13" s="27">
        <f t="shared" si="1"/>
        <v>36.935833333331779</v>
      </c>
      <c r="L13" s="28"/>
    </row>
    <row r="14" spans="1:15">
      <c r="A14" s="12">
        <f t="shared" si="4"/>
        <v>8</v>
      </c>
      <c r="B14" s="8">
        <f t="shared" si="4"/>
        <v>46211</v>
      </c>
      <c r="C14" s="8">
        <f t="shared" ref="C14:C31" si="13">B14</f>
        <v>46211</v>
      </c>
      <c r="D14" s="9">
        <f t="shared" si="5"/>
        <v>0</v>
      </c>
      <c r="E14" s="8">
        <f t="shared" si="6"/>
        <v>46212</v>
      </c>
      <c r="F14" s="9">
        <f t="shared" si="7"/>
        <v>0</v>
      </c>
      <c r="G14" s="10">
        <f t="shared" si="10"/>
        <v>1</v>
      </c>
      <c r="H14" s="11">
        <f t="shared" si="3"/>
        <v>1666876.95</v>
      </c>
      <c r="I14" s="11">
        <v>1667692.68</v>
      </c>
      <c r="J14" s="11">
        <f t="shared" si="0"/>
        <v>815.72999999998137</v>
      </c>
      <c r="K14" s="27">
        <f t="shared" si="1"/>
        <v>33.988749999999222</v>
      </c>
      <c r="L14" s="28"/>
    </row>
    <row r="15" spans="1:15">
      <c r="A15" s="12">
        <f t="shared" si="4"/>
        <v>9</v>
      </c>
      <c r="B15" s="8">
        <f t="shared" si="4"/>
        <v>46212</v>
      </c>
      <c r="C15" s="8">
        <f t="shared" si="13"/>
        <v>46212</v>
      </c>
      <c r="D15" s="9">
        <f t="shared" si="5"/>
        <v>0</v>
      </c>
      <c r="E15" s="8">
        <f t="shared" si="6"/>
        <v>46213</v>
      </c>
      <c r="F15" s="9">
        <f t="shared" si="7"/>
        <v>0</v>
      </c>
      <c r="G15" s="10">
        <f t="shared" si="10"/>
        <v>1</v>
      </c>
      <c r="H15" s="11">
        <f t="shared" si="3"/>
        <v>1667692.68</v>
      </c>
      <c r="I15" s="11">
        <v>1668660.07</v>
      </c>
      <c r="J15" s="11">
        <f t="shared" ref="J15" si="14">I15-H15</f>
        <v>967.39000000013039</v>
      </c>
      <c r="K15" s="27">
        <f t="shared" ref="K15" si="15">J15/24</f>
        <v>40.307916666672099</v>
      </c>
      <c r="L15" s="28"/>
    </row>
    <row r="16" spans="1:15">
      <c r="A16" s="12">
        <f t="shared" si="4"/>
        <v>10</v>
      </c>
      <c r="B16" s="8">
        <f t="shared" si="4"/>
        <v>46213</v>
      </c>
      <c r="C16" s="8">
        <f t="shared" si="13"/>
        <v>46213</v>
      </c>
      <c r="D16" s="9">
        <f t="shared" si="5"/>
        <v>0</v>
      </c>
      <c r="E16" s="8">
        <f t="shared" si="6"/>
        <v>46214</v>
      </c>
      <c r="F16" s="9">
        <f t="shared" si="7"/>
        <v>0</v>
      </c>
      <c r="G16" s="10">
        <f t="shared" si="10"/>
        <v>1</v>
      </c>
      <c r="H16" s="11">
        <f t="shared" si="3"/>
        <v>1668660.07</v>
      </c>
      <c r="I16" s="11">
        <v>1669052.59</v>
      </c>
      <c r="J16" s="11">
        <f t="shared" ref="J16" si="16">I16-H16</f>
        <v>392.52000000001863</v>
      </c>
      <c r="K16" s="27">
        <f t="shared" ref="K16" si="17">J16/24</f>
        <v>16.355000000000775</v>
      </c>
      <c r="L16" s="28"/>
    </row>
    <row r="17" spans="1:14">
      <c r="A17" s="12">
        <f t="shared" si="4"/>
        <v>11</v>
      </c>
      <c r="B17" s="8">
        <f t="shared" si="4"/>
        <v>46214</v>
      </c>
      <c r="C17" s="8">
        <f t="shared" si="13"/>
        <v>46214</v>
      </c>
      <c r="D17" s="9">
        <f t="shared" si="5"/>
        <v>0</v>
      </c>
      <c r="E17" s="8">
        <f t="shared" si="6"/>
        <v>46215</v>
      </c>
      <c r="F17" s="9">
        <f t="shared" si="7"/>
        <v>0</v>
      </c>
      <c r="G17" s="10">
        <f t="shared" si="10"/>
        <v>1</v>
      </c>
      <c r="H17" s="11">
        <f t="shared" si="3"/>
        <v>1669052.59</v>
      </c>
      <c r="I17" s="11">
        <v>1670127.32</v>
      </c>
      <c r="J17" s="11">
        <f t="shared" ref="J17" si="18">I17-H17</f>
        <v>1074.7299999999814</v>
      </c>
      <c r="K17" s="27">
        <f t="shared" ref="K17" si="19">J17/24</f>
        <v>44.780416666665893</v>
      </c>
      <c r="L17" s="28"/>
    </row>
    <row r="18" spans="1:14">
      <c r="A18" s="12">
        <f t="shared" si="4"/>
        <v>12</v>
      </c>
      <c r="B18" s="8">
        <f t="shared" si="4"/>
        <v>46215</v>
      </c>
      <c r="C18" s="8">
        <f t="shared" si="13"/>
        <v>46215</v>
      </c>
      <c r="D18" s="9">
        <f t="shared" si="5"/>
        <v>0</v>
      </c>
      <c r="E18" s="8">
        <f t="shared" si="6"/>
        <v>46216</v>
      </c>
      <c r="F18" s="9">
        <f t="shared" si="7"/>
        <v>0</v>
      </c>
      <c r="G18" s="10">
        <f t="shared" si="10"/>
        <v>1</v>
      </c>
      <c r="H18" s="11">
        <f t="shared" si="3"/>
        <v>1670127.32</v>
      </c>
      <c r="I18" s="11">
        <v>1670761.03</v>
      </c>
      <c r="J18" s="11">
        <f t="shared" ref="J18:J19" si="20">I18-H18</f>
        <v>633.70999999996275</v>
      </c>
      <c r="K18" s="27">
        <f t="shared" ref="K18" si="21">J18/24</f>
        <v>26.404583333331782</v>
      </c>
      <c r="L18" s="28"/>
      <c r="N18" s="29"/>
    </row>
    <row r="19" spans="1:14">
      <c r="A19" s="12">
        <f t="shared" si="4"/>
        <v>13</v>
      </c>
      <c r="B19" s="8">
        <f t="shared" si="4"/>
        <v>46216</v>
      </c>
      <c r="C19" s="8">
        <f t="shared" si="13"/>
        <v>46216</v>
      </c>
      <c r="D19" s="9">
        <f t="shared" si="5"/>
        <v>0</v>
      </c>
      <c r="E19" s="8">
        <f t="shared" si="6"/>
        <v>46217</v>
      </c>
      <c r="F19" s="9">
        <f t="shared" si="7"/>
        <v>0</v>
      </c>
      <c r="G19" s="10">
        <f t="shared" si="10"/>
        <v>1</v>
      </c>
      <c r="H19" s="11">
        <f t="shared" si="3"/>
        <v>1670761.03</v>
      </c>
      <c r="I19" s="240">
        <v>1671675.3</v>
      </c>
      <c r="J19" s="11">
        <f t="shared" si="20"/>
        <v>914.27000000001863</v>
      </c>
      <c r="K19" s="27">
        <f t="shared" si="1"/>
        <v>38.094583333334107</v>
      </c>
      <c r="L19" s="28"/>
    </row>
    <row r="20" spans="1:14">
      <c r="A20" s="12">
        <f t="shared" si="4"/>
        <v>14</v>
      </c>
      <c r="B20" s="8">
        <f t="shared" si="4"/>
        <v>46217</v>
      </c>
      <c r="C20" s="8">
        <f t="shared" si="13"/>
        <v>46217</v>
      </c>
      <c r="D20" s="9">
        <f t="shared" si="5"/>
        <v>0</v>
      </c>
      <c r="E20" s="8">
        <f t="shared" ref="E20:E34" si="22">C20+1</f>
        <v>46218</v>
      </c>
      <c r="F20" s="9">
        <f t="shared" si="7"/>
        <v>0</v>
      </c>
      <c r="G20" s="10">
        <f t="shared" si="10"/>
        <v>1</v>
      </c>
      <c r="H20" s="11">
        <f t="shared" si="3"/>
        <v>1671675.3</v>
      </c>
      <c r="I20" s="240">
        <v>1672710.68</v>
      </c>
      <c r="J20" s="11">
        <f t="shared" ref="J20" si="23">I20-H20</f>
        <v>1035.3799999998882</v>
      </c>
      <c r="K20" s="27">
        <f t="shared" ref="K20" si="24">J20/24</f>
        <v>43.140833333328679</v>
      </c>
      <c r="L20" s="28"/>
    </row>
    <row r="21" spans="1:14">
      <c r="A21" s="12">
        <f t="shared" si="4"/>
        <v>15</v>
      </c>
      <c r="B21" s="8">
        <f t="shared" si="4"/>
        <v>46218</v>
      </c>
      <c r="C21" s="8">
        <f t="shared" si="13"/>
        <v>46218</v>
      </c>
      <c r="D21" s="9">
        <f t="shared" si="5"/>
        <v>0</v>
      </c>
      <c r="E21" s="8">
        <f t="shared" si="22"/>
        <v>46219</v>
      </c>
      <c r="F21" s="9">
        <f t="shared" si="7"/>
        <v>0</v>
      </c>
      <c r="G21" s="10">
        <f t="shared" si="10"/>
        <v>1</v>
      </c>
      <c r="H21" s="11">
        <f t="shared" si="3"/>
        <v>1672710.68</v>
      </c>
      <c r="I21" s="11">
        <v>1673789</v>
      </c>
      <c r="J21" s="11">
        <f t="shared" ref="J21" si="25">I21-H21</f>
        <v>1078.3200000000652</v>
      </c>
      <c r="K21" s="27">
        <f t="shared" ref="K21" si="26">J21/24</f>
        <v>44.930000000002714</v>
      </c>
      <c r="L21" s="28"/>
    </row>
    <row r="22" spans="1:14">
      <c r="A22" s="12">
        <f t="shared" si="4"/>
        <v>16</v>
      </c>
      <c r="B22" s="8">
        <f t="shared" si="4"/>
        <v>46219</v>
      </c>
      <c r="C22" s="8">
        <f t="shared" si="13"/>
        <v>46219</v>
      </c>
      <c r="D22" s="9">
        <f t="shared" si="5"/>
        <v>0</v>
      </c>
      <c r="E22" s="8">
        <f t="shared" si="22"/>
        <v>46220</v>
      </c>
      <c r="F22" s="9">
        <f t="shared" si="7"/>
        <v>0</v>
      </c>
      <c r="G22" s="10">
        <f t="shared" si="10"/>
        <v>1</v>
      </c>
      <c r="H22" s="11">
        <f t="shared" si="3"/>
        <v>1673789</v>
      </c>
      <c r="I22" s="11">
        <v>1674778.81</v>
      </c>
      <c r="J22" s="11">
        <f t="shared" si="0"/>
        <v>989.81000000005588</v>
      </c>
      <c r="K22" s="27">
        <f t="shared" si="1"/>
        <v>41.242083333335664</v>
      </c>
      <c r="L22" s="28"/>
    </row>
    <row r="23" spans="1:14">
      <c r="A23" s="12">
        <f t="shared" si="4"/>
        <v>17</v>
      </c>
      <c r="B23" s="8">
        <f t="shared" si="4"/>
        <v>46220</v>
      </c>
      <c r="C23" s="8">
        <f t="shared" si="13"/>
        <v>46220</v>
      </c>
      <c r="D23" s="9">
        <f t="shared" si="5"/>
        <v>0</v>
      </c>
      <c r="E23" s="8">
        <f t="shared" si="22"/>
        <v>46221</v>
      </c>
      <c r="F23" s="9">
        <f t="shared" si="7"/>
        <v>0</v>
      </c>
      <c r="G23" s="10">
        <f t="shared" si="10"/>
        <v>1</v>
      </c>
      <c r="H23" s="11">
        <f t="shared" si="3"/>
        <v>1674778.81</v>
      </c>
      <c r="I23" s="11">
        <v>1675418.87</v>
      </c>
      <c r="J23" s="11">
        <f t="shared" si="0"/>
        <v>640.06000000005588</v>
      </c>
      <c r="K23" s="27">
        <f t="shared" ref="K23" si="27">J23/24</f>
        <v>26.669166666668996</v>
      </c>
      <c r="L23" s="28"/>
    </row>
    <row r="24" spans="1:14">
      <c r="A24" s="12">
        <f t="shared" si="4"/>
        <v>18</v>
      </c>
      <c r="B24" s="8">
        <f t="shared" si="4"/>
        <v>46221</v>
      </c>
      <c r="C24" s="8">
        <f t="shared" si="13"/>
        <v>46221</v>
      </c>
      <c r="D24" s="9">
        <f t="shared" si="5"/>
        <v>0</v>
      </c>
      <c r="E24" s="8">
        <f t="shared" si="22"/>
        <v>46222</v>
      </c>
      <c r="F24" s="9">
        <f t="shared" si="7"/>
        <v>0</v>
      </c>
      <c r="G24" s="10">
        <f t="shared" si="10"/>
        <v>1</v>
      </c>
      <c r="H24" s="11">
        <f t="shared" si="3"/>
        <v>1675418.87</v>
      </c>
      <c r="I24" s="11">
        <v>1675883</v>
      </c>
      <c r="J24" s="11">
        <f t="shared" si="0"/>
        <v>464.12999999988824</v>
      </c>
      <c r="K24" s="27">
        <f t="shared" si="1"/>
        <v>19.338749999995343</v>
      </c>
      <c r="L24" s="104"/>
    </row>
    <row r="25" spans="1:14">
      <c r="A25" s="12">
        <f t="shared" ref="A25:B31" si="28">A24+1</f>
        <v>19</v>
      </c>
      <c r="B25" s="8">
        <f t="shared" si="28"/>
        <v>46222</v>
      </c>
      <c r="C25" s="8">
        <f t="shared" si="13"/>
        <v>46222</v>
      </c>
      <c r="D25" s="9">
        <f t="shared" si="5"/>
        <v>0</v>
      </c>
      <c r="E25" s="8">
        <f t="shared" si="22"/>
        <v>46223</v>
      </c>
      <c r="F25" s="9">
        <f t="shared" si="7"/>
        <v>0</v>
      </c>
      <c r="G25" s="10">
        <f t="shared" si="10"/>
        <v>1</v>
      </c>
      <c r="H25" s="11">
        <f t="shared" si="3"/>
        <v>1675883</v>
      </c>
      <c r="I25" s="11">
        <v>1676004.27</v>
      </c>
      <c r="J25" s="11">
        <f t="shared" si="0"/>
        <v>121.27000000001863</v>
      </c>
      <c r="K25" s="27">
        <f t="shared" si="1"/>
        <v>5.0529166666674428</v>
      </c>
      <c r="L25" s="28"/>
    </row>
    <row r="26" spans="1:14">
      <c r="A26" s="12">
        <f t="shared" si="28"/>
        <v>20</v>
      </c>
      <c r="B26" s="8">
        <f t="shared" si="28"/>
        <v>46223</v>
      </c>
      <c r="C26" s="8">
        <f t="shared" si="13"/>
        <v>46223</v>
      </c>
      <c r="D26" s="9">
        <f t="shared" si="5"/>
        <v>0</v>
      </c>
      <c r="E26" s="8">
        <f t="shared" si="22"/>
        <v>46224</v>
      </c>
      <c r="F26" s="9">
        <f t="shared" si="7"/>
        <v>0</v>
      </c>
      <c r="G26" s="10">
        <f t="shared" si="10"/>
        <v>1</v>
      </c>
      <c r="H26" s="11">
        <f t="shared" si="3"/>
        <v>1676004.27</v>
      </c>
      <c r="I26" s="240">
        <v>1676853.9</v>
      </c>
      <c r="J26" s="11">
        <f t="shared" si="0"/>
        <v>849.62999999988824</v>
      </c>
      <c r="K26" s="27">
        <f t="shared" si="1"/>
        <v>35.401249999995343</v>
      </c>
      <c r="L26" s="28"/>
    </row>
    <row r="27" spans="1:14">
      <c r="A27" s="12">
        <f t="shared" si="28"/>
        <v>21</v>
      </c>
      <c r="B27" s="8">
        <f t="shared" si="28"/>
        <v>46224</v>
      </c>
      <c r="C27" s="8">
        <f t="shared" si="13"/>
        <v>46224</v>
      </c>
      <c r="D27" s="9">
        <f t="shared" si="5"/>
        <v>0</v>
      </c>
      <c r="E27" s="8">
        <f t="shared" si="22"/>
        <v>46225</v>
      </c>
      <c r="F27" s="9">
        <f t="shared" si="7"/>
        <v>0</v>
      </c>
      <c r="G27" s="10">
        <f t="shared" si="10"/>
        <v>1</v>
      </c>
      <c r="H27" s="11">
        <f t="shared" si="3"/>
        <v>1676853.9</v>
      </c>
      <c r="I27" s="240">
        <v>1677818.9</v>
      </c>
      <c r="J27" s="11">
        <f t="shared" si="0"/>
        <v>965</v>
      </c>
      <c r="K27" s="27">
        <f t="shared" si="1"/>
        <v>40.208333333333336</v>
      </c>
      <c r="L27" s="28"/>
    </row>
    <row r="28" spans="1:14">
      <c r="A28" s="12">
        <f t="shared" si="28"/>
        <v>22</v>
      </c>
      <c r="B28" s="8">
        <f t="shared" si="28"/>
        <v>46225</v>
      </c>
      <c r="C28" s="8">
        <f t="shared" si="13"/>
        <v>46225</v>
      </c>
      <c r="D28" s="9">
        <f t="shared" si="5"/>
        <v>0</v>
      </c>
      <c r="E28" s="8">
        <f t="shared" si="22"/>
        <v>46226</v>
      </c>
      <c r="F28" s="9">
        <f t="shared" si="7"/>
        <v>0</v>
      </c>
      <c r="G28" s="10">
        <f t="shared" si="10"/>
        <v>1</v>
      </c>
      <c r="H28" s="11">
        <f t="shared" si="3"/>
        <v>1677818.9</v>
      </c>
      <c r="I28" s="11">
        <v>1678849.01</v>
      </c>
      <c r="J28" s="11">
        <f t="shared" si="0"/>
        <v>1030.1100000001024</v>
      </c>
      <c r="K28" s="27">
        <f t="shared" si="1"/>
        <v>42.921250000004271</v>
      </c>
      <c r="L28" s="28"/>
    </row>
    <row r="29" spans="1:14">
      <c r="A29" s="12">
        <f t="shared" si="28"/>
        <v>23</v>
      </c>
      <c r="B29" s="8">
        <f t="shared" si="28"/>
        <v>46226</v>
      </c>
      <c r="C29" s="8">
        <f t="shared" si="13"/>
        <v>46226</v>
      </c>
      <c r="D29" s="9">
        <f t="shared" si="5"/>
        <v>0</v>
      </c>
      <c r="E29" s="8">
        <f t="shared" si="22"/>
        <v>46227</v>
      </c>
      <c r="F29" s="9">
        <f t="shared" si="7"/>
        <v>0</v>
      </c>
      <c r="G29" s="10">
        <f t="shared" si="10"/>
        <v>1</v>
      </c>
      <c r="H29" s="11">
        <f t="shared" si="3"/>
        <v>1678849.01</v>
      </c>
      <c r="I29" s="11">
        <v>1679980.56</v>
      </c>
      <c r="J29" s="11">
        <f t="shared" si="0"/>
        <v>1131.5500000000466</v>
      </c>
      <c r="K29" s="27">
        <f t="shared" si="1"/>
        <v>47.147916666668607</v>
      </c>
      <c r="L29" s="28"/>
    </row>
    <row r="30" spans="1:14">
      <c r="A30" s="12">
        <f t="shared" si="28"/>
        <v>24</v>
      </c>
      <c r="B30" s="8">
        <f t="shared" ref="B30:B37" si="29">B29+1</f>
        <v>46227</v>
      </c>
      <c r="C30" s="8">
        <f t="shared" si="13"/>
        <v>46227</v>
      </c>
      <c r="D30" s="9">
        <f t="shared" si="5"/>
        <v>0</v>
      </c>
      <c r="E30" s="8">
        <f t="shared" si="22"/>
        <v>46228</v>
      </c>
      <c r="F30" s="9">
        <f t="shared" si="7"/>
        <v>0</v>
      </c>
      <c r="G30" s="10">
        <f t="shared" si="10"/>
        <v>1</v>
      </c>
      <c r="H30" s="11">
        <f t="shared" si="3"/>
        <v>1679980.56</v>
      </c>
      <c r="I30" s="11">
        <v>1681174.47</v>
      </c>
      <c r="J30" s="11">
        <f t="shared" si="0"/>
        <v>1193.9099999999162</v>
      </c>
      <c r="K30" s="27">
        <f t="shared" si="1"/>
        <v>49.746249999996508</v>
      </c>
      <c r="L30" s="28"/>
    </row>
    <row r="31" spans="1:14">
      <c r="A31" s="12">
        <f t="shared" si="28"/>
        <v>25</v>
      </c>
      <c r="B31" s="8">
        <f t="shared" si="29"/>
        <v>46228</v>
      </c>
      <c r="C31" s="8">
        <f t="shared" si="13"/>
        <v>46228</v>
      </c>
      <c r="D31" s="9">
        <f t="shared" si="5"/>
        <v>0</v>
      </c>
      <c r="E31" s="8">
        <f t="shared" si="22"/>
        <v>46229</v>
      </c>
      <c r="F31" s="9">
        <f t="shared" si="7"/>
        <v>0</v>
      </c>
      <c r="G31" s="10">
        <f t="shared" si="10"/>
        <v>1</v>
      </c>
      <c r="H31" s="11">
        <f t="shared" si="3"/>
        <v>1681174.47</v>
      </c>
      <c r="I31" s="11">
        <v>1682072.33</v>
      </c>
      <c r="J31" s="11">
        <f t="shared" si="0"/>
        <v>897.86000000010245</v>
      </c>
      <c r="K31" s="27">
        <f t="shared" si="1"/>
        <v>37.4108333333376</v>
      </c>
      <c r="L31" s="28"/>
    </row>
    <row r="32" spans="1:14">
      <c r="A32" s="12">
        <f t="shared" ref="A32:A37" si="30">A31+1</f>
        <v>26</v>
      </c>
      <c r="B32" s="8">
        <f t="shared" si="29"/>
        <v>46229</v>
      </c>
      <c r="C32" s="8">
        <f t="shared" ref="C32:C34" si="31">B32</f>
        <v>46229</v>
      </c>
      <c r="D32" s="9">
        <f t="shared" si="5"/>
        <v>0</v>
      </c>
      <c r="E32" s="8">
        <f t="shared" si="22"/>
        <v>46230</v>
      </c>
      <c r="F32" s="9">
        <f t="shared" si="7"/>
        <v>0</v>
      </c>
      <c r="G32" s="10">
        <f t="shared" si="10"/>
        <v>1</v>
      </c>
      <c r="H32" s="11">
        <f t="shared" si="3"/>
        <v>1682072.33</v>
      </c>
      <c r="I32" s="11">
        <v>1683060.95</v>
      </c>
      <c r="J32" s="11">
        <f t="shared" si="0"/>
        <v>988.61999999987893</v>
      </c>
      <c r="K32" s="27">
        <f t="shared" si="1"/>
        <v>41.192499999994958</v>
      </c>
      <c r="L32" s="28"/>
    </row>
    <row r="33" spans="1:12">
      <c r="A33" s="12">
        <f t="shared" si="30"/>
        <v>27</v>
      </c>
      <c r="B33" s="8">
        <f t="shared" si="29"/>
        <v>46230</v>
      </c>
      <c r="C33" s="8">
        <f t="shared" si="31"/>
        <v>46230</v>
      </c>
      <c r="D33" s="9">
        <f t="shared" si="5"/>
        <v>0</v>
      </c>
      <c r="E33" s="8">
        <f t="shared" si="22"/>
        <v>46231</v>
      </c>
      <c r="F33" s="9">
        <f t="shared" si="7"/>
        <v>0</v>
      </c>
      <c r="G33" s="10">
        <f t="shared" si="10"/>
        <v>1</v>
      </c>
      <c r="H33" s="11">
        <f t="shared" si="3"/>
        <v>1683060.95</v>
      </c>
      <c r="I33" s="11">
        <v>1684239.77</v>
      </c>
      <c r="J33" s="11">
        <f t="shared" ref="J33" si="32">I33-H33</f>
        <v>1178.8200000000652</v>
      </c>
      <c r="K33" s="27">
        <f t="shared" si="1"/>
        <v>49.117500000002714</v>
      </c>
      <c r="L33" s="28"/>
    </row>
    <row r="34" spans="1:12">
      <c r="A34" s="12">
        <f t="shared" si="30"/>
        <v>28</v>
      </c>
      <c r="B34" s="8">
        <f t="shared" si="29"/>
        <v>46231</v>
      </c>
      <c r="C34" s="8">
        <f t="shared" si="31"/>
        <v>46231</v>
      </c>
      <c r="D34" s="9">
        <f t="shared" si="5"/>
        <v>0</v>
      </c>
      <c r="E34" s="8">
        <f t="shared" si="22"/>
        <v>46232</v>
      </c>
      <c r="F34" s="9">
        <f t="shared" si="7"/>
        <v>0</v>
      </c>
      <c r="G34" s="10">
        <f t="shared" si="10"/>
        <v>1</v>
      </c>
      <c r="H34" s="11">
        <f t="shared" si="3"/>
        <v>1684239.77</v>
      </c>
      <c r="I34" s="11">
        <v>1685436.81</v>
      </c>
      <c r="J34" s="11">
        <f t="shared" ref="J34" si="33">I34-H34</f>
        <v>1197.0400000000373</v>
      </c>
      <c r="K34" s="27">
        <f t="shared" ref="K34" si="34">J34/24</f>
        <v>49.876666666668221</v>
      </c>
      <c r="L34" s="28"/>
    </row>
    <row r="35" spans="1:12">
      <c r="A35" s="12">
        <f t="shared" si="30"/>
        <v>29</v>
      </c>
      <c r="B35" s="8">
        <f t="shared" si="29"/>
        <v>46232</v>
      </c>
      <c r="C35" s="8">
        <f t="shared" ref="C35:C36" si="35">B35</f>
        <v>46232</v>
      </c>
      <c r="D35" s="9">
        <f t="shared" si="5"/>
        <v>0</v>
      </c>
      <c r="E35" s="8">
        <f t="shared" ref="E35:E36" si="36">C35+1</f>
        <v>46233</v>
      </c>
      <c r="F35" s="9">
        <f t="shared" si="7"/>
        <v>0</v>
      </c>
      <c r="G35" s="10">
        <f t="shared" ref="G35:G36" si="37">IFERROR(((E35-C35)+(F35-D35)),"")</f>
        <v>1</v>
      </c>
      <c r="H35" s="11">
        <f t="shared" si="3"/>
        <v>1685436.81</v>
      </c>
      <c r="I35" s="11">
        <v>1686662.65</v>
      </c>
      <c r="J35" s="11">
        <f t="shared" ref="J35:J36" si="38">I35-H35</f>
        <v>1225.839999999851</v>
      </c>
      <c r="K35" s="27">
        <f t="shared" ref="K35:K36" si="39">J35/24</f>
        <v>51.076666666660458</v>
      </c>
      <c r="L35" s="28"/>
    </row>
    <row r="36" spans="1:12">
      <c r="A36" s="12">
        <f t="shared" si="30"/>
        <v>30</v>
      </c>
      <c r="B36" s="8">
        <f t="shared" si="29"/>
        <v>46233</v>
      </c>
      <c r="C36" s="8">
        <f t="shared" si="35"/>
        <v>46233</v>
      </c>
      <c r="D36" s="9">
        <f t="shared" si="5"/>
        <v>0</v>
      </c>
      <c r="E36" s="8">
        <f t="shared" si="36"/>
        <v>46234</v>
      </c>
      <c r="F36" s="9">
        <f t="shared" si="7"/>
        <v>0</v>
      </c>
      <c r="G36" s="10">
        <f t="shared" si="37"/>
        <v>1</v>
      </c>
      <c r="H36" s="11">
        <f t="shared" si="3"/>
        <v>1686662.65</v>
      </c>
      <c r="I36" s="11">
        <v>1687835.78</v>
      </c>
      <c r="J36" s="11">
        <f t="shared" si="38"/>
        <v>1173.1300000001211</v>
      </c>
      <c r="K36" s="27">
        <f t="shared" si="39"/>
        <v>48.880416666671714</v>
      </c>
      <c r="L36" s="28"/>
    </row>
    <row r="37" spans="1:12">
      <c r="A37" s="12">
        <f t="shared" si="30"/>
        <v>31</v>
      </c>
      <c r="B37" s="8">
        <f t="shared" si="29"/>
        <v>46234</v>
      </c>
      <c r="C37" s="8">
        <f t="shared" ref="C37" si="40">B37</f>
        <v>46234</v>
      </c>
      <c r="D37" s="9">
        <f t="shared" si="5"/>
        <v>0</v>
      </c>
      <c r="E37" s="8">
        <f t="shared" ref="E37" si="41">C37+1</f>
        <v>46235</v>
      </c>
      <c r="F37" s="9">
        <f t="shared" si="7"/>
        <v>0</v>
      </c>
      <c r="G37" s="10">
        <f t="shared" ref="G37" si="42">IFERROR(((E37-C37)+(F37-D37)),"")</f>
        <v>1</v>
      </c>
      <c r="H37" s="11">
        <f t="shared" si="3"/>
        <v>1687835.78</v>
      </c>
      <c r="I37" s="11">
        <v>1688851.34</v>
      </c>
      <c r="J37" s="11">
        <f t="shared" ref="J37" si="43">I37-H37</f>
        <v>1015.5600000000559</v>
      </c>
      <c r="K37" s="27">
        <f t="shared" ref="K37" si="44">J37/24</f>
        <v>42.315000000002328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28389.770000000019</v>
      </c>
      <c r="K39" s="32">
        <f>AVERAGE(K7:K37)</f>
        <v>38.158293010752708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1.2309126777662163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0D00-000000000000}"/>
  </hyperlinks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2"/>
  <sheetViews>
    <sheetView workbookViewId="0">
      <pane ySplit="6" topLeftCell="A19" activePane="bottomLeft" state="frozen"/>
      <selection pane="bottomLef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4" width="9.109375" style="1"/>
    <col min="15" max="15" width="13.44140625" style="1" customWidth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</row>
    <row r="2" spans="1:12">
      <c r="B2" s="2"/>
      <c r="C2" s="3" t="s">
        <v>64</v>
      </c>
      <c r="D2" s="2"/>
      <c r="E2" s="2"/>
      <c r="F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</row>
    <row r="4" spans="1:12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MAX(K7:K40)</f>
        <v>494.03833333333023</v>
      </c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7">
        <f>C4</f>
        <v>46204</v>
      </c>
      <c r="D7" s="9">
        <v>0</v>
      </c>
      <c r="E7" s="7">
        <f>C7+1</f>
        <v>46205</v>
      </c>
      <c r="F7" s="9">
        <v>0</v>
      </c>
      <c r="G7" s="10">
        <f>IFERROR(((E7-C7)+(F7-D7)),"")</f>
        <v>1</v>
      </c>
      <c r="H7" s="11">
        <v>2223485.66</v>
      </c>
      <c r="I7" s="11">
        <v>2232343.36</v>
      </c>
      <c r="J7" s="11">
        <f t="shared" ref="J7:J33" si="0">I7-H7</f>
        <v>8857.6999999997206</v>
      </c>
      <c r="K7" s="27">
        <f t="shared" ref="K7:K33" si="1">J7/24</f>
        <v>369.07083333332167</v>
      </c>
      <c r="L7" s="101"/>
    </row>
    <row r="8" spans="1:12">
      <c r="A8" s="12">
        <f>A7+1</f>
        <v>2</v>
      </c>
      <c r="B8" s="8">
        <f>B7+1</f>
        <v>46205</v>
      </c>
      <c r="C8" s="8">
        <f t="shared" ref="C8:C33" si="2">B8</f>
        <v>46205</v>
      </c>
      <c r="D8" s="9">
        <v>0</v>
      </c>
      <c r="E8" s="8">
        <f t="shared" ref="E8:E33" si="3">C8+1</f>
        <v>46206</v>
      </c>
      <c r="F8" s="9">
        <v>0</v>
      </c>
      <c r="G8" s="10">
        <f>IFERROR(((E8-C8)+(F8-D8)),"")</f>
        <v>1</v>
      </c>
      <c r="H8" s="11">
        <f t="shared" ref="H8:H33" si="4">I7</f>
        <v>2232343.36</v>
      </c>
      <c r="I8" s="11">
        <v>2239444.09</v>
      </c>
      <c r="J8" s="11">
        <f t="shared" si="0"/>
        <v>7100.7299999999814</v>
      </c>
      <c r="K8" s="27">
        <f t="shared" si="1"/>
        <v>295.86374999999924</v>
      </c>
      <c r="L8" s="28"/>
    </row>
    <row r="9" spans="1:12">
      <c r="A9" s="12">
        <f t="shared" ref="A9:B24" si="5">A8+1</f>
        <v>3</v>
      </c>
      <c r="B9" s="8">
        <f t="shared" si="5"/>
        <v>46206</v>
      </c>
      <c r="C9" s="8">
        <f t="shared" si="2"/>
        <v>46206</v>
      </c>
      <c r="D9" s="9">
        <v>0</v>
      </c>
      <c r="E9" s="8">
        <f t="shared" si="3"/>
        <v>46207</v>
      </c>
      <c r="F9" s="9">
        <v>0</v>
      </c>
      <c r="G9" s="10">
        <f>IFERROR(((E9-C9)+(F9-D9)),"")</f>
        <v>1</v>
      </c>
      <c r="H9" s="11">
        <f t="shared" si="4"/>
        <v>2239444.09</v>
      </c>
      <c r="I9" s="11">
        <v>2248137.34</v>
      </c>
      <c r="J9" s="11">
        <f t="shared" si="0"/>
        <v>8693.25</v>
      </c>
      <c r="K9" s="27">
        <f t="shared" si="1"/>
        <v>362.21875</v>
      </c>
      <c r="L9" s="28"/>
    </row>
    <row r="10" spans="1:12">
      <c r="A10" s="12">
        <f t="shared" si="5"/>
        <v>4</v>
      </c>
      <c r="B10" s="8">
        <f t="shared" si="5"/>
        <v>46207</v>
      </c>
      <c r="C10" s="8">
        <f t="shared" si="2"/>
        <v>46207</v>
      </c>
      <c r="D10" s="9">
        <v>0</v>
      </c>
      <c r="E10" s="8">
        <f t="shared" si="3"/>
        <v>46208</v>
      </c>
      <c r="F10" s="9">
        <v>0</v>
      </c>
      <c r="G10" s="10">
        <f>IFERROR(((E10-C10)+(F10-D10)),"")</f>
        <v>1</v>
      </c>
      <c r="H10" s="11">
        <f t="shared" si="4"/>
        <v>2248137.34</v>
      </c>
      <c r="I10" s="11">
        <v>2255657.7599999998</v>
      </c>
      <c r="J10" s="11">
        <f t="shared" si="0"/>
        <v>7520.4199999999255</v>
      </c>
      <c r="K10" s="27">
        <f t="shared" si="1"/>
        <v>313.35083333333023</v>
      </c>
      <c r="L10" s="28"/>
    </row>
    <row r="11" spans="1:12">
      <c r="A11" s="12">
        <f t="shared" si="5"/>
        <v>5</v>
      </c>
      <c r="B11" s="8">
        <f t="shared" si="5"/>
        <v>46208</v>
      </c>
      <c r="C11" s="8">
        <f t="shared" si="2"/>
        <v>46208</v>
      </c>
      <c r="D11" s="9">
        <v>0</v>
      </c>
      <c r="E11" s="8">
        <f t="shared" si="3"/>
        <v>46209</v>
      </c>
      <c r="F11" s="9">
        <v>0</v>
      </c>
      <c r="G11" s="10">
        <f t="shared" ref="G11:G33" si="6">IFERROR(((E11-C11)+(F11-D11)),"")</f>
        <v>1</v>
      </c>
      <c r="H11" s="11">
        <f t="shared" si="4"/>
        <v>2255657.7599999998</v>
      </c>
      <c r="I11" s="11">
        <v>2262315.1800000002</v>
      </c>
      <c r="J11" s="11">
        <f t="shared" si="0"/>
        <v>6657.4200000003912</v>
      </c>
      <c r="K11" s="27">
        <f t="shared" si="1"/>
        <v>277.3925000000163</v>
      </c>
      <c r="L11" s="28"/>
    </row>
    <row r="12" spans="1:12">
      <c r="A12" s="12">
        <f t="shared" si="5"/>
        <v>6</v>
      </c>
      <c r="B12" s="8">
        <f t="shared" si="5"/>
        <v>46209</v>
      </c>
      <c r="C12" s="8">
        <f t="shared" si="2"/>
        <v>46209</v>
      </c>
      <c r="D12" s="9">
        <v>0</v>
      </c>
      <c r="E12" s="8">
        <f t="shared" si="3"/>
        <v>46210</v>
      </c>
      <c r="F12" s="9">
        <v>0</v>
      </c>
      <c r="G12" s="10">
        <f t="shared" si="6"/>
        <v>1</v>
      </c>
      <c r="H12" s="11">
        <f t="shared" si="4"/>
        <v>2262315.1800000002</v>
      </c>
      <c r="I12" s="11">
        <v>2267242.5299999998</v>
      </c>
      <c r="J12" s="11">
        <f t="shared" si="0"/>
        <v>4927.3499999996275</v>
      </c>
      <c r="K12" s="27">
        <f t="shared" si="1"/>
        <v>205.30624999998449</v>
      </c>
      <c r="L12" s="28"/>
    </row>
    <row r="13" spans="1:12">
      <c r="A13" s="12">
        <f t="shared" si="5"/>
        <v>7</v>
      </c>
      <c r="B13" s="8">
        <f t="shared" si="5"/>
        <v>46210</v>
      </c>
      <c r="C13" s="8">
        <f t="shared" si="2"/>
        <v>46210</v>
      </c>
      <c r="D13" s="9">
        <v>0</v>
      </c>
      <c r="E13" s="8">
        <f t="shared" si="3"/>
        <v>46211</v>
      </c>
      <c r="F13" s="9">
        <v>0</v>
      </c>
      <c r="G13" s="10">
        <f t="shared" si="6"/>
        <v>1</v>
      </c>
      <c r="H13" s="11">
        <f t="shared" si="4"/>
        <v>2267242.5299999998</v>
      </c>
      <c r="I13" s="11">
        <v>2273930.4900000002</v>
      </c>
      <c r="J13" s="11">
        <f t="shared" si="0"/>
        <v>6687.9600000004284</v>
      </c>
      <c r="K13" s="27">
        <f t="shared" si="1"/>
        <v>278.66500000001787</v>
      </c>
      <c r="L13" s="28"/>
    </row>
    <row r="14" spans="1:12">
      <c r="A14" s="12">
        <f t="shared" si="5"/>
        <v>8</v>
      </c>
      <c r="B14" s="8">
        <f t="shared" si="5"/>
        <v>46211</v>
      </c>
      <c r="C14" s="8">
        <f t="shared" si="2"/>
        <v>46211</v>
      </c>
      <c r="D14" s="9">
        <v>0</v>
      </c>
      <c r="E14" s="8">
        <f t="shared" si="3"/>
        <v>46212</v>
      </c>
      <c r="F14" s="9">
        <v>0</v>
      </c>
      <c r="G14" s="10">
        <f t="shared" si="6"/>
        <v>1</v>
      </c>
      <c r="H14" s="11">
        <f t="shared" si="4"/>
        <v>2273930.4900000002</v>
      </c>
      <c r="I14" s="296">
        <v>2279671.71</v>
      </c>
      <c r="J14" s="11">
        <f t="shared" si="0"/>
        <v>5741.2199999997392</v>
      </c>
      <c r="K14" s="27">
        <f t="shared" si="1"/>
        <v>239.21749999998914</v>
      </c>
      <c r="L14" s="28"/>
    </row>
    <row r="15" spans="1:12">
      <c r="A15" s="12">
        <f t="shared" si="5"/>
        <v>9</v>
      </c>
      <c r="B15" s="8">
        <f t="shared" si="5"/>
        <v>46212</v>
      </c>
      <c r="C15" s="8">
        <f t="shared" si="2"/>
        <v>46212</v>
      </c>
      <c r="D15" s="9">
        <v>0</v>
      </c>
      <c r="E15" s="8">
        <f t="shared" si="3"/>
        <v>46213</v>
      </c>
      <c r="F15" s="9">
        <v>0</v>
      </c>
      <c r="G15" s="10">
        <f t="shared" si="6"/>
        <v>1</v>
      </c>
      <c r="H15" s="11">
        <f t="shared" si="4"/>
        <v>2279671.71</v>
      </c>
      <c r="I15" s="296">
        <v>2286308.83</v>
      </c>
      <c r="J15" s="11">
        <f t="shared" si="0"/>
        <v>6637.1200000001118</v>
      </c>
      <c r="K15" s="27">
        <f t="shared" si="1"/>
        <v>276.54666666667134</v>
      </c>
      <c r="L15" s="28"/>
    </row>
    <row r="16" spans="1:12">
      <c r="A16" s="12">
        <f t="shared" si="5"/>
        <v>10</v>
      </c>
      <c r="B16" s="8">
        <f t="shared" si="5"/>
        <v>46213</v>
      </c>
      <c r="C16" s="8">
        <f t="shared" si="2"/>
        <v>46213</v>
      </c>
      <c r="D16" s="9">
        <v>0</v>
      </c>
      <c r="E16" s="8">
        <f t="shared" si="3"/>
        <v>46214</v>
      </c>
      <c r="F16" s="9">
        <v>0</v>
      </c>
      <c r="G16" s="10">
        <f t="shared" si="6"/>
        <v>1</v>
      </c>
      <c r="H16" s="11">
        <f t="shared" si="4"/>
        <v>2286308.83</v>
      </c>
      <c r="I16" s="296">
        <v>2293708.6800000002</v>
      </c>
      <c r="J16" s="11">
        <f t="shared" ref="J16:J17" si="7">I16-H16</f>
        <v>7399.8500000000931</v>
      </c>
      <c r="K16" s="27">
        <f t="shared" ref="K16:K17" si="8">J16/24</f>
        <v>308.32708333333721</v>
      </c>
      <c r="L16" s="28"/>
    </row>
    <row r="17" spans="1:14">
      <c r="A17" s="12">
        <f t="shared" si="5"/>
        <v>11</v>
      </c>
      <c r="B17" s="8">
        <f t="shared" si="5"/>
        <v>46214</v>
      </c>
      <c r="C17" s="8">
        <f t="shared" si="2"/>
        <v>46214</v>
      </c>
      <c r="D17" s="9">
        <v>0</v>
      </c>
      <c r="E17" s="8">
        <f t="shared" si="3"/>
        <v>46215</v>
      </c>
      <c r="F17" s="9">
        <v>0</v>
      </c>
      <c r="G17" s="10">
        <f t="shared" si="6"/>
        <v>1</v>
      </c>
      <c r="H17" s="11">
        <f t="shared" si="4"/>
        <v>2293708.6800000002</v>
      </c>
      <c r="I17" s="11">
        <v>2298047.15</v>
      </c>
      <c r="J17" s="11">
        <f t="shared" si="7"/>
        <v>4338.4699999997392</v>
      </c>
      <c r="K17" s="27">
        <f t="shared" si="8"/>
        <v>180.76958333332246</v>
      </c>
      <c r="L17" s="28"/>
    </row>
    <row r="18" spans="1:14">
      <c r="A18" s="12">
        <f t="shared" si="5"/>
        <v>12</v>
      </c>
      <c r="B18" s="8">
        <f t="shared" si="5"/>
        <v>46215</v>
      </c>
      <c r="C18" s="8">
        <f t="shared" si="2"/>
        <v>46215</v>
      </c>
      <c r="D18" s="9">
        <v>0</v>
      </c>
      <c r="E18" s="8">
        <f t="shared" si="3"/>
        <v>46216</v>
      </c>
      <c r="F18" s="9">
        <v>0</v>
      </c>
      <c r="G18" s="10">
        <f t="shared" si="6"/>
        <v>1</v>
      </c>
      <c r="H18" s="11">
        <f t="shared" si="4"/>
        <v>2298047.15</v>
      </c>
      <c r="I18" s="1">
        <v>2304722.66</v>
      </c>
      <c r="J18" s="11">
        <f t="shared" si="0"/>
        <v>6675.5100000002421</v>
      </c>
      <c r="K18" s="27">
        <f t="shared" si="1"/>
        <v>278.14625000001007</v>
      </c>
      <c r="L18" s="28"/>
      <c r="N18" s="29"/>
    </row>
    <row r="19" spans="1:14">
      <c r="A19" s="12">
        <f t="shared" si="5"/>
        <v>13</v>
      </c>
      <c r="B19" s="8">
        <f t="shared" si="5"/>
        <v>46216</v>
      </c>
      <c r="C19" s="8">
        <f t="shared" si="2"/>
        <v>46216</v>
      </c>
      <c r="D19" s="9">
        <v>0</v>
      </c>
      <c r="E19" s="8">
        <f t="shared" si="3"/>
        <v>46217</v>
      </c>
      <c r="F19" s="9">
        <v>0</v>
      </c>
      <c r="G19" s="10">
        <f t="shared" si="6"/>
        <v>1</v>
      </c>
      <c r="H19" s="11">
        <f t="shared" si="4"/>
        <v>2304722.66</v>
      </c>
      <c r="I19" s="1">
        <v>2311403.44</v>
      </c>
      <c r="J19" s="11">
        <f t="shared" si="0"/>
        <v>6680.7799999997951</v>
      </c>
      <c r="K19" s="27">
        <f t="shared" si="1"/>
        <v>278.36583333332482</v>
      </c>
      <c r="L19" s="28"/>
    </row>
    <row r="20" spans="1:14">
      <c r="A20" s="12">
        <f t="shared" si="5"/>
        <v>14</v>
      </c>
      <c r="B20" s="8">
        <f t="shared" si="5"/>
        <v>46217</v>
      </c>
      <c r="C20" s="8">
        <f t="shared" si="2"/>
        <v>46217</v>
      </c>
      <c r="D20" s="9">
        <v>0</v>
      </c>
      <c r="E20" s="8">
        <f t="shared" si="3"/>
        <v>46218</v>
      </c>
      <c r="F20" s="9">
        <v>0</v>
      </c>
      <c r="G20" s="10">
        <f t="shared" si="6"/>
        <v>1</v>
      </c>
      <c r="H20" s="11">
        <f t="shared" si="4"/>
        <v>2311403.44</v>
      </c>
      <c r="I20" s="11">
        <v>2321736.9900000002</v>
      </c>
      <c r="J20" s="11">
        <f t="shared" si="0"/>
        <v>10333.550000000279</v>
      </c>
      <c r="K20" s="27">
        <f t="shared" si="1"/>
        <v>430.56458333334496</v>
      </c>
      <c r="L20" s="104"/>
    </row>
    <row r="21" spans="1:14">
      <c r="A21" s="12">
        <f t="shared" si="5"/>
        <v>15</v>
      </c>
      <c r="B21" s="8">
        <f t="shared" si="5"/>
        <v>46218</v>
      </c>
      <c r="C21" s="8">
        <f t="shared" si="2"/>
        <v>46218</v>
      </c>
      <c r="D21" s="9">
        <v>0</v>
      </c>
      <c r="E21" s="8">
        <f t="shared" si="3"/>
        <v>46219</v>
      </c>
      <c r="F21" s="9">
        <v>0</v>
      </c>
      <c r="G21" s="10">
        <f t="shared" si="6"/>
        <v>1</v>
      </c>
      <c r="H21" s="11">
        <f t="shared" si="4"/>
        <v>2321736.9900000002</v>
      </c>
      <c r="I21" s="11">
        <v>2327362.2200000002</v>
      </c>
      <c r="J21" s="11">
        <f t="shared" si="0"/>
        <v>5625.2299999999814</v>
      </c>
      <c r="K21" s="27">
        <f t="shared" si="1"/>
        <v>234.38458333333256</v>
      </c>
      <c r="L21" s="104"/>
    </row>
    <row r="22" spans="1:14">
      <c r="A22" s="12">
        <f t="shared" si="5"/>
        <v>16</v>
      </c>
      <c r="B22" s="8">
        <f t="shared" si="5"/>
        <v>46219</v>
      </c>
      <c r="C22" s="8">
        <f t="shared" si="2"/>
        <v>46219</v>
      </c>
      <c r="D22" s="9">
        <v>0</v>
      </c>
      <c r="E22" s="8">
        <f t="shared" si="3"/>
        <v>46220</v>
      </c>
      <c r="F22" s="9">
        <v>0</v>
      </c>
      <c r="G22" s="10">
        <f t="shared" si="6"/>
        <v>1</v>
      </c>
      <c r="H22" s="11">
        <f t="shared" si="4"/>
        <v>2327362.2200000002</v>
      </c>
      <c r="I22" s="11">
        <v>2338895.9700000002</v>
      </c>
      <c r="J22" s="11">
        <f t="shared" si="0"/>
        <v>11533.75</v>
      </c>
      <c r="K22" s="27">
        <f t="shared" si="1"/>
        <v>480.57291666666669</v>
      </c>
      <c r="L22" s="104"/>
    </row>
    <row r="23" spans="1:14">
      <c r="A23" s="12">
        <f t="shared" si="5"/>
        <v>17</v>
      </c>
      <c r="B23" s="8">
        <f t="shared" si="5"/>
        <v>46220</v>
      </c>
      <c r="C23" s="8">
        <f t="shared" si="2"/>
        <v>46220</v>
      </c>
      <c r="D23" s="9">
        <v>0</v>
      </c>
      <c r="E23" s="8">
        <f t="shared" si="3"/>
        <v>46221</v>
      </c>
      <c r="F23" s="9">
        <v>0</v>
      </c>
      <c r="G23" s="10">
        <f t="shared" si="6"/>
        <v>1</v>
      </c>
      <c r="H23" s="11">
        <f t="shared" si="4"/>
        <v>2338895.9700000002</v>
      </c>
      <c r="I23" s="1">
        <v>2347708.36</v>
      </c>
      <c r="J23" s="11">
        <f t="shared" si="0"/>
        <v>8812.3899999996647</v>
      </c>
      <c r="K23" s="27">
        <f t="shared" si="1"/>
        <v>367.18291666665272</v>
      </c>
      <c r="L23" s="104"/>
    </row>
    <row r="24" spans="1:14">
      <c r="A24" s="12">
        <f t="shared" si="5"/>
        <v>18</v>
      </c>
      <c r="B24" s="8">
        <f t="shared" si="5"/>
        <v>46221</v>
      </c>
      <c r="C24" s="8">
        <f t="shared" si="2"/>
        <v>46221</v>
      </c>
      <c r="D24" s="9">
        <v>0</v>
      </c>
      <c r="E24" s="8">
        <f t="shared" si="3"/>
        <v>46222</v>
      </c>
      <c r="F24" s="9">
        <v>0</v>
      </c>
      <c r="G24" s="10">
        <f t="shared" si="6"/>
        <v>1</v>
      </c>
      <c r="H24" s="11">
        <f t="shared" si="4"/>
        <v>2347708.36</v>
      </c>
      <c r="I24" s="11">
        <v>2359565.2799999998</v>
      </c>
      <c r="J24" s="11">
        <f t="shared" si="0"/>
        <v>11856.919999999925</v>
      </c>
      <c r="K24" s="27">
        <f t="shared" si="1"/>
        <v>494.03833333333023</v>
      </c>
      <c r="L24" s="104"/>
    </row>
    <row r="25" spans="1:14">
      <c r="A25" s="12">
        <f t="shared" ref="A25:B33" si="9">A24+1</f>
        <v>19</v>
      </c>
      <c r="B25" s="8">
        <f t="shared" si="9"/>
        <v>46222</v>
      </c>
      <c r="C25" s="8">
        <f t="shared" si="2"/>
        <v>46222</v>
      </c>
      <c r="D25" s="9">
        <v>0</v>
      </c>
      <c r="E25" s="8">
        <f t="shared" si="3"/>
        <v>46223</v>
      </c>
      <c r="F25" s="9">
        <v>0</v>
      </c>
      <c r="G25" s="10">
        <f t="shared" si="6"/>
        <v>1</v>
      </c>
      <c r="H25" s="11">
        <f t="shared" si="4"/>
        <v>2359565.2799999998</v>
      </c>
      <c r="I25" s="11">
        <v>2368300.7400000002</v>
      </c>
      <c r="J25" s="11">
        <f t="shared" si="0"/>
        <v>8735.4600000004284</v>
      </c>
      <c r="K25" s="27">
        <f t="shared" si="1"/>
        <v>363.97750000001787</v>
      </c>
      <c r="L25" s="104"/>
    </row>
    <row r="26" spans="1:14">
      <c r="A26" s="12">
        <f t="shared" si="9"/>
        <v>20</v>
      </c>
      <c r="B26" s="8">
        <f t="shared" si="9"/>
        <v>46223</v>
      </c>
      <c r="C26" s="8">
        <f t="shared" si="2"/>
        <v>46223</v>
      </c>
      <c r="D26" s="9">
        <v>0</v>
      </c>
      <c r="E26" s="8">
        <f t="shared" si="3"/>
        <v>46224</v>
      </c>
      <c r="F26" s="9">
        <v>0</v>
      </c>
      <c r="G26" s="10">
        <f t="shared" si="6"/>
        <v>1</v>
      </c>
      <c r="H26" s="11">
        <f t="shared" si="4"/>
        <v>2368300.7400000002</v>
      </c>
      <c r="I26" s="11">
        <v>2378035.8199999998</v>
      </c>
      <c r="J26" s="11">
        <f t="shared" si="0"/>
        <v>9735.0799999996088</v>
      </c>
      <c r="K26" s="27">
        <f t="shared" si="1"/>
        <v>405.62833333331702</v>
      </c>
      <c r="L26" s="104"/>
    </row>
    <row r="27" spans="1:14">
      <c r="A27" s="12">
        <f t="shared" si="9"/>
        <v>21</v>
      </c>
      <c r="B27" s="8">
        <f t="shared" si="9"/>
        <v>46224</v>
      </c>
      <c r="C27" s="8">
        <f t="shared" si="2"/>
        <v>46224</v>
      </c>
      <c r="D27" s="9">
        <v>0</v>
      </c>
      <c r="E27" s="8">
        <f t="shared" si="3"/>
        <v>46225</v>
      </c>
      <c r="F27" s="9">
        <v>0</v>
      </c>
      <c r="G27" s="10">
        <f t="shared" si="6"/>
        <v>1</v>
      </c>
      <c r="H27" s="11">
        <f t="shared" si="4"/>
        <v>2378035.8199999998</v>
      </c>
      <c r="I27" s="11">
        <v>2385277.5099999998</v>
      </c>
      <c r="J27" s="11">
        <f t="shared" si="0"/>
        <v>7241.6899999999441</v>
      </c>
      <c r="K27" s="27">
        <f t="shared" si="1"/>
        <v>301.73708333333099</v>
      </c>
      <c r="L27" s="104"/>
    </row>
    <row r="28" spans="1:14">
      <c r="A28" s="12">
        <f t="shared" si="9"/>
        <v>22</v>
      </c>
      <c r="B28" s="8">
        <f t="shared" si="9"/>
        <v>46225</v>
      </c>
      <c r="C28" s="8">
        <f t="shared" si="2"/>
        <v>46225</v>
      </c>
      <c r="D28" s="9">
        <v>0</v>
      </c>
      <c r="E28" s="8">
        <f t="shared" si="3"/>
        <v>46226</v>
      </c>
      <c r="F28" s="9">
        <v>0</v>
      </c>
      <c r="G28" s="10">
        <f t="shared" si="6"/>
        <v>1</v>
      </c>
      <c r="H28" s="11">
        <f t="shared" si="4"/>
        <v>2385277.5099999998</v>
      </c>
      <c r="I28" s="1">
        <v>2392419.09</v>
      </c>
      <c r="J28" s="11">
        <f t="shared" si="0"/>
        <v>7141.5800000000745</v>
      </c>
      <c r="K28" s="27">
        <f t="shared" si="1"/>
        <v>297.56583333333646</v>
      </c>
      <c r="L28" s="104"/>
    </row>
    <row r="29" spans="1:14">
      <c r="A29" s="12">
        <f t="shared" si="9"/>
        <v>23</v>
      </c>
      <c r="B29" s="8">
        <f t="shared" si="9"/>
        <v>46226</v>
      </c>
      <c r="C29" s="8">
        <f t="shared" si="2"/>
        <v>46226</v>
      </c>
      <c r="D29" s="9">
        <v>0</v>
      </c>
      <c r="E29" s="8">
        <f t="shared" si="3"/>
        <v>46227</v>
      </c>
      <c r="F29" s="9">
        <v>0</v>
      </c>
      <c r="G29" s="10">
        <f t="shared" si="6"/>
        <v>1</v>
      </c>
      <c r="H29" s="11">
        <f t="shared" si="4"/>
        <v>2392419.09</v>
      </c>
      <c r="I29" s="11">
        <v>2399567.4900000002</v>
      </c>
      <c r="J29" s="11">
        <f t="shared" si="0"/>
        <v>7148.4000000003725</v>
      </c>
      <c r="K29" s="27">
        <f t="shared" si="1"/>
        <v>297.85000000001554</v>
      </c>
      <c r="L29" s="104"/>
    </row>
    <row r="30" spans="1:14">
      <c r="A30" s="12">
        <f t="shared" si="9"/>
        <v>24</v>
      </c>
      <c r="B30" s="8">
        <f t="shared" si="9"/>
        <v>46227</v>
      </c>
      <c r="C30" s="8">
        <f t="shared" si="2"/>
        <v>46227</v>
      </c>
      <c r="D30" s="9">
        <v>0</v>
      </c>
      <c r="E30" s="8">
        <f t="shared" si="3"/>
        <v>46228</v>
      </c>
      <c r="F30" s="9">
        <v>0</v>
      </c>
      <c r="G30" s="10">
        <f t="shared" si="6"/>
        <v>1</v>
      </c>
      <c r="H30" s="11">
        <f t="shared" si="4"/>
        <v>2399567.4900000002</v>
      </c>
      <c r="I30" s="11">
        <v>2405950.44</v>
      </c>
      <c r="J30" s="11">
        <f t="shared" si="0"/>
        <v>6382.9499999997206</v>
      </c>
      <c r="K30" s="27">
        <f t="shared" si="1"/>
        <v>265.95624999998836</v>
      </c>
      <c r="L30" s="104"/>
    </row>
    <row r="31" spans="1:14">
      <c r="A31" s="12">
        <f t="shared" si="9"/>
        <v>25</v>
      </c>
      <c r="B31" s="8">
        <f t="shared" si="9"/>
        <v>46228</v>
      </c>
      <c r="C31" s="8">
        <f t="shared" si="2"/>
        <v>46228</v>
      </c>
      <c r="D31" s="9">
        <v>0</v>
      </c>
      <c r="E31" s="8">
        <f t="shared" si="3"/>
        <v>46229</v>
      </c>
      <c r="F31" s="9">
        <v>0</v>
      </c>
      <c r="G31" s="10">
        <f t="shared" si="6"/>
        <v>1</v>
      </c>
      <c r="H31" s="11">
        <f t="shared" si="4"/>
        <v>2405950.44</v>
      </c>
      <c r="I31" s="11">
        <v>2414732.65</v>
      </c>
      <c r="J31" s="11">
        <f t="shared" si="0"/>
        <v>8782.2099999999627</v>
      </c>
      <c r="K31" s="27">
        <f t="shared" si="1"/>
        <v>365.92541666666511</v>
      </c>
      <c r="L31" s="104"/>
    </row>
    <row r="32" spans="1:14">
      <c r="A32" s="12">
        <f t="shared" si="9"/>
        <v>26</v>
      </c>
      <c r="B32" s="8">
        <f t="shared" si="9"/>
        <v>46229</v>
      </c>
      <c r="C32" s="8">
        <f t="shared" si="2"/>
        <v>46229</v>
      </c>
      <c r="D32" s="9">
        <v>0</v>
      </c>
      <c r="E32" s="8">
        <f t="shared" si="3"/>
        <v>46230</v>
      </c>
      <c r="F32" s="9">
        <v>0</v>
      </c>
      <c r="G32" s="10">
        <f t="shared" si="6"/>
        <v>1</v>
      </c>
      <c r="H32" s="11">
        <f t="shared" si="4"/>
        <v>2414732.65</v>
      </c>
      <c r="I32" s="11">
        <v>2419443.58</v>
      </c>
      <c r="J32" s="11">
        <f t="shared" si="0"/>
        <v>4710.9300000001676</v>
      </c>
      <c r="K32" s="27">
        <f t="shared" si="1"/>
        <v>196.28875000000698</v>
      </c>
      <c r="L32" s="104"/>
    </row>
    <row r="33" spans="1:12">
      <c r="A33" s="12">
        <f t="shared" si="9"/>
        <v>27</v>
      </c>
      <c r="B33" s="8">
        <f t="shared" si="9"/>
        <v>46230</v>
      </c>
      <c r="C33" s="8">
        <f t="shared" si="2"/>
        <v>46230</v>
      </c>
      <c r="D33" s="9">
        <v>0</v>
      </c>
      <c r="E33" s="8">
        <f t="shared" si="3"/>
        <v>46231</v>
      </c>
      <c r="F33" s="9">
        <v>0</v>
      </c>
      <c r="G33" s="10">
        <f t="shared" si="6"/>
        <v>1</v>
      </c>
      <c r="H33" s="11">
        <f t="shared" si="4"/>
        <v>2419443.58</v>
      </c>
      <c r="I33" s="11">
        <v>2421337.75</v>
      </c>
      <c r="J33" s="11">
        <f t="shared" si="0"/>
        <v>1894.1699999999255</v>
      </c>
      <c r="K33" s="27">
        <f t="shared" si="1"/>
        <v>78.9237499999969</v>
      </c>
      <c r="L33" s="104"/>
    </row>
    <row r="34" spans="1:12">
      <c r="A34" s="12">
        <f t="shared" ref="A34:B34" si="10">A33+1</f>
        <v>28</v>
      </c>
      <c r="B34" s="8">
        <f t="shared" si="10"/>
        <v>46231</v>
      </c>
      <c r="C34" s="8">
        <f t="shared" ref="C34:C37" si="11">B34</f>
        <v>46231</v>
      </c>
      <c r="D34" s="9">
        <v>0</v>
      </c>
      <c r="E34" s="8">
        <f t="shared" ref="E34:E37" si="12">C34+1</f>
        <v>46232</v>
      </c>
      <c r="F34" s="9">
        <v>0</v>
      </c>
      <c r="G34" s="10">
        <f t="shared" ref="G34:G37" si="13">IFERROR(((E34-C34)+(F34-D34)),"")</f>
        <v>1</v>
      </c>
      <c r="H34" s="11">
        <f>I33</f>
        <v>2421337.75</v>
      </c>
      <c r="I34" s="11">
        <v>2421797.15</v>
      </c>
      <c r="J34" s="11">
        <f t="shared" ref="J34:J37" si="14">I34-H34</f>
        <v>459.39999999990687</v>
      </c>
      <c r="K34" s="27">
        <f t="shared" ref="K34:K37" si="15">J34/24</f>
        <v>19.141666666662786</v>
      </c>
      <c r="L34" s="104"/>
    </row>
    <row r="35" spans="1:12">
      <c r="A35" s="12">
        <f t="shared" ref="A35:B35" si="16">A34+1</f>
        <v>29</v>
      </c>
      <c r="B35" s="8">
        <f t="shared" si="16"/>
        <v>46232</v>
      </c>
      <c r="C35" s="8">
        <f t="shared" si="11"/>
        <v>46232</v>
      </c>
      <c r="D35" s="9">
        <v>0</v>
      </c>
      <c r="E35" s="8">
        <f t="shared" si="12"/>
        <v>46233</v>
      </c>
      <c r="F35" s="9">
        <v>0</v>
      </c>
      <c r="G35" s="10">
        <f t="shared" si="13"/>
        <v>1</v>
      </c>
      <c r="H35" s="11">
        <f>I34</f>
        <v>2421797.15</v>
      </c>
      <c r="I35" s="11">
        <v>2422819.9300000002</v>
      </c>
      <c r="J35" s="11">
        <f t="shared" si="14"/>
        <v>1022.7800000002608</v>
      </c>
      <c r="K35" s="27">
        <f t="shared" si="15"/>
        <v>42.615833333344199</v>
      </c>
      <c r="L35" s="104"/>
    </row>
    <row r="36" spans="1:12">
      <c r="A36" s="12">
        <f t="shared" ref="A36:B36" si="17">A35+1</f>
        <v>30</v>
      </c>
      <c r="B36" s="8">
        <f t="shared" si="17"/>
        <v>46233</v>
      </c>
      <c r="C36" s="8">
        <f t="shared" si="11"/>
        <v>46233</v>
      </c>
      <c r="D36" s="9">
        <v>0</v>
      </c>
      <c r="E36" s="8">
        <f t="shared" si="12"/>
        <v>46234</v>
      </c>
      <c r="F36" s="9">
        <v>0</v>
      </c>
      <c r="G36" s="10">
        <f t="shared" si="13"/>
        <v>1</v>
      </c>
      <c r="H36" s="11">
        <f>I35</f>
        <v>2422819.9300000002</v>
      </c>
      <c r="I36" s="11">
        <v>2422819.9300000002</v>
      </c>
      <c r="J36" s="11">
        <f t="shared" si="14"/>
        <v>0</v>
      </c>
      <c r="K36" s="27">
        <f t="shared" si="15"/>
        <v>0</v>
      </c>
      <c r="L36" s="794" t="s">
        <v>484</v>
      </c>
    </row>
    <row r="37" spans="1:12">
      <c r="A37" s="12">
        <f t="shared" ref="A37:B37" si="18">A36+1</f>
        <v>31</v>
      </c>
      <c r="B37" s="8">
        <f t="shared" si="18"/>
        <v>46234</v>
      </c>
      <c r="C37" s="8">
        <f t="shared" si="11"/>
        <v>46234</v>
      </c>
      <c r="D37" s="9">
        <v>0</v>
      </c>
      <c r="E37" s="8">
        <f t="shared" si="12"/>
        <v>46235</v>
      </c>
      <c r="F37" s="9">
        <v>0</v>
      </c>
      <c r="G37" s="10">
        <f t="shared" si="13"/>
        <v>1</v>
      </c>
      <c r="H37" s="11">
        <f>I36</f>
        <v>2422819.9300000002</v>
      </c>
      <c r="I37" s="11">
        <v>2427646.83</v>
      </c>
      <c r="J37" s="11">
        <f t="shared" si="14"/>
        <v>4826.8999999999069</v>
      </c>
      <c r="K37" s="27">
        <f t="shared" si="15"/>
        <v>201.12083333332944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3"/>
      <c r="B40" s="14"/>
      <c r="C40" s="14"/>
      <c r="D40" s="15"/>
      <c r="E40" s="14"/>
      <c r="F40" s="15"/>
      <c r="G40" s="15"/>
      <c r="H40" s="16"/>
      <c r="I40" s="16"/>
      <c r="J40" s="16"/>
      <c r="K40" s="30"/>
      <c r="L40" s="31"/>
    </row>
    <row r="41" spans="1:12">
      <c r="A41" s="17" t="s">
        <v>3</v>
      </c>
      <c r="B41" s="18"/>
      <c r="C41" s="18"/>
      <c r="D41" s="18"/>
      <c r="E41" s="18"/>
      <c r="F41" s="18"/>
      <c r="G41" s="19">
        <f>SUM(G7:G39)</f>
        <v>31</v>
      </c>
      <c r="H41" s="20"/>
      <c r="I41" s="20"/>
      <c r="J41" s="32">
        <f>SUM(J7:J40)</f>
        <v>204161.16999999993</v>
      </c>
      <c r="K41" s="32">
        <f>AVERAGE(K7:K39)</f>
        <v>274.41017473118274</v>
      </c>
      <c r="L41" s="33"/>
    </row>
    <row r="42" spans="1:12">
      <c r="A42" s="21" t="s">
        <v>118</v>
      </c>
      <c r="B42" s="22"/>
      <c r="C42" s="22"/>
      <c r="D42" s="22"/>
      <c r="E42" s="22"/>
      <c r="F42" s="22"/>
      <c r="G42" s="23">
        <f>G41/SUMPRODUCT((G7:G39&gt;0)*1)</f>
        <v>1</v>
      </c>
      <c r="H42" s="24"/>
      <c r="I42" s="24"/>
      <c r="J42" s="24"/>
      <c r="K42" s="24">
        <f>K41/SUMPRODUCT((K7:K39&gt;0)*1)</f>
        <v>9.1470058243727586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0E00-000000000000}"/>
  </hyperlinks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1"/>
  <sheetViews>
    <sheetView workbookViewId="0">
      <pane ySplit="6" topLeftCell="A26" activePane="bottomLeft" state="frozen"/>
      <selection pane="bottomLeft" activeCell="A38" sqref="A38:K3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</row>
    <row r="2" spans="1:12">
      <c r="B2" s="2"/>
      <c r="C2" s="3" t="s">
        <v>63</v>
      </c>
      <c r="D2" s="2"/>
      <c r="E2" s="2"/>
      <c r="F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</row>
    <row r="4" spans="1:12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MAX(K7:K39)</f>
        <v>2410.9683333333428</v>
      </c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7">
        <f>C4</f>
        <v>46204</v>
      </c>
      <c r="D7" s="9">
        <v>0</v>
      </c>
      <c r="E7" s="7">
        <f>C7+1</f>
        <v>46205</v>
      </c>
      <c r="F7" s="9">
        <v>0</v>
      </c>
      <c r="G7" s="10">
        <f>IFERROR(((E7-C7)+(F7-D7)),"")</f>
        <v>1</v>
      </c>
      <c r="H7" s="11">
        <v>10589610.57</v>
      </c>
      <c r="I7" s="11">
        <v>10630760.84</v>
      </c>
      <c r="J7" s="11">
        <f t="shared" ref="J7:J33" si="0">I7-H7</f>
        <v>41150.269999999553</v>
      </c>
      <c r="K7" s="27">
        <f t="shared" ref="K7:K33" si="1">J7/24</f>
        <v>1714.5945833333146</v>
      </c>
      <c r="L7" s="101"/>
    </row>
    <row r="8" spans="1:12">
      <c r="A8" s="12">
        <f>A7+1</f>
        <v>2</v>
      </c>
      <c r="B8" s="8">
        <f>B7+1</f>
        <v>46205</v>
      </c>
      <c r="C8" s="8">
        <f t="shared" ref="C8:C33" si="2">B8</f>
        <v>46205</v>
      </c>
      <c r="D8" s="9">
        <f>D7</f>
        <v>0</v>
      </c>
      <c r="E8" s="8">
        <f t="shared" ref="E8:E33" si="3">C8+1</f>
        <v>46206</v>
      </c>
      <c r="F8" s="9">
        <f>F7</f>
        <v>0</v>
      </c>
      <c r="G8" s="10">
        <f>IFERROR(((E8-C8)+(F8-D8)),"")</f>
        <v>1</v>
      </c>
      <c r="H8" s="11">
        <f t="shared" ref="H8:H33" si="4">I7</f>
        <v>10630760.84</v>
      </c>
      <c r="I8" s="11">
        <v>10669782.23</v>
      </c>
      <c r="J8" s="11">
        <f t="shared" si="0"/>
        <v>39021.390000000596</v>
      </c>
      <c r="K8" s="27">
        <f t="shared" si="1"/>
        <v>1625.8912500000249</v>
      </c>
      <c r="L8" s="28"/>
    </row>
    <row r="9" spans="1:12">
      <c r="A9" s="12">
        <f t="shared" ref="A9:B24" si="5">A8+1</f>
        <v>3</v>
      </c>
      <c r="B9" s="8">
        <f t="shared" si="5"/>
        <v>46206</v>
      </c>
      <c r="C9" s="8">
        <f t="shared" si="2"/>
        <v>46206</v>
      </c>
      <c r="D9" s="9">
        <f t="shared" ref="D9:F33" si="6">D8</f>
        <v>0</v>
      </c>
      <c r="E9" s="8">
        <f t="shared" si="3"/>
        <v>46207</v>
      </c>
      <c r="F9" s="9">
        <f t="shared" si="6"/>
        <v>0</v>
      </c>
      <c r="G9" s="10">
        <f>IFERROR(((E9-C9)+(F9-D9)),"")</f>
        <v>1</v>
      </c>
      <c r="H9" s="11">
        <f t="shared" si="4"/>
        <v>10669782.23</v>
      </c>
      <c r="I9" s="11">
        <v>10706964.550000001</v>
      </c>
      <c r="J9" s="11">
        <f t="shared" si="0"/>
        <v>37182.320000000298</v>
      </c>
      <c r="K9" s="27">
        <f t="shared" si="1"/>
        <v>1549.2633333333458</v>
      </c>
      <c r="L9" s="28"/>
    </row>
    <row r="10" spans="1:12">
      <c r="A10" s="12">
        <f t="shared" si="5"/>
        <v>4</v>
      </c>
      <c r="B10" s="8">
        <f t="shared" si="5"/>
        <v>46207</v>
      </c>
      <c r="C10" s="8">
        <f t="shared" si="2"/>
        <v>46207</v>
      </c>
      <c r="D10" s="9">
        <f t="shared" si="6"/>
        <v>0</v>
      </c>
      <c r="E10" s="8">
        <f t="shared" si="3"/>
        <v>46208</v>
      </c>
      <c r="F10" s="9">
        <f t="shared" si="6"/>
        <v>0</v>
      </c>
      <c r="G10" s="10">
        <f>IFERROR(((E10-C10)+(F10-D10)),"")</f>
        <v>1</v>
      </c>
      <c r="H10" s="11">
        <f t="shared" si="4"/>
        <v>10706964.550000001</v>
      </c>
      <c r="I10" s="11">
        <v>10740598.24</v>
      </c>
      <c r="J10" s="11">
        <f t="shared" si="0"/>
        <v>33633.689999999478</v>
      </c>
      <c r="K10" s="27">
        <f t="shared" si="1"/>
        <v>1401.4037499999783</v>
      </c>
      <c r="L10" s="28"/>
    </row>
    <row r="11" spans="1:12">
      <c r="A11" s="12">
        <f t="shared" si="5"/>
        <v>5</v>
      </c>
      <c r="B11" s="8">
        <f t="shared" si="5"/>
        <v>46208</v>
      </c>
      <c r="C11" s="8">
        <f t="shared" si="2"/>
        <v>46208</v>
      </c>
      <c r="D11" s="9">
        <f t="shared" si="6"/>
        <v>0</v>
      </c>
      <c r="E11" s="8">
        <f t="shared" si="3"/>
        <v>46209</v>
      </c>
      <c r="F11" s="9">
        <f t="shared" si="6"/>
        <v>0</v>
      </c>
      <c r="G11" s="10">
        <f t="shared" ref="G11:G33" si="7">IFERROR(((E11-C11)+(F11-D11)),"")</f>
        <v>1</v>
      </c>
      <c r="H11" s="11">
        <f t="shared" si="4"/>
        <v>10740598.24</v>
      </c>
      <c r="I11" s="11">
        <v>10784749.300000001</v>
      </c>
      <c r="J11" s="11">
        <f t="shared" si="0"/>
        <v>44151.060000000522</v>
      </c>
      <c r="K11" s="27">
        <f t="shared" si="1"/>
        <v>1839.6275000000217</v>
      </c>
      <c r="L11" s="28"/>
    </row>
    <row r="12" spans="1:12">
      <c r="A12" s="12">
        <f t="shared" si="5"/>
        <v>6</v>
      </c>
      <c r="B12" s="8">
        <f t="shared" si="5"/>
        <v>46209</v>
      </c>
      <c r="C12" s="8">
        <f t="shared" si="2"/>
        <v>46209</v>
      </c>
      <c r="D12" s="9">
        <f t="shared" si="6"/>
        <v>0</v>
      </c>
      <c r="E12" s="8">
        <f t="shared" si="3"/>
        <v>46210</v>
      </c>
      <c r="F12" s="9">
        <f t="shared" si="6"/>
        <v>0</v>
      </c>
      <c r="G12" s="10">
        <f t="shared" si="7"/>
        <v>1</v>
      </c>
      <c r="H12" s="11">
        <f t="shared" si="4"/>
        <v>10784749.300000001</v>
      </c>
      <c r="I12" s="11">
        <v>10837547.619999999</v>
      </c>
      <c r="J12" s="11">
        <f t="shared" si="0"/>
        <v>52798.319999998435</v>
      </c>
      <c r="K12" s="27">
        <f t="shared" si="1"/>
        <v>2199.9299999999348</v>
      </c>
      <c r="L12" s="28"/>
    </row>
    <row r="13" spans="1:12">
      <c r="A13" s="12">
        <f t="shared" si="5"/>
        <v>7</v>
      </c>
      <c r="B13" s="8">
        <f t="shared" si="5"/>
        <v>46210</v>
      </c>
      <c r="C13" s="8">
        <f t="shared" si="2"/>
        <v>46210</v>
      </c>
      <c r="D13" s="9">
        <f t="shared" si="6"/>
        <v>0</v>
      </c>
      <c r="E13" s="8">
        <f t="shared" si="3"/>
        <v>46211</v>
      </c>
      <c r="F13" s="9">
        <f t="shared" si="6"/>
        <v>0</v>
      </c>
      <c r="G13" s="10">
        <f t="shared" si="7"/>
        <v>1</v>
      </c>
      <c r="H13" s="11">
        <f t="shared" si="4"/>
        <v>10837547.619999999</v>
      </c>
      <c r="I13" s="294">
        <v>10873677.09</v>
      </c>
      <c r="J13" s="11">
        <f t="shared" si="0"/>
        <v>36129.470000000671</v>
      </c>
      <c r="K13" s="27">
        <f t="shared" si="1"/>
        <v>1505.3945833333612</v>
      </c>
      <c r="L13" s="28"/>
    </row>
    <row r="14" spans="1:12">
      <c r="A14" s="12">
        <f t="shared" si="5"/>
        <v>8</v>
      </c>
      <c r="B14" s="8">
        <f t="shared" si="5"/>
        <v>46211</v>
      </c>
      <c r="C14" s="8">
        <f t="shared" si="2"/>
        <v>46211</v>
      </c>
      <c r="D14" s="9">
        <f t="shared" si="6"/>
        <v>0</v>
      </c>
      <c r="E14" s="8">
        <f t="shared" si="3"/>
        <v>46212</v>
      </c>
      <c r="F14" s="9">
        <f t="shared" si="6"/>
        <v>0</v>
      </c>
      <c r="G14" s="10">
        <f t="shared" si="7"/>
        <v>1</v>
      </c>
      <c r="H14" s="11">
        <f t="shared" si="4"/>
        <v>10873677.09</v>
      </c>
      <c r="I14" s="11">
        <v>10897379.220000001</v>
      </c>
      <c r="J14" s="11">
        <f t="shared" si="0"/>
        <v>23702.13000000082</v>
      </c>
      <c r="K14" s="27">
        <f t="shared" si="1"/>
        <v>987.58875000003411</v>
      </c>
      <c r="L14" s="28"/>
    </row>
    <row r="15" spans="1:12">
      <c r="A15" s="12">
        <f t="shared" si="5"/>
        <v>9</v>
      </c>
      <c r="B15" s="8">
        <f t="shared" si="5"/>
        <v>46212</v>
      </c>
      <c r="C15" s="8">
        <f t="shared" si="2"/>
        <v>46212</v>
      </c>
      <c r="D15" s="9">
        <f t="shared" si="6"/>
        <v>0</v>
      </c>
      <c r="E15" s="8">
        <f t="shared" si="3"/>
        <v>46213</v>
      </c>
      <c r="F15" s="9">
        <f t="shared" si="6"/>
        <v>0</v>
      </c>
      <c r="G15" s="10">
        <f t="shared" si="7"/>
        <v>1</v>
      </c>
      <c r="H15" s="11">
        <f t="shared" si="4"/>
        <v>10897379.220000001</v>
      </c>
      <c r="I15" s="295">
        <v>10926577.98</v>
      </c>
      <c r="J15" s="11">
        <f t="shared" si="0"/>
        <v>29198.759999999776</v>
      </c>
      <c r="K15" s="27">
        <f t="shared" si="1"/>
        <v>1216.6149999999907</v>
      </c>
      <c r="L15" s="28"/>
    </row>
    <row r="16" spans="1:12">
      <c r="A16" s="12">
        <f t="shared" si="5"/>
        <v>10</v>
      </c>
      <c r="B16" s="8">
        <f t="shared" si="5"/>
        <v>46213</v>
      </c>
      <c r="C16" s="8">
        <f t="shared" si="2"/>
        <v>46213</v>
      </c>
      <c r="D16" s="9">
        <f t="shared" si="6"/>
        <v>0</v>
      </c>
      <c r="E16" s="8">
        <f t="shared" si="3"/>
        <v>46214</v>
      </c>
      <c r="F16" s="9">
        <f t="shared" si="6"/>
        <v>0</v>
      </c>
      <c r="G16" s="10">
        <f t="shared" si="7"/>
        <v>1</v>
      </c>
      <c r="H16" s="11">
        <f t="shared" si="4"/>
        <v>10926577.98</v>
      </c>
      <c r="I16" s="11">
        <v>10949971.380000001</v>
      </c>
      <c r="J16" s="11">
        <f t="shared" si="0"/>
        <v>23393.400000000373</v>
      </c>
      <c r="K16" s="27">
        <f t="shared" si="1"/>
        <v>974.72500000001548</v>
      </c>
      <c r="L16" s="28"/>
    </row>
    <row r="17" spans="1:14">
      <c r="A17" s="12">
        <f t="shared" si="5"/>
        <v>11</v>
      </c>
      <c r="B17" s="8">
        <f t="shared" si="5"/>
        <v>46214</v>
      </c>
      <c r="C17" s="8">
        <f t="shared" si="2"/>
        <v>46214</v>
      </c>
      <c r="D17" s="9">
        <f t="shared" si="6"/>
        <v>0</v>
      </c>
      <c r="E17" s="8">
        <f t="shared" si="3"/>
        <v>46215</v>
      </c>
      <c r="F17" s="9">
        <f t="shared" si="6"/>
        <v>0</v>
      </c>
      <c r="G17" s="10">
        <f t="shared" si="7"/>
        <v>1</v>
      </c>
      <c r="H17" s="11">
        <f t="shared" si="4"/>
        <v>10949971.380000001</v>
      </c>
      <c r="I17" s="11">
        <v>10976037.380000001</v>
      </c>
      <c r="J17" s="11">
        <f t="shared" si="0"/>
        <v>26066</v>
      </c>
      <c r="K17" s="27">
        <f t="shared" si="1"/>
        <v>1086.0833333333333</v>
      </c>
      <c r="L17" s="28"/>
    </row>
    <row r="18" spans="1:14">
      <c r="A18" s="12">
        <f t="shared" si="5"/>
        <v>12</v>
      </c>
      <c r="B18" s="8">
        <f t="shared" si="5"/>
        <v>46215</v>
      </c>
      <c r="C18" s="8">
        <f t="shared" si="2"/>
        <v>46215</v>
      </c>
      <c r="D18" s="9">
        <f t="shared" si="6"/>
        <v>0</v>
      </c>
      <c r="E18" s="8">
        <f t="shared" si="3"/>
        <v>46216</v>
      </c>
      <c r="F18" s="9">
        <f t="shared" si="6"/>
        <v>0</v>
      </c>
      <c r="G18" s="10">
        <f t="shared" si="7"/>
        <v>1</v>
      </c>
      <c r="H18" s="11">
        <f t="shared" si="4"/>
        <v>10976037.380000001</v>
      </c>
      <c r="I18" s="42">
        <v>11013903.15</v>
      </c>
      <c r="J18" s="11">
        <f t="shared" si="0"/>
        <v>37865.769999999553</v>
      </c>
      <c r="K18" s="27">
        <f t="shared" si="1"/>
        <v>1577.7404166666481</v>
      </c>
      <c r="L18" s="28"/>
      <c r="N18" s="29"/>
    </row>
    <row r="19" spans="1:14">
      <c r="A19" s="12">
        <f t="shared" si="5"/>
        <v>13</v>
      </c>
      <c r="B19" s="8">
        <f t="shared" si="5"/>
        <v>46216</v>
      </c>
      <c r="C19" s="8">
        <f t="shared" si="2"/>
        <v>46216</v>
      </c>
      <c r="D19" s="9">
        <f t="shared" si="6"/>
        <v>0</v>
      </c>
      <c r="E19" s="8">
        <f t="shared" si="3"/>
        <v>46217</v>
      </c>
      <c r="F19" s="9">
        <f t="shared" si="6"/>
        <v>0</v>
      </c>
      <c r="G19" s="10">
        <f t="shared" si="7"/>
        <v>1</v>
      </c>
      <c r="H19" s="11">
        <f t="shared" si="4"/>
        <v>11013903.15</v>
      </c>
      <c r="I19" s="42">
        <v>11051840.859999999</v>
      </c>
      <c r="J19" s="11">
        <f t="shared" si="0"/>
        <v>37937.709999999031</v>
      </c>
      <c r="K19" s="27">
        <f t="shared" si="1"/>
        <v>1580.7379166666262</v>
      </c>
      <c r="L19" s="28"/>
    </row>
    <row r="20" spans="1:14">
      <c r="A20" s="12">
        <f t="shared" si="5"/>
        <v>14</v>
      </c>
      <c r="B20" s="8">
        <f t="shared" si="5"/>
        <v>46217</v>
      </c>
      <c r="C20" s="8">
        <f t="shared" si="2"/>
        <v>46217</v>
      </c>
      <c r="D20" s="9">
        <f t="shared" si="6"/>
        <v>0</v>
      </c>
      <c r="E20" s="8">
        <f t="shared" si="3"/>
        <v>46218</v>
      </c>
      <c r="F20" s="9">
        <f t="shared" si="6"/>
        <v>0</v>
      </c>
      <c r="G20" s="10">
        <f t="shared" si="7"/>
        <v>1</v>
      </c>
      <c r="H20" s="11">
        <f t="shared" si="4"/>
        <v>11051840.859999999</v>
      </c>
      <c r="I20" s="240">
        <v>11104054.26</v>
      </c>
      <c r="J20" s="11">
        <f t="shared" si="0"/>
        <v>52213.400000000373</v>
      </c>
      <c r="K20" s="27">
        <f t="shared" si="1"/>
        <v>2175.5583333333489</v>
      </c>
      <c r="L20" s="104"/>
    </row>
    <row r="21" spans="1:14">
      <c r="A21" s="12">
        <f t="shared" si="5"/>
        <v>15</v>
      </c>
      <c r="B21" s="8">
        <f t="shared" si="5"/>
        <v>46218</v>
      </c>
      <c r="C21" s="8">
        <f t="shared" si="2"/>
        <v>46218</v>
      </c>
      <c r="D21" s="9">
        <f t="shared" si="6"/>
        <v>0</v>
      </c>
      <c r="E21" s="8">
        <f t="shared" si="3"/>
        <v>46219</v>
      </c>
      <c r="F21" s="9">
        <f t="shared" si="6"/>
        <v>0</v>
      </c>
      <c r="G21" s="10">
        <f t="shared" si="7"/>
        <v>1</v>
      </c>
      <c r="H21" s="11">
        <f t="shared" si="4"/>
        <v>11104054.26</v>
      </c>
      <c r="I21" s="585">
        <v>11149466.279999999</v>
      </c>
      <c r="J21" s="11">
        <f t="shared" si="0"/>
        <v>45412.019999999553</v>
      </c>
      <c r="K21" s="27">
        <f t="shared" si="1"/>
        <v>1892.1674999999814</v>
      </c>
      <c r="L21" s="104"/>
    </row>
    <row r="22" spans="1:14">
      <c r="A22" s="12">
        <f t="shared" si="5"/>
        <v>16</v>
      </c>
      <c r="B22" s="8">
        <f t="shared" si="5"/>
        <v>46219</v>
      </c>
      <c r="C22" s="8">
        <f t="shared" si="2"/>
        <v>46219</v>
      </c>
      <c r="D22" s="9">
        <f t="shared" si="6"/>
        <v>0</v>
      </c>
      <c r="E22" s="8">
        <f t="shared" si="3"/>
        <v>46220</v>
      </c>
      <c r="F22" s="9">
        <f t="shared" si="6"/>
        <v>0</v>
      </c>
      <c r="G22" s="10">
        <f t="shared" si="7"/>
        <v>1</v>
      </c>
      <c r="H22" s="11">
        <f t="shared" si="4"/>
        <v>11149466.279999999</v>
      </c>
      <c r="I22" s="42">
        <v>11191584.77</v>
      </c>
      <c r="J22" s="11">
        <f t="shared" si="0"/>
        <v>42118.490000000224</v>
      </c>
      <c r="K22" s="27">
        <f t="shared" si="1"/>
        <v>1754.9370833333426</v>
      </c>
      <c r="L22" s="104"/>
    </row>
    <row r="23" spans="1:14">
      <c r="A23" s="12">
        <f t="shared" si="5"/>
        <v>17</v>
      </c>
      <c r="B23" s="8">
        <f t="shared" si="5"/>
        <v>46220</v>
      </c>
      <c r="C23" s="8">
        <f t="shared" si="2"/>
        <v>46220</v>
      </c>
      <c r="D23" s="9">
        <f t="shared" si="6"/>
        <v>0</v>
      </c>
      <c r="E23" s="8">
        <f t="shared" si="3"/>
        <v>46221</v>
      </c>
      <c r="F23" s="9">
        <f t="shared" si="6"/>
        <v>0</v>
      </c>
      <c r="G23" s="10">
        <f t="shared" si="7"/>
        <v>1</v>
      </c>
      <c r="H23" s="11">
        <f t="shared" si="4"/>
        <v>11191584.77</v>
      </c>
      <c r="I23" s="42">
        <v>11233357.119999999</v>
      </c>
      <c r="J23" s="11">
        <f t="shared" si="0"/>
        <v>41772.349999999627</v>
      </c>
      <c r="K23" s="27">
        <f t="shared" si="1"/>
        <v>1740.5145833333179</v>
      </c>
      <c r="L23" s="104"/>
    </row>
    <row r="24" spans="1:14">
      <c r="A24" s="12">
        <f t="shared" si="5"/>
        <v>18</v>
      </c>
      <c r="B24" s="8">
        <f t="shared" si="5"/>
        <v>46221</v>
      </c>
      <c r="C24" s="8">
        <f t="shared" si="2"/>
        <v>46221</v>
      </c>
      <c r="D24" s="9">
        <f t="shared" si="6"/>
        <v>0</v>
      </c>
      <c r="E24" s="8">
        <f t="shared" si="3"/>
        <v>46222</v>
      </c>
      <c r="F24" s="9">
        <f t="shared" si="6"/>
        <v>0</v>
      </c>
      <c r="G24" s="10">
        <f t="shared" si="7"/>
        <v>1</v>
      </c>
      <c r="H24" s="11">
        <f t="shared" si="4"/>
        <v>11233357.119999999</v>
      </c>
      <c r="I24" s="42">
        <v>11284867.449999999</v>
      </c>
      <c r="J24" s="11">
        <f t="shared" si="0"/>
        <v>51510.330000000075</v>
      </c>
      <c r="K24" s="27">
        <f t="shared" si="1"/>
        <v>2146.2637500000033</v>
      </c>
      <c r="L24" s="104"/>
    </row>
    <row r="25" spans="1:14">
      <c r="A25" s="12">
        <f t="shared" ref="A25:B33" si="8">A24+1</f>
        <v>19</v>
      </c>
      <c r="B25" s="8">
        <f t="shared" si="8"/>
        <v>46222</v>
      </c>
      <c r="C25" s="8">
        <f t="shared" si="2"/>
        <v>46222</v>
      </c>
      <c r="D25" s="9">
        <f t="shared" si="6"/>
        <v>0</v>
      </c>
      <c r="E25" s="8">
        <f t="shared" si="3"/>
        <v>46223</v>
      </c>
      <c r="F25" s="9">
        <f t="shared" si="6"/>
        <v>0</v>
      </c>
      <c r="G25" s="10">
        <f t="shared" si="7"/>
        <v>1</v>
      </c>
      <c r="H25" s="11">
        <f t="shared" si="4"/>
        <v>11284867.449999999</v>
      </c>
      <c r="I25" s="11">
        <v>11342730.689999999</v>
      </c>
      <c r="J25" s="11">
        <f t="shared" si="0"/>
        <v>57863.240000000224</v>
      </c>
      <c r="K25" s="27">
        <f t="shared" si="1"/>
        <v>2410.9683333333428</v>
      </c>
      <c r="L25" s="104"/>
    </row>
    <row r="26" spans="1:14">
      <c r="A26" s="12">
        <f t="shared" si="8"/>
        <v>20</v>
      </c>
      <c r="B26" s="8">
        <f t="shared" si="8"/>
        <v>46223</v>
      </c>
      <c r="C26" s="8">
        <f t="shared" si="2"/>
        <v>46223</v>
      </c>
      <c r="D26" s="9">
        <f t="shared" si="6"/>
        <v>0</v>
      </c>
      <c r="E26" s="8">
        <f t="shared" si="3"/>
        <v>46224</v>
      </c>
      <c r="F26" s="9">
        <f t="shared" si="6"/>
        <v>0</v>
      </c>
      <c r="G26" s="10">
        <f t="shared" si="7"/>
        <v>1</v>
      </c>
      <c r="H26" s="11">
        <f t="shared" si="4"/>
        <v>11342730.689999999</v>
      </c>
      <c r="I26" s="11">
        <v>11397725.15</v>
      </c>
      <c r="J26" s="11">
        <f t="shared" si="0"/>
        <v>54994.460000000894</v>
      </c>
      <c r="K26" s="27">
        <f t="shared" si="1"/>
        <v>2291.4358333333707</v>
      </c>
      <c r="L26" s="104"/>
    </row>
    <row r="27" spans="1:14">
      <c r="A27" s="12">
        <f t="shared" si="8"/>
        <v>21</v>
      </c>
      <c r="B27" s="8">
        <f t="shared" si="8"/>
        <v>46224</v>
      </c>
      <c r="C27" s="8">
        <f t="shared" si="2"/>
        <v>46224</v>
      </c>
      <c r="D27" s="9">
        <f t="shared" si="6"/>
        <v>0</v>
      </c>
      <c r="E27" s="8">
        <f t="shared" si="3"/>
        <v>46225</v>
      </c>
      <c r="F27" s="9">
        <f t="shared" si="6"/>
        <v>0</v>
      </c>
      <c r="G27" s="10">
        <f t="shared" si="7"/>
        <v>1</v>
      </c>
      <c r="H27" s="11">
        <f t="shared" si="4"/>
        <v>11397725.15</v>
      </c>
      <c r="I27" s="11">
        <v>11448521.529999999</v>
      </c>
      <c r="J27" s="11">
        <f t="shared" si="0"/>
        <v>50796.379999998957</v>
      </c>
      <c r="K27" s="27">
        <f t="shared" si="1"/>
        <v>2116.5158333332897</v>
      </c>
      <c r="L27" s="104"/>
    </row>
    <row r="28" spans="1:14">
      <c r="A28" s="12">
        <f t="shared" si="8"/>
        <v>22</v>
      </c>
      <c r="B28" s="8">
        <f t="shared" si="8"/>
        <v>46225</v>
      </c>
      <c r="C28" s="8">
        <f t="shared" si="2"/>
        <v>46225</v>
      </c>
      <c r="D28" s="9">
        <f t="shared" si="6"/>
        <v>0</v>
      </c>
      <c r="E28" s="8">
        <f t="shared" si="3"/>
        <v>46226</v>
      </c>
      <c r="F28" s="9">
        <f t="shared" si="6"/>
        <v>0</v>
      </c>
      <c r="G28" s="10">
        <f t="shared" si="7"/>
        <v>1</v>
      </c>
      <c r="H28" s="11">
        <f t="shared" si="4"/>
        <v>11448521.529999999</v>
      </c>
      <c r="I28" s="11">
        <v>11484132.779999999</v>
      </c>
      <c r="J28" s="11">
        <f t="shared" si="0"/>
        <v>35611.25</v>
      </c>
      <c r="K28" s="27">
        <f t="shared" si="1"/>
        <v>1483.8020833333333</v>
      </c>
      <c r="L28" s="104"/>
    </row>
    <row r="29" spans="1:14">
      <c r="A29" s="12">
        <f t="shared" si="8"/>
        <v>23</v>
      </c>
      <c r="B29" s="8">
        <f t="shared" si="8"/>
        <v>46226</v>
      </c>
      <c r="C29" s="8">
        <f t="shared" si="2"/>
        <v>46226</v>
      </c>
      <c r="D29" s="9">
        <f t="shared" si="6"/>
        <v>0</v>
      </c>
      <c r="E29" s="8">
        <f t="shared" si="3"/>
        <v>46227</v>
      </c>
      <c r="F29" s="9">
        <f t="shared" si="6"/>
        <v>0</v>
      </c>
      <c r="G29" s="10">
        <f t="shared" si="7"/>
        <v>1</v>
      </c>
      <c r="H29" s="11">
        <f t="shared" si="4"/>
        <v>11484132.779999999</v>
      </c>
      <c r="I29" s="11">
        <v>11519728.529999999</v>
      </c>
      <c r="J29" s="11">
        <f t="shared" si="0"/>
        <v>35595.75</v>
      </c>
      <c r="K29" s="27">
        <f t="shared" si="1"/>
        <v>1483.15625</v>
      </c>
      <c r="L29" s="104"/>
    </row>
    <row r="30" spans="1:14">
      <c r="A30" s="12">
        <f t="shared" si="8"/>
        <v>24</v>
      </c>
      <c r="B30" s="8">
        <f t="shared" si="8"/>
        <v>46227</v>
      </c>
      <c r="C30" s="8">
        <f t="shared" si="2"/>
        <v>46227</v>
      </c>
      <c r="D30" s="9">
        <f t="shared" si="6"/>
        <v>0</v>
      </c>
      <c r="E30" s="8">
        <f t="shared" si="3"/>
        <v>46228</v>
      </c>
      <c r="F30" s="9">
        <f t="shared" si="6"/>
        <v>0</v>
      </c>
      <c r="G30" s="10">
        <f t="shared" si="7"/>
        <v>1</v>
      </c>
      <c r="H30" s="11">
        <f t="shared" si="4"/>
        <v>11519728.529999999</v>
      </c>
      <c r="I30" s="11">
        <v>11548138.51</v>
      </c>
      <c r="J30" s="11">
        <f t="shared" si="0"/>
        <v>28409.980000000447</v>
      </c>
      <c r="K30" s="27">
        <f t="shared" si="1"/>
        <v>1183.7491666666854</v>
      </c>
      <c r="L30" s="104"/>
    </row>
    <row r="31" spans="1:14">
      <c r="A31" s="12">
        <f t="shared" si="8"/>
        <v>25</v>
      </c>
      <c r="B31" s="8">
        <f t="shared" si="8"/>
        <v>46228</v>
      </c>
      <c r="C31" s="8">
        <f t="shared" si="2"/>
        <v>46228</v>
      </c>
      <c r="D31" s="9">
        <f t="shared" si="6"/>
        <v>0</v>
      </c>
      <c r="E31" s="8">
        <f t="shared" si="3"/>
        <v>46229</v>
      </c>
      <c r="F31" s="9">
        <f t="shared" si="6"/>
        <v>0</v>
      </c>
      <c r="G31" s="10">
        <f t="shared" si="7"/>
        <v>1</v>
      </c>
      <c r="H31" s="11">
        <f t="shared" si="4"/>
        <v>11548138.51</v>
      </c>
      <c r="I31" s="11">
        <v>11573036.960000001</v>
      </c>
      <c r="J31" s="11">
        <f t="shared" si="0"/>
        <v>24898.450000001118</v>
      </c>
      <c r="K31" s="27">
        <f t="shared" si="1"/>
        <v>1037.4354166667133</v>
      </c>
      <c r="L31" s="104"/>
    </row>
    <row r="32" spans="1:14">
      <c r="A32" s="12">
        <f t="shared" si="8"/>
        <v>26</v>
      </c>
      <c r="B32" s="8">
        <f t="shared" si="8"/>
        <v>46229</v>
      </c>
      <c r="C32" s="8">
        <f t="shared" si="2"/>
        <v>46229</v>
      </c>
      <c r="D32" s="9">
        <f t="shared" si="6"/>
        <v>0</v>
      </c>
      <c r="E32" s="8">
        <f t="shared" si="3"/>
        <v>46230</v>
      </c>
      <c r="F32" s="9">
        <f t="shared" si="6"/>
        <v>0</v>
      </c>
      <c r="G32" s="10">
        <f t="shared" si="7"/>
        <v>1</v>
      </c>
      <c r="H32" s="11">
        <f t="shared" si="4"/>
        <v>11573036.960000001</v>
      </c>
      <c r="I32" s="11">
        <v>11611328.609999999</v>
      </c>
      <c r="J32" s="11">
        <f t="shared" si="0"/>
        <v>38291.64999999851</v>
      </c>
      <c r="K32" s="27">
        <f t="shared" si="1"/>
        <v>1595.4854166666046</v>
      </c>
      <c r="L32" s="104"/>
    </row>
    <row r="33" spans="1:12">
      <c r="A33" s="12">
        <f t="shared" si="8"/>
        <v>27</v>
      </c>
      <c r="B33" s="8">
        <f t="shared" si="8"/>
        <v>46230</v>
      </c>
      <c r="C33" s="8">
        <f t="shared" si="2"/>
        <v>46230</v>
      </c>
      <c r="D33" s="9">
        <f t="shared" si="6"/>
        <v>0</v>
      </c>
      <c r="E33" s="8">
        <f t="shared" si="3"/>
        <v>46231</v>
      </c>
      <c r="F33" s="9">
        <f t="shared" si="6"/>
        <v>0</v>
      </c>
      <c r="G33" s="10">
        <f t="shared" si="7"/>
        <v>1</v>
      </c>
      <c r="H33" s="11">
        <f t="shared" si="4"/>
        <v>11611328.609999999</v>
      </c>
      <c r="I33" s="11">
        <v>11654127.74</v>
      </c>
      <c r="J33" s="11">
        <f t="shared" si="0"/>
        <v>42799.13000000082</v>
      </c>
      <c r="K33" s="27">
        <f t="shared" si="1"/>
        <v>1783.2970833333675</v>
      </c>
      <c r="L33" s="104"/>
    </row>
    <row r="34" spans="1:12">
      <c r="A34" s="12">
        <f t="shared" ref="A34:B34" si="9">A33+1</f>
        <v>28</v>
      </c>
      <c r="B34" s="8">
        <f t="shared" si="9"/>
        <v>46231</v>
      </c>
      <c r="C34" s="8">
        <f t="shared" ref="C34:C37" si="10">B34</f>
        <v>46231</v>
      </c>
      <c r="D34" s="9">
        <f t="shared" ref="D34" si="11">D33</f>
        <v>0</v>
      </c>
      <c r="E34" s="8">
        <f t="shared" ref="E34:E37" si="12">C34+1</f>
        <v>46232</v>
      </c>
      <c r="F34" s="9">
        <f t="shared" ref="F34" si="13">F33</f>
        <v>0</v>
      </c>
      <c r="G34" s="10">
        <f t="shared" ref="G34:G37" si="14">IFERROR(((E34-C34)+(F34-D34)),"")</f>
        <v>1</v>
      </c>
      <c r="H34" s="11">
        <f>I33</f>
        <v>11654127.74</v>
      </c>
      <c r="I34" s="11">
        <v>11662490.880000001</v>
      </c>
      <c r="J34" s="11">
        <f t="shared" ref="J34:J37" si="15">I34-H34</f>
        <v>8363.140000000596</v>
      </c>
      <c r="K34" s="27">
        <f t="shared" ref="K34:K37" si="16">J34/24</f>
        <v>348.46416666669148</v>
      </c>
      <c r="L34" s="790" t="s">
        <v>470</v>
      </c>
    </row>
    <row r="35" spans="1:12">
      <c r="A35" s="12">
        <f t="shared" ref="A35:B35" si="17">A34+1</f>
        <v>29</v>
      </c>
      <c r="B35" s="8">
        <f t="shared" si="17"/>
        <v>46232</v>
      </c>
      <c r="C35" s="8">
        <f t="shared" si="10"/>
        <v>46232</v>
      </c>
      <c r="D35" s="9">
        <f t="shared" ref="D35" si="18">D34</f>
        <v>0</v>
      </c>
      <c r="E35" s="8">
        <f t="shared" si="12"/>
        <v>46233</v>
      </c>
      <c r="F35" s="9">
        <f t="shared" ref="F35" si="19">F34</f>
        <v>0</v>
      </c>
      <c r="G35" s="10">
        <f t="shared" si="14"/>
        <v>1</v>
      </c>
      <c r="H35" s="11">
        <f>I34</f>
        <v>11662490.880000001</v>
      </c>
      <c r="I35" s="11">
        <v>11662490.880000001</v>
      </c>
      <c r="J35" s="11">
        <f t="shared" si="15"/>
        <v>0</v>
      </c>
      <c r="K35" s="27">
        <f t="shared" si="16"/>
        <v>0</v>
      </c>
      <c r="L35" s="104" t="s">
        <v>477</v>
      </c>
    </row>
    <row r="36" spans="1:12">
      <c r="A36" s="12">
        <f t="shared" ref="A36:B36" si="20">A35+1</f>
        <v>30</v>
      </c>
      <c r="B36" s="8">
        <f t="shared" si="20"/>
        <v>46233</v>
      </c>
      <c r="C36" s="8">
        <f t="shared" si="10"/>
        <v>46233</v>
      </c>
      <c r="D36" s="9">
        <f t="shared" ref="D36" si="21">D35</f>
        <v>0</v>
      </c>
      <c r="E36" s="8">
        <f t="shared" si="12"/>
        <v>46234</v>
      </c>
      <c r="F36" s="9">
        <f t="shared" ref="F36" si="22">F35</f>
        <v>0</v>
      </c>
      <c r="G36" s="10">
        <f t="shared" si="14"/>
        <v>1</v>
      </c>
      <c r="H36" s="11">
        <f>I35</f>
        <v>11662490.880000001</v>
      </c>
      <c r="I36" s="11">
        <v>11669851.057</v>
      </c>
      <c r="J36" s="11">
        <f t="shared" si="15"/>
        <v>7360.1769999992102</v>
      </c>
      <c r="K36" s="27">
        <f t="shared" si="16"/>
        <v>306.67404166663374</v>
      </c>
      <c r="L36" s="104"/>
    </row>
    <row r="37" spans="1:12">
      <c r="A37" s="12">
        <f t="shared" ref="A37:B37" si="23">A36+1</f>
        <v>31</v>
      </c>
      <c r="B37" s="8">
        <f t="shared" si="23"/>
        <v>46234</v>
      </c>
      <c r="C37" s="8">
        <f t="shared" si="10"/>
        <v>46234</v>
      </c>
      <c r="D37" s="9">
        <f t="shared" ref="D37" si="24">D36</f>
        <v>0</v>
      </c>
      <c r="E37" s="8">
        <f t="shared" si="12"/>
        <v>46235</v>
      </c>
      <c r="F37" s="9">
        <f t="shared" ref="F37" si="25">F36</f>
        <v>0</v>
      </c>
      <c r="G37" s="10">
        <f t="shared" si="14"/>
        <v>1</v>
      </c>
      <c r="H37" s="11">
        <f>I36</f>
        <v>11669851.057</v>
      </c>
      <c r="I37" s="11">
        <v>11683251.41</v>
      </c>
      <c r="J37" s="11">
        <f t="shared" si="15"/>
        <v>13400.353000000119</v>
      </c>
      <c r="K37" s="27">
        <f t="shared" si="16"/>
        <v>558.34804166667163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SUM(G7:G38)</f>
        <v>31</v>
      </c>
      <c r="H40" s="20"/>
      <c r="I40" s="20"/>
      <c r="J40" s="32">
        <f>SUM(J7:J39)</f>
        <v>1093640.8399999999</v>
      </c>
      <c r="K40" s="32">
        <f>AVERAGE(K7:K38)</f>
        <v>1469.9473655913976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G40/SUMPRODUCT((G7:G38&gt;0)*1)</f>
        <v>1</v>
      </c>
      <c r="H41" s="24"/>
      <c r="I41" s="24"/>
      <c r="J41" s="24"/>
      <c r="K41" s="24">
        <f>K40/SUMPRODUCT((K7:K38&gt;0)*1)</f>
        <v>48.998245519713251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0F00-000000000000}"/>
  </hyperlinks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1"/>
  <sheetViews>
    <sheetView workbookViewId="0">
      <pane ySplit="6" topLeftCell="A19" activePane="bottomLeft" state="frozen"/>
      <selection pane="bottomLeft" activeCell="A37" sqref="A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3" width="9.109375" style="1"/>
    <col min="14" max="14" width="11.6640625" style="1" customWidth="1"/>
    <col min="15" max="15" width="9.109375" style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</row>
    <row r="2" spans="1:12">
      <c r="B2" s="2"/>
      <c r="C2" s="3" t="s">
        <v>147</v>
      </c>
      <c r="D2" s="2"/>
      <c r="E2" s="2"/>
      <c r="F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</row>
    <row r="4" spans="1:12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MAX(K7:K39)</f>
        <v>470.10041666665347</v>
      </c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7">
        <f>C4</f>
        <v>46204</v>
      </c>
      <c r="D7" s="278">
        <v>0</v>
      </c>
      <c r="E7" s="7">
        <f t="shared" ref="E7:E13" si="0">C7+1</f>
        <v>46205</v>
      </c>
      <c r="F7" s="278">
        <v>0</v>
      </c>
      <c r="G7" s="10">
        <f>IFERROR(((E7-C7)+(F7-D7)),"")</f>
        <v>1</v>
      </c>
      <c r="H7" s="11">
        <v>1866962.13</v>
      </c>
      <c r="I7" s="11">
        <v>1877975.71</v>
      </c>
      <c r="J7" s="11">
        <f t="shared" ref="J7:J34" si="1">I7-H7</f>
        <v>11013.580000000075</v>
      </c>
      <c r="K7" s="27">
        <f t="shared" ref="K7:K34" si="2">J7/24</f>
        <v>458.89916666666977</v>
      </c>
      <c r="L7" s="101"/>
    </row>
    <row r="8" spans="1:12">
      <c r="A8" s="12">
        <f>A7+1</f>
        <v>2</v>
      </c>
      <c r="B8" s="8">
        <f>B7+1</f>
        <v>46205</v>
      </c>
      <c r="C8" s="8">
        <f t="shared" ref="C8:C34" si="3">B8</f>
        <v>46205</v>
      </c>
      <c r="D8" s="9">
        <v>0</v>
      </c>
      <c r="E8" s="8">
        <f t="shared" si="0"/>
        <v>46206</v>
      </c>
      <c r="F8" s="9">
        <v>0</v>
      </c>
      <c r="G8" s="10">
        <f>IFERROR(((E8-C8)+(F8-D8)),"")</f>
        <v>1</v>
      </c>
      <c r="H8" s="11">
        <f t="shared" ref="H8:H33" si="4">I7</f>
        <v>1877975.71</v>
      </c>
      <c r="I8" s="11">
        <v>1888956.85</v>
      </c>
      <c r="J8" s="11">
        <f t="shared" si="1"/>
        <v>10981.14000000013</v>
      </c>
      <c r="K8" s="27">
        <f t="shared" si="2"/>
        <v>457.54750000000541</v>
      </c>
      <c r="L8" s="28"/>
    </row>
    <row r="9" spans="1:12">
      <c r="A9" s="12">
        <f t="shared" ref="A9:B24" si="5">A8+1</f>
        <v>3</v>
      </c>
      <c r="B9" s="8">
        <f t="shared" si="5"/>
        <v>46206</v>
      </c>
      <c r="C9" s="8">
        <f t="shared" si="3"/>
        <v>46206</v>
      </c>
      <c r="D9" s="9">
        <v>0</v>
      </c>
      <c r="E9" s="8">
        <f t="shared" si="0"/>
        <v>46207</v>
      </c>
      <c r="F9" s="9">
        <v>0</v>
      </c>
      <c r="G9" s="10">
        <f>IFERROR(((E9-C9)+(F9-D9)),"")</f>
        <v>1</v>
      </c>
      <c r="H9" s="11">
        <f t="shared" si="4"/>
        <v>1888956.85</v>
      </c>
      <c r="I9" s="11">
        <v>1900215.06</v>
      </c>
      <c r="J9" s="11">
        <f t="shared" si="1"/>
        <v>11258.209999999963</v>
      </c>
      <c r="K9" s="27">
        <f t="shared" si="2"/>
        <v>469.0920833333318</v>
      </c>
      <c r="L9" s="28"/>
    </row>
    <row r="10" spans="1:12">
      <c r="A10" s="12">
        <f t="shared" si="5"/>
        <v>4</v>
      </c>
      <c r="B10" s="8">
        <f t="shared" si="5"/>
        <v>46207</v>
      </c>
      <c r="C10" s="8">
        <f t="shared" si="3"/>
        <v>46207</v>
      </c>
      <c r="D10" s="9">
        <v>0</v>
      </c>
      <c r="E10" s="8">
        <f t="shared" si="0"/>
        <v>46208</v>
      </c>
      <c r="F10" s="9">
        <v>0</v>
      </c>
      <c r="G10" s="10">
        <f>IFERROR(((E10-C10)+(F10-D10)),"")</f>
        <v>1</v>
      </c>
      <c r="H10" s="11">
        <f t="shared" si="4"/>
        <v>1900215.06</v>
      </c>
      <c r="I10" s="11">
        <v>1911032.63</v>
      </c>
      <c r="J10" s="11">
        <f t="shared" si="1"/>
        <v>10817.569999999832</v>
      </c>
      <c r="K10" s="27">
        <f t="shared" si="2"/>
        <v>450.73208333332633</v>
      </c>
      <c r="L10" s="28"/>
    </row>
    <row r="11" spans="1:12">
      <c r="A11" s="12">
        <f t="shared" si="5"/>
        <v>5</v>
      </c>
      <c r="B11" s="8">
        <f t="shared" si="5"/>
        <v>46208</v>
      </c>
      <c r="C11" s="8">
        <f t="shared" si="3"/>
        <v>46208</v>
      </c>
      <c r="D11" s="9">
        <v>0</v>
      </c>
      <c r="E11" s="8">
        <f t="shared" si="0"/>
        <v>46209</v>
      </c>
      <c r="F11" s="9">
        <v>0</v>
      </c>
      <c r="G11" s="10">
        <f t="shared" ref="G11:G34" si="6">IFERROR(((E11-C11)+(F11-D11)),"")</f>
        <v>1</v>
      </c>
      <c r="H11" s="11">
        <f t="shared" si="4"/>
        <v>1911032.63</v>
      </c>
      <c r="I11" s="11">
        <v>1921820.27</v>
      </c>
      <c r="J11" s="11">
        <f t="shared" si="1"/>
        <v>10787.64000000013</v>
      </c>
      <c r="K11" s="27">
        <f t="shared" si="2"/>
        <v>449.48500000000541</v>
      </c>
      <c r="L11" s="28"/>
    </row>
    <row r="12" spans="1:12">
      <c r="A12" s="12">
        <f t="shared" si="5"/>
        <v>6</v>
      </c>
      <c r="B12" s="8">
        <f t="shared" si="5"/>
        <v>46209</v>
      </c>
      <c r="C12" s="8">
        <f t="shared" si="3"/>
        <v>46209</v>
      </c>
      <c r="D12" s="9">
        <v>0</v>
      </c>
      <c r="E12" s="8">
        <f t="shared" si="0"/>
        <v>46210</v>
      </c>
      <c r="F12" s="9">
        <v>0</v>
      </c>
      <c r="G12" s="10">
        <f t="shared" si="6"/>
        <v>1</v>
      </c>
      <c r="H12" s="11">
        <f t="shared" si="4"/>
        <v>1921820.27</v>
      </c>
      <c r="I12" s="11">
        <v>1932354.66</v>
      </c>
      <c r="J12" s="11">
        <f t="shared" si="1"/>
        <v>10534.389999999898</v>
      </c>
      <c r="K12" s="27">
        <f t="shared" si="2"/>
        <v>438.93291666666238</v>
      </c>
      <c r="L12" s="28"/>
    </row>
    <row r="13" spans="1:12">
      <c r="A13" s="12">
        <f t="shared" si="5"/>
        <v>7</v>
      </c>
      <c r="B13" s="8">
        <f t="shared" si="5"/>
        <v>46210</v>
      </c>
      <c r="C13" s="8">
        <f t="shared" si="3"/>
        <v>46210</v>
      </c>
      <c r="D13" s="9">
        <v>0</v>
      </c>
      <c r="E13" s="8">
        <f t="shared" si="0"/>
        <v>46211</v>
      </c>
      <c r="F13" s="9">
        <v>0</v>
      </c>
      <c r="G13" s="10">
        <f t="shared" si="6"/>
        <v>1</v>
      </c>
      <c r="H13" s="11">
        <f t="shared" si="4"/>
        <v>1932354.66</v>
      </c>
      <c r="I13" s="11">
        <v>1943440.11</v>
      </c>
      <c r="J13" s="11">
        <f t="shared" si="1"/>
        <v>11085.450000000186</v>
      </c>
      <c r="K13" s="27">
        <f t="shared" si="2"/>
        <v>461.89375000000774</v>
      </c>
      <c r="L13" s="28"/>
    </row>
    <row r="14" spans="1:12">
      <c r="A14" s="12">
        <f t="shared" si="5"/>
        <v>8</v>
      </c>
      <c r="B14" s="8">
        <f t="shared" si="5"/>
        <v>46211</v>
      </c>
      <c r="C14" s="8">
        <f t="shared" si="3"/>
        <v>46211</v>
      </c>
      <c r="D14" s="9">
        <v>0</v>
      </c>
      <c r="E14" s="8">
        <f t="shared" ref="E14" si="7">C14+1</f>
        <v>46212</v>
      </c>
      <c r="F14" s="9">
        <v>0</v>
      </c>
      <c r="G14" s="10">
        <f t="shared" si="6"/>
        <v>1</v>
      </c>
      <c r="H14" s="11">
        <f t="shared" si="4"/>
        <v>1943440.11</v>
      </c>
      <c r="I14" s="11">
        <v>1954416.87</v>
      </c>
      <c r="J14" s="11">
        <f t="shared" si="1"/>
        <v>10976.760000000009</v>
      </c>
      <c r="K14" s="27">
        <f t="shared" si="2"/>
        <v>457.36500000000041</v>
      </c>
      <c r="L14" s="28"/>
    </row>
    <row r="15" spans="1:12">
      <c r="A15" s="12">
        <f t="shared" si="5"/>
        <v>9</v>
      </c>
      <c r="B15" s="8">
        <f t="shared" si="5"/>
        <v>46212</v>
      </c>
      <c r="C15" s="8">
        <f t="shared" si="3"/>
        <v>46212</v>
      </c>
      <c r="D15" s="9">
        <v>0</v>
      </c>
      <c r="E15" s="8">
        <f t="shared" ref="E15" si="8">C15+1</f>
        <v>46213</v>
      </c>
      <c r="F15" s="9">
        <v>0</v>
      </c>
      <c r="G15" s="10">
        <f t="shared" si="6"/>
        <v>1</v>
      </c>
      <c r="H15" s="11">
        <f t="shared" si="4"/>
        <v>1954416.87</v>
      </c>
      <c r="I15" s="11">
        <v>1965263.76</v>
      </c>
      <c r="J15" s="11">
        <f t="shared" si="1"/>
        <v>10846.889999999898</v>
      </c>
      <c r="K15" s="27">
        <f t="shared" si="2"/>
        <v>451.95374999999575</v>
      </c>
      <c r="L15" s="104"/>
    </row>
    <row r="16" spans="1:12">
      <c r="A16" s="12">
        <f t="shared" si="5"/>
        <v>10</v>
      </c>
      <c r="B16" s="8">
        <f t="shared" si="5"/>
        <v>46213</v>
      </c>
      <c r="C16" s="8">
        <f t="shared" si="3"/>
        <v>46213</v>
      </c>
      <c r="D16" s="9">
        <v>0</v>
      </c>
      <c r="E16" s="8">
        <f t="shared" ref="E16:E34" si="9">C16+1</f>
        <v>46214</v>
      </c>
      <c r="F16" s="9">
        <v>0</v>
      </c>
      <c r="G16" s="10">
        <f t="shared" si="6"/>
        <v>1</v>
      </c>
      <c r="H16" s="11">
        <f t="shared" si="4"/>
        <v>1965263.76</v>
      </c>
      <c r="I16" s="11">
        <v>1976383.37</v>
      </c>
      <c r="J16" s="11">
        <f t="shared" ref="J16" si="10">I16-H16</f>
        <v>11119.610000000102</v>
      </c>
      <c r="K16" s="27">
        <f t="shared" ref="K16" si="11">J16/24</f>
        <v>463.31708333333762</v>
      </c>
      <c r="L16" s="104"/>
    </row>
    <row r="17" spans="1:14">
      <c r="A17" s="12">
        <f t="shared" si="5"/>
        <v>11</v>
      </c>
      <c r="B17" s="8">
        <f t="shared" si="5"/>
        <v>46214</v>
      </c>
      <c r="C17" s="8">
        <f t="shared" si="3"/>
        <v>46214</v>
      </c>
      <c r="D17" s="9">
        <v>0</v>
      </c>
      <c r="E17" s="8">
        <f t="shared" si="9"/>
        <v>46215</v>
      </c>
      <c r="F17" s="9">
        <v>0</v>
      </c>
      <c r="G17" s="10">
        <f t="shared" si="6"/>
        <v>1</v>
      </c>
      <c r="H17" s="11">
        <f t="shared" si="4"/>
        <v>1976383.37</v>
      </c>
      <c r="I17" s="11">
        <v>1987491</v>
      </c>
      <c r="J17" s="11">
        <f t="shared" si="1"/>
        <v>11107.629999999888</v>
      </c>
      <c r="K17" s="27">
        <f t="shared" si="2"/>
        <v>462.81791666666203</v>
      </c>
      <c r="L17" s="104"/>
    </row>
    <row r="18" spans="1:14">
      <c r="A18" s="12">
        <f t="shared" si="5"/>
        <v>12</v>
      </c>
      <c r="B18" s="8">
        <f t="shared" si="5"/>
        <v>46215</v>
      </c>
      <c r="C18" s="8">
        <f t="shared" si="3"/>
        <v>46215</v>
      </c>
      <c r="D18" s="9">
        <v>0</v>
      </c>
      <c r="E18" s="8">
        <f t="shared" si="9"/>
        <v>46216</v>
      </c>
      <c r="F18" s="9">
        <v>0</v>
      </c>
      <c r="G18" s="10">
        <f t="shared" si="6"/>
        <v>1</v>
      </c>
      <c r="H18" s="11">
        <f t="shared" si="4"/>
        <v>1987491</v>
      </c>
      <c r="I18" s="11">
        <v>1998537.73</v>
      </c>
      <c r="J18" s="11">
        <f t="shared" si="1"/>
        <v>11046.729999999981</v>
      </c>
      <c r="K18" s="27">
        <f t="shared" si="2"/>
        <v>460.28041666666587</v>
      </c>
      <c r="L18" s="104"/>
      <c r="N18" s="29"/>
    </row>
    <row r="19" spans="1:14">
      <c r="A19" s="12">
        <f t="shared" si="5"/>
        <v>13</v>
      </c>
      <c r="B19" s="8">
        <f t="shared" si="5"/>
        <v>46216</v>
      </c>
      <c r="C19" s="8">
        <f t="shared" si="3"/>
        <v>46216</v>
      </c>
      <c r="D19" s="9">
        <v>0</v>
      </c>
      <c r="E19" s="8">
        <f t="shared" si="9"/>
        <v>46217</v>
      </c>
      <c r="F19" s="9">
        <v>0</v>
      </c>
      <c r="G19" s="10">
        <f t="shared" si="6"/>
        <v>1</v>
      </c>
      <c r="H19" s="11">
        <f t="shared" si="4"/>
        <v>1998537.73</v>
      </c>
      <c r="I19" s="11">
        <v>2009526.93</v>
      </c>
      <c r="J19" s="11">
        <f t="shared" si="1"/>
        <v>10989.199999999953</v>
      </c>
      <c r="K19" s="27">
        <f t="shared" si="2"/>
        <v>457.88333333333139</v>
      </c>
      <c r="L19" s="104"/>
    </row>
    <row r="20" spans="1:14">
      <c r="A20" s="12">
        <f t="shared" si="5"/>
        <v>14</v>
      </c>
      <c r="B20" s="8">
        <f t="shared" si="5"/>
        <v>46217</v>
      </c>
      <c r="C20" s="8">
        <f t="shared" si="3"/>
        <v>46217</v>
      </c>
      <c r="D20" s="9">
        <v>0</v>
      </c>
      <c r="E20" s="8">
        <f t="shared" si="9"/>
        <v>46218</v>
      </c>
      <c r="F20" s="9">
        <v>0</v>
      </c>
      <c r="G20" s="10">
        <f t="shared" si="6"/>
        <v>1</v>
      </c>
      <c r="H20" s="11">
        <f t="shared" si="4"/>
        <v>2009526.93</v>
      </c>
      <c r="I20" s="11">
        <v>2020474.96</v>
      </c>
      <c r="J20" s="11">
        <f t="shared" si="1"/>
        <v>10948.030000000028</v>
      </c>
      <c r="K20" s="27">
        <f t="shared" si="2"/>
        <v>456.16791666666785</v>
      </c>
      <c r="L20" s="104"/>
    </row>
    <row r="21" spans="1:14">
      <c r="A21" s="12">
        <f t="shared" si="5"/>
        <v>15</v>
      </c>
      <c r="B21" s="8">
        <f t="shared" si="5"/>
        <v>46218</v>
      </c>
      <c r="C21" s="8">
        <f t="shared" si="3"/>
        <v>46218</v>
      </c>
      <c r="D21" s="9">
        <v>0</v>
      </c>
      <c r="E21" s="8">
        <f t="shared" si="9"/>
        <v>46219</v>
      </c>
      <c r="F21" s="9">
        <v>0</v>
      </c>
      <c r="G21" s="10">
        <f t="shared" si="6"/>
        <v>1</v>
      </c>
      <c r="H21" s="11">
        <f t="shared" si="4"/>
        <v>2020474.96</v>
      </c>
      <c r="I21" s="240">
        <v>2031608.79</v>
      </c>
      <c r="J21" s="11">
        <f t="shared" si="1"/>
        <v>11133.830000000075</v>
      </c>
      <c r="K21" s="27">
        <f t="shared" si="2"/>
        <v>463.90958333333646</v>
      </c>
      <c r="L21" s="104"/>
      <c r="N21" s="11"/>
    </row>
    <row r="22" spans="1:14">
      <c r="A22" s="12">
        <f t="shared" si="5"/>
        <v>16</v>
      </c>
      <c r="B22" s="8">
        <f t="shared" si="5"/>
        <v>46219</v>
      </c>
      <c r="C22" s="8">
        <f t="shared" si="3"/>
        <v>46219</v>
      </c>
      <c r="D22" s="9">
        <v>0</v>
      </c>
      <c r="E22" s="8">
        <f t="shared" si="9"/>
        <v>46220</v>
      </c>
      <c r="F22" s="9">
        <v>0</v>
      </c>
      <c r="G22" s="10">
        <f t="shared" si="6"/>
        <v>1</v>
      </c>
      <c r="H22" s="11">
        <f t="shared" si="4"/>
        <v>2031608.79</v>
      </c>
      <c r="I22" s="11">
        <v>2042518.24</v>
      </c>
      <c r="J22" s="11">
        <f t="shared" si="1"/>
        <v>10909.449999999953</v>
      </c>
      <c r="K22" s="27">
        <f t="shared" si="2"/>
        <v>454.56041666666471</v>
      </c>
      <c r="L22" s="28"/>
    </row>
    <row r="23" spans="1:14">
      <c r="A23" s="12">
        <f t="shared" si="5"/>
        <v>17</v>
      </c>
      <c r="B23" s="8">
        <f t="shared" si="5"/>
        <v>46220</v>
      </c>
      <c r="C23" s="8">
        <f t="shared" si="3"/>
        <v>46220</v>
      </c>
      <c r="D23" s="9">
        <v>0</v>
      </c>
      <c r="E23" s="8">
        <f t="shared" si="9"/>
        <v>46221</v>
      </c>
      <c r="F23" s="9">
        <v>0</v>
      </c>
      <c r="G23" s="10">
        <f t="shared" si="6"/>
        <v>1</v>
      </c>
      <c r="H23" s="11">
        <f t="shared" si="4"/>
        <v>2042518.24</v>
      </c>
      <c r="I23" s="11">
        <v>2053777.84</v>
      </c>
      <c r="J23" s="11">
        <f t="shared" si="1"/>
        <v>11259.600000000093</v>
      </c>
      <c r="K23" s="27">
        <f t="shared" si="2"/>
        <v>469.1500000000039</v>
      </c>
      <c r="L23" s="104"/>
    </row>
    <row r="24" spans="1:14">
      <c r="A24" s="12">
        <f t="shared" si="5"/>
        <v>18</v>
      </c>
      <c r="B24" s="8">
        <f t="shared" si="5"/>
        <v>46221</v>
      </c>
      <c r="C24" s="8">
        <f t="shared" si="3"/>
        <v>46221</v>
      </c>
      <c r="D24" s="9">
        <v>0</v>
      </c>
      <c r="E24" s="8">
        <f t="shared" si="9"/>
        <v>46222</v>
      </c>
      <c r="F24" s="9">
        <v>0</v>
      </c>
      <c r="G24" s="10">
        <f t="shared" si="6"/>
        <v>1</v>
      </c>
      <c r="H24" s="11">
        <f t="shared" si="4"/>
        <v>2053777.84</v>
      </c>
      <c r="I24" s="11">
        <v>2064753.43</v>
      </c>
      <c r="J24" s="11">
        <f t="shared" si="1"/>
        <v>10975.589999999851</v>
      </c>
      <c r="K24" s="27">
        <f t="shared" si="2"/>
        <v>457.31624999999377</v>
      </c>
      <c r="L24" s="104"/>
    </row>
    <row r="25" spans="1:14">
      <c r="A25" s="12">
        <f t="shared" ref="A25:B34" si="12">A24+1</f>
        <v>19</v>
      </c>
      <c r="B25" s="8">
        <f t="shared" si="12"/>
        <v>46222</v>
      </c>
      <c r="C25" s="8">
        <f t="shared" si="3"/>
        <v>46222</v>
      </c>
      <c r="D25" s="9">
        <v>0</v>
      </c>
      <c r="E25" s="8">
        <f t="shared" si="9"/>
        <v>46223</v>
      </c>
      <c r="F25" s="9">
        <v>0</v>
      </c>
      <c r="G25" s="10">
        <f t="shared" si="6"/>
        <v>1</v>
      </c>
      <c r="H25" s="11">
        <f t="shared" si="4"/>
        <v>2064753.43</v>
      </c>
      <c r="I25" s="11">
        <v>2075956.6</v>
      </c>
      <c r="J25" s="11">
        <f t="shared" si="1"/>
        <v>11203.170000000158</v>
      </c>
      <c r="K25" s="27">
        <f t="shared" si="2"/>
        <v>466.79875000000658</v>
      </c>
      <c r="L25" s="104"/>
    </row>
    <row r="26" spans="1:14">
      <c r="A26" s="12">
        <f t="shared" si="12"/>
        <v>20</v>
      </c>
      <c r="B26" s="8">
        <f t="shared" si="12"/>
        <v>46223</v>
      </c>
      <c r="C26" s="8">
        <f t="shared" si="3"/>
        <v>46223</v>
      </c>
      <c r="D26" s="9">
        <v>0</v>
      </c>
      <c r="E26" s="8">
        <f t="shared" si="9"/>
        <v>46224</v>
      </c>
      <c r="F26" s="9">
        <v>0</v>
      </c>
      <c r="G26" s="10">
        <f t="shared" si="6"/>
        <v>1</v>
      </c>
      <c r="H26" s="11">
        <f t="shared" si="4"/>
        <v>2075956.6</v>
      </c>
      <c r="I26" s="11">
        <v>2086988.09</v>
      </c>
      <c r="J26" s="11">
        <f t="shared" si="1"/>
        <v>11031.489999999991</v>
      </c>
      <c r="K26" s="27">
        <f t="shared" si="2"/>
        <v>459.64541666666628</v>
      </c>
      <c r="L26" s="104"/>
    </row>
    <row r="27" spans="1:14">
      <c r="A27" s="12">
        <f t="shared" si="12"/>
        <v>21</v>
      </c>
      <c r="B27" s="8">
        <f t="shared" si="12"/>
        <v>46224</v>
      </c>
      <c r="C27" s="8">
        <f t="shared" si="3"/>
        <v>46224</v>
      </c>
      <c r="D27" s="9">
        <v>0</v>
      </c>
      <c r="E27" s="8">
        <f t="shared" si="9"/>
        <v>46225</v>
      </c>
      <c r="F27" s="9">
        <v>0</v>
      </c>
      <c r="G27" s="10">
        <f t="shared" si="6"/>
        <v>1</v>
      </c>
      <c r="H27" s="11">
        <f t="shared" si="4"/>
        <v>2086988.09</v>
      </c>
      <c r="I27" s="11">
        <v>2097578</v>
      </c>
      <c r="J27" s="11">
        <f t="shared" si="1"/>
        <v>10589.909999999916</v>
      </c>
      <c r="K27" s="27">
        <f t="shared" si="2"/>
        <v>441.24624999999651</v>
      </c>
      <c r="L27" s="104"/>
    </row>
    <row r="28" spans="1:14">
      <c r="A28" s="12">
        <f t="shared" si="12"/>
        <v>22</v>
      </c>
      <c r="B28" s="8">
        <f t="shared" si="12"/>
        <v>46225</v>
      </c>
      <c r="C28" s="8">
        <f t="shared" si="3"/>
        <v>46225</v>
      </c>
      <c r="D28" s="9">
        <v>0</v>
      </c>
      <c r="E28" s="8">
        <f t="shared" si="9"/>
        <v>46226</v>
      </c>
      <c r="F28" s="9">
        <v>0</v>
      </c>
      <c r="G28" s="10">
        <f t="shared" si="6"/>
        <v>1</v>
      </c>
      <c r="H28" s="11">
        <f t="shared" si="4"/>
        <v>2097578</v>
      </c>
      <c r="I28" s="11">
        <v>2108433.0099999998</v>
      </c>
      <c r="J28" s="11">
        <f t="shared" si="1"/>
        <v>10855.009999999776</v>
      </c>
      <c r="K28" s="27">
        <f t="shared" si="2"/>
        <v>452.292083333324</v>
      </c>
      <c r="L28" s="104"/>
    </row>
    <row r="29" spans="1:14">
      <c r="A29" s="12">
        <f t="shared" si="12"/>
        <v>23</v>
      </c>
      <c r="B29" s="8">
        <f t="shared" si="12"/>
        <v>46226</v>
      </c>
      <c r="C29" s="8">
        <f t="shared" si="3"/>
        <v>46226</v>
      </c>
      <c r="D29" s="9">
        <v>0</v>
      </c>
      <c r="E29" s="8">
        <f t="shared" si="9"/>
        <v>46227</v>
      </c>
      <c r="F29" s="9">
        <v>0</v>
      </c>
      <c r="G29" s="10">
        <f t="shared" si="6"/>
        <v>1</v>
      </c>
      <c r="H29" s="11">
        <f t="shared" si="4"/>
        <v>2108433.0099999998</v>
      </c>
      <c r="I29" s="11">
        <v>2119422.0699999998</v>
      </c>
      <c r="J29" s="11">
        <f t="shared" si="1"/>
        <v>10989.060000000056</v>
      </c>
      <c r="K29" s="27">
        <f t="shared" si="2"/>
        <v>457.87750000000233</v>
      </c>
      <c r="L29" s="104"/>
    </row>
    <row r="30" spans="1:14">
      <c r="A30" s="12">
        <f t="shared" si="12"/>
        <v>24</v>
      </c>
      <c r="B30" s="8">
        <f t="shared" si="12"/>
        <v>46227</v>
      </c>
      <c r="C30" s="8">
        <f t="shared" si="3"/>
        <v>46227</v>
      </c>
      <c r="D30" s="9">
        <v>0</v>
      </c>
      <c r="E30" s="8">
        <f t="shared" si="9"/>
        <v>46228</v>
      </c>
      <c r="F30" s="9">
        <v>0</v>
      </c>
      <c r="G30" s="10">
        <f t="shared" si="6"/>
        <v>1</v>
      </c>
      <c r="H30" s="11">
        <f t="shared" si="4"/>
        <v>2119422.0699999998</v>
      </c>
      <c r="I30" s="42">
        <v>2129848.65</v>
      </c>
      <c r="J30" s="11">
        <f t="shared" si="1"/>
        <v>10426.580000000075</v>
      </c>
      <c r="K30" s="27">
        <f t="shared" si="2"/>
        <v>434.44083333333646</v>
      </c>
      <c r="L30" s="104"/>
    </row>
    <row r="31" spans="1:14">
      <c r="A31" s="12">
        <f t="shared" si="12"/>
        <v>25</v>
      </c>
      <c r="B31" s="8">
        <f t="shared" si="12"/>
        <v>46228</v>
      </c>
      <c r="C31" s="8">
        <f t="shared" si="3"/>
        <v>46228</v>
      </c>
      <c r="D31" s="9">
        <v>0</v>
      </c>
      <c r="E31" s="8">
        <f t="shared" si="9"/>
        <v>46229</v>
      </c>
      <c r="F31" s="9">
        <v>0</v>
      </c>
      <c r="G31" s="10">
        <f t="shared" si="6"/>
        <v>1</v>
      </c>
      <c r="H31" s="11">
        <f t="shared" si="4"/>
        <v>2129848.65</v>
      </c>
      <c r="I31" s="11">
        <v>2140930.0499999998</v>
      </c>
      <c r="J31" s="11">
        <f t="shared" si="1"/>
        <v>11081.399999999907</v>
      </c>
      <c r="K31" s="27">
        <f t="shared" si="2"/>
        <v>461.7249999999961</v>
      </c>
      <c r="L31" s="104"/>
    </row>
    <row r="32" spans="1:14">
      <c r="A32" s="12">
        <f t="shared" si="12"/>
        <v>26</v>
      </c>
      <c r="B32" s="8">
        <f t="shared" si="12"/>
        <v>46229</v>
      </c>
      <c r="C32" s="8">
        <f t="shared" si="3"/>
        <v>46229</v>
      </c>
      <c r="D32" s="9">
        <v>0</v>
      </c>
      <c r="E32" s="8">
        <f t="shared" si="9"/>
        <v>46230</v>
      </c>
      <c r="F32" s="9">
        <v>0</v>
      </c>
      <c r="G32" s="10">
        <f t="shared" si="6"/>
        <v>1</v>
      </c>
      <c r="H32" s="11">
        <f t="shared" si="4"/>
        <v>2140930.0499999998</v>
      </c>
      <c r="I32" s="11">
        <v>2151851.9</v>
      </c>
      <c r="J32" s="11">
        <f t="shared" si="1"/>
        <v>10921.850000000093</v>
      </c>
      <c r="K32" s="27">
        <f t="shared" si="2"/>
        <v>455.07708333333721</v>
      </c>
      <c r="L32" s="104"/>
    </row>
    <row r="33" spans="1:12">
      <c r="A33" s="12">
        <f t="shared" si="12"/>
        <v>27</v>
      </c>
      <c r="B33" s="8">
        <f t="shared" si="12"/>
        <v>46230</v>
      </c>
      <c r="C33" s="8">
        <f t="shared" si="3"/>
        <v>46230</v>
      </c>
      <c r="D33" s="9">
        <v>0</v>
      </c>
      <c r="E33" s="8">
        <f t="shared" si="9"/>
        <v>46231</v>
      </c>
      <c r="F33" s="9">
        <v>0</v>
      </c>
      <c r="G33" s="10">
        <f t="shared" si="6"/>
        <v>1</v>
      </c>
      <c r="H33" s="11">
        <f t="shared" si="4"/>
        <v>2151851.9</v>
      </c>
      <c r="I33" s="11">
        <v>2162836.8199999998</v>
      </c>
      <c r="J33" s="11">
        <f t="shared" si="1"/>
        <v>10984.919999999925</v>
      </c>
      <c r="K33" s="27">
        <f t="shared" si="2"/>
        <v>457.70499999999691</v>
      </c>
      <c r="L33" s="104"/>
    </row>
    <row r="34" spans="1:12">
      <c r="A34" s="12">
        <f t="shared" si="12"/>
        <v>28</v>
      </c>
      <c r="B34" s="8">
        <f t="shared" si="12"/>
        <v>46231</v>
      </c>
      <c r="C34" s="8">
        <f t="shared" si="3"/>
        <v>46231</v>
      </c>
      <c r="D34" s="9">
        <v>0</v>
      </c>
      <c r="E34" s="8">
        <f t="shared" si="9"/>
        <v>46232</v>
      </c>
      <c r="F34" s="9">
        <v>0</v>
      </c>
      <c r="G34" s="10">
        <f t="shared" si="6"/>
        <v>1</v>
      </c>
      <c r="H34" s="11">
        <f>I33</f>
        <v>2162836.8199999998</v>
      </c>
      <c r="I34" s="11">
        <v>2173781.7400000002</v>
      </c>
      <c r="J34" s="11">
        <f t="shared" si="1"/>
        <v>10944.920000000391</v>
      </c>
      <c r="K34" s="27">
        <f t="shared" si="2"/>
        <v>456.03833333334961</v>
      </c>
      <c r="L34" s="28"/>
    </row>
    <row r="35" spans="1:12">
      <c r="A35" s="12">
        <f t="shared" ref="A35:B35" si="13">A34+1</f>
        <v>29</v>
      </c>
      <c r="B35" s="8">
        <f t="shared" si="13"/>
        <v>46232</v>
      </c>
      <c r="C35" s="8">
        <f t="shared" ref="C35:C37" si="14">B35</f>
        <v>46232</v>
      </c>
      <c r="D35" s="9">
        <v>0</v>
      </c>
      <c r="E35" s="8">
        <f t="shared" ref="E35:E37" si="15">C35+1</f>
        <v>46233</v>
      </c>
      <c r="F35" s="9">
        <v>0</v>
      </c>
      <c r="G35" s="10">
        <f t="shared" ref="G35:G37" si="16">IFERROR(((E35-C35)+(F35-D35)),"")</f>
        <v>1</v>
      </c>
      <c r="H35" s="11">
        <f>I34</f>
        <v>2173781.7400000002</v>
      </c>
      <c r="I35" s="11">
        <v>2184909.73</v>
      </c>
      <c r="J35" s="11">
        <f t="shared" ref="J35:J37" si="17">I35-H35</f>
        <v>11127.989999999758</v>
      </c>
      <c r="K35" s="27">
        <f t="shared" ref="K35:K37" si="18">J35/24</f>
        <v>463.66624999998993</v>
      </c>
      <c r="L35" s="28"/>
    </row>
    <row r="36" spans="1:12">
      <c r="A36" s="12">
        <f t="shared" ref="A36:B36" si="19">A35+1</f>
        <v>30</v>
      </c>
      <c r="B36" s="8">
        <f t="shared" si="19"/>
        <v>46233</v>
      </c>
      <c r="C36" s="8">
        <f t="shared" si="14"/>
        <v>46233</v>
      </c>
      <c r="D36" s="9">
        <v>0</v>
      </c>
      <c r="E36" s="8">
        <f t="shared" si="15"/>
        <v>46234</v>
      </c>
      <c r="F36" s="9">
        <v>0</v>
      </c>
      <c r="G36" s="10">
        <f t="shared" si="16"/>
        <v>1</v>
      </c>
      <c r="H36" s="11">
        <f>I35</f>
        <v>2184909.73</v>
      </c>
      <c r="I36" s="11">
        <v>2195823.85</v>
      </c>
      <c r="J36" s="11">
        <f t="shared" si="17"/>
        <v>10914.120000000112</v>
      </c>
      <c r="K36" s="27">
        <f t="shared" si="18"/>
        <v>454.75500000000466</v>
      </c>
      <c r="L36" s="28"/>
    </row>
    <row r="37" spans="1:12">
      <c r="A37" s="12">
        <f t="shared" ref="A37:B37" si="20">A36+1</f>
        <v>31</v>
      </c>
      <c r="B37" s="8">
        <f t="shared" si="20"/>
        <v>46234</v>
      </c>
      <c r="C37" s="8">
        <f t="shared" si="14"/>
        <v>46234</v>
      </c>
      <c r="D37" s="9">
        <v>0</v>
      </c>
      <c r="E37" s="8">
        <f t="shared" si="15"/>
        <v>46235</v>
      </c>
      <c r="F37" s="9">
        <v>0</v>
      </c>
      <c r="G37" s="10">
        <f t="shared" si="16"/>
        <v>1</v>
      </c>
      <c r="H37" s="11">
        <f>I36</f>
        <v>2195823.85</v>
      </c>
      <c r="I37" s="11">
        <v>2207106.2599999998</v>
      </c>
      <c r="J37" s="11">
        <f t="shared" si="17"/>
        <v>11282.409999999683</v>
      </c>
      <c r="K37" s="27">
        <f t="shared" si="18"/>
        <v>470.10041666665347</v>
      </c>
      <c r="L37" s="28"/>
    </row>
    <row r="38" spans="1:12">
      <c r="A38" s="13"/>
      <c r="B38" s="14"/>
      <c r="C38" s="14"/>
      <c r="D38" s="292"/>
      <c r="E38" s="14"/>
      <c r="F38" s="292"/>
      <c r="G38" s="293"/>
      <c r="H38" s="16"/>
      <c r="I38" s="16"/>
      <c r="J38" s="16"/>
      <c r="K38" s="30"/>
      <c r="L38" s="94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340144.12999999989</v>
      </c>
      <c r="K40" s="32">
        <f>AVERAGE(K7:K34)</f>
        <v>456.57680059523864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 cm="1">
        <f t="array" ref="G41">G40/SUMPRODUCT((G7:G34&gt;0)*1)</f>
        <v>1</v>
      </c>
      <c r="H41" s="24"/>
      <c r="I41" s="24"/>
      <c r="J41" s="24"/>
      <c r="K41" s="24" cm="1">
        <f t="array" ref="K41">K40/SUMPRODUCT((K7:K34&gt;0)*1)</f>
        <v>16.306314306972808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000-000000000000}"/>
  </hyperlinks>
  <pageMargins left="0.7" right="0.7" top="0.75" bottom="0.75" header="0.3" footer="0.3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42"/>
  <sheetViews>
    <sheetView workbookViewId="0">
      <pane ySplit="6" topLeftCell="A22" activePane="bottomLeft" state="frozen"/>
      <selection pane="bottomLeft" activeCell="A37" sqref="A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</row>
    <row r="2" spans="1:12">
      <c r="B2" s="2"/>
      <c r="C2" s="3" t="s">
        <v>148</v>
      </c>
      <c r="D2" s="2"/>
      <c r="E2" s="2"/>
      <c r="F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</row>
    <row r="4" spans="1:12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MAX(K7:K40)</f>
        <v>418.76166666665813</v>
      </c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7">
        <f>C4</f>
        <v>46204</v>
      </c>
      <c r="D7" s="9">
        <v>0</v>
      </c>
      <c r="E7" s="7">
        <f>C7+1</f>
        <v>46205</v>
      </c>
      <c r="F7" s="9">
        <v>0</v>
      </c>
      <c r="G7" s="10">
        <f>IFERROR(((E7-C7)+(F7-D7)),"")</f>
        <v>1</v>
      </c>
      <c r="H7" s="11">
        <v>2249891.15</v>
      </c>
      <c r="I7" s="11">
        <v>2258436.91</v>
      </c>
      <c r="J7" s="11">
        <f t="shared" ref="J7" si="0">I7-H7</f>
        <v>8545.7600000002421</v>
      </c>
      <c r="K7" s="27">
        <f t="shared" ref="K7" si="1">J7/24</f>
        <v>356.07333333334344</v>
      </c>
      <c r="L7" s="534"/>
    </row>
    <row r="8" spans="1:12">
      <c r="A8" s="12">
        <f>A7+1</f>
        <v>2</v>
      </c>
      <c r="B8" s="8">
        <f>B7+1</f>
        <v>46205</v>
      </c>
      <c r="C8" s="8">
        <f t="shared" ref="C8:C34" si="2">B8</f>
        <v>46205</v>
      </c>
      <c r="D8" s="9">
        <v>0</v>
      </c>
      <c r="E8" s="8">
        <f t="shared" ref="E8:E15" si="3">C8+1</f>
        <v>46206</v>
      </c>
      <c r="F8" s="9">
        <v>0</v>
      </c>
      <c r="G8" s="10">
        <f>IFERROR(((E8-C8)+(F8-D8)),"")</f>
        <v>1</v>
      </c>
      <c r="H8" s="11">
        <f t="shared" ref="H8:H33" si="4">I7</f>
        <v>2258436.91</v>
      </c>
      <c r="I8" s="11">
        <v>2266164.77</v>
      </c>
      <c r="J8" s="11">
        <f t="shared" ref="J8" si="5">I8-H8</f>
        <v>7727.8599999998696</v>
      </c>
      <c r="K8" s="27">
        <f t="shared" ref="K8" si="6">J8/24</f>
        <v>321.99416666666122</v>
      </c>
      <c r="L8" s="537"/>
    </row>
    <row r="9" spans="1:12">
      <c r="A9" s="12">
        <f t="shared" ref="A9:B24" si="7">A8+1</f>
        <v>3</v>
      </c>
      <c r="B9" s="8">
        <f t="shared" si="7"/>
        <v>46206</v>
      </c>
      <c r="C9" s="8">
        <f t="shared" si="2"/>
        <v>46206</v>
      </c>
      <c r="D9" s="9">
        <v>0</v>
      </c>
      <c r="E9" s="8">
        <f t="shared" si="3"/>
        <v>46207</v>
      </c>
      <c r="F9" s="9">
        <v>0</v>
      </c>
      <c r="G9" s="10">
        <f>IFERROR(((E9-C9)+(F9-D9)),"")</f>
        <v>1</v>
      </c>
      <c r="H9" s="11">
        <f t="shared" si="4"/>
        <v>2266164.77</v>
      </c>
      <c r="I9" s="11">
        <v>2273901.4700000002</v>
      </c>
      <c r="J9" s="11">
        <f t="shared" ref="J9" si="8">I9-H9</f>
        <v>7736.7000000001863</v>
      </c>
      <c r="K9" s="27">
        <f t="shared" ref="K9" si="9">J9/24</f>
        <v>322.36250000000774</v>
      </c>
      <c r="L9" s="537"/>
    </row>
    <row r="10" spans="1:12">
      <c r="A10" s="12">
        <f t="shared" si="7"/>
        <v>4</v>
      </c>
      <c r="B10" s="8">
        <f t="shared" si="7"/>
        <v>46207</v>
      </c>
      <c r="C10" s="8">
        <f t="shared" si="2"/>
        <v>46207</v>
      </c>
      <c r="D10" s="9">
        <v>0</v>
      </c>
      <c r="E10" s="8">
        <f t="shared" si="3"/>
        <v>46208</v>
      </c>
      <c r="F10" s="9">
        <v>0</v>
      </c>
      <c r="G10" s="10">
        <f>IFERROR(((E10-C10)+(F10-D10)),"")</f>
        <v>1</v>
      </c>
      <c r="H10" s="11">
        <f t="shared" si="4"/>
        <v>2273901.4700000002</v>
      </c>
      <c r="I10" s="11">
        <v>2280110.59</v>
      </c>
      <c r="J10" s="11">
        <f t="shared" ref="J10" si="10">I10-H10</f>
        <v>6209.1199999996461</v>
      </c>
      <c r="K10" s="27">
        <f t="shared" ref="K10" si="11">J10/24</f>
        <v>258.71333333331859</v>
      </c>
      <c r="L10" s="537"/>
    </row>
    <row r="11" spans="1:12">
      <c r="A11" s="12">
        <f t="shared" si="7"/>
        <v>5</v>
      </c>
      <c r="B11" s="8">
        <f t="shared" si="7"/>
        <v>46208</v>
      </c>
      <c r="C11" s="8">
        <f t="shared" si="2"/>
        <v>46208</v>
      </c>
      <c r="D11" s="9">
        <v>0</v>
      </c>
      <c r="E11" s="8">
        <f t="shared" si="3"/>
        <v>46209</v>
      </c>
      <c r="F11" s="9">
        <v>0</v>
      </c>
      <c r="G11" s="10">
        <f t="shared" ref="G11:G34" si="12">IFERROR(((E11-C11)+(F11-D11)),"")</f>
        <v>1</v>
      </c>
      <c r="H11" s="11">
        <f t="shared" si="4"/>
        <v>2280110.59</v>
      </c>
      <c r="I11" s="11">
        <v>2286347.59</v>
      </c>
      <c r="J11" s="11">
        <f t="shared" ref="J11:J23" si="13">I11-H11</f>
        <v>6237</v>
      </c>
      <c r="K11" s="27">
        <f t="shared" ref="K11:K23" si="14">J11/24</f>
        <v>259.875</v>
      </c>
      <c r="L11" s="537"/>
    </row>
    <row r="12" spans="1:12">
      <c r="A12" s="12">
        <f t="shared" si="7"/>
        <v>6</v>
      </c>
      <c r="B12" s="8">
        <f t="shared" si="7"/>
        <v>46209</v>
      </c>
      <c r="C12" s="8">
        <f t="shared" si="2"/>
        <v>46209</v>
      </c>
      <c r="D12" s="9">
        <v>0</v>
      </c>
      <c r="E12" s="8">
        <f t="shared" si="3"/>
        <v>46210</v>
      </c>
      <c r="F12" s="9">
        <v>0</v>
      </c>
      <c r="G12" s="10">
        <f t="shared" si="12"/>
        <v>1</v>
      </c>
      <c r="H12" s="11">
        <f t="shared" si="4"/>
        <v>2286347.59</v>
      </c>
      <c r="I12" s="11">
        <v>2292686.5099999998</v>
      </c>
      <c r="J12" s="11">
        <f t="shared" si="13"/>
        <v>6338.9199999999255</v>
      </c>
      <c r="K12" s="27">
        <f t="shared" si="14"/>
        <v>264.12166666666354</v>
      </c>
      <c r="L12" s="28"/>
    </row>
    <row r="13" spans="1:12">
      <c r="A13" s="12">
        <f t="shared" si="7"/>
        <v>7</v>
      </c>
      <c r="B13" s="8">
        <f t="shared" si="7"/>
        <v>46210</v>
      </c>
      <c r="C13" s="8">
        <f t="shared" si="2"/>
        <v>46210</v>
      </c>
      <c r="D13" s="9">
        <v>0</v>
      </c>
      <c r="E13" s="8">
        <f t="shared" si="3"/>
        <v>46211</v>
      </c>
      <c r="F13" s="9">
        <v>0</v>
      </c>
      <c r="G13" s="10">
        <f t="shared" si="12"/>
        <v>1</v>
      </c>
      <c r="H13" s="11">
        <f t="shared" si="4"/>
        <v>2292686.5099999998</v>
      </c>
      <c r="I13" s="11">
        <v>2298858.2799999998</v>
      </c>
      <c r="J13" s="11">
        <f t="shared" ref="J13" si="15">I13-H13</f>
        <v>6171.7700000000186</v>
      </c>
      <c r="K13" s="27">
        <f t="shared" ref="K13" si="16">J13/24</f>
        <v>257.15708333333413</v>
      </c>
      <c r="L13" s="28"/>
    </row>
    <row r="14" spans="1:12">
      <c r="A14" s="12">
        <f t="shared" si="7"/>
        <v>8</v>
      </c>
      <c r="B14" s="8">
        <f t="shared" si="7"/>
        <v>46211</v>
      </c>
      <c r="C14" s="8">
        <f t="shared" si="2"/>
        <v>46211</v>
      </c>
      <c r="D14" s="9">
        <v>0</v>
      </c>
      <c r="E14" s="8">
        <f t="shared" si="3"/>
        <v>46212</v>
      </c>
      <c r="F14" s="9">
        <v>0</v>
      </c>
      <c r="G14" s="10">
        <f t="shared" si="12"/>
        <v>1</v>
      </c>
      <c r="H14" s="11">
        <f t="shared" si="4"/>
        <v>2298858.2799999998</v>
      </c>
      <c r="I14" s="11">
        <v>2306147.04</v>
      </c>
      <c r="J14" s="11">
        <f t="shared" si="13"/>
        <v>7288.7600000002421</v>
      </c>
      <c r="K14" s="27">
        <f t="shared" si="14"/>
        <v>303.69833333334344</v>
      </c>
      <c r="L14" s="28"/>
    </row>
    <row r="15" spans="1:12">
      <c r="A15" s="12">
        <f t="shared" si="7"/>
        <v>9</v>
      </c>
      <c r="B15" s="8">
        <f t="shared" si="7"/>
        <v>46212</v>
      </c>
      <c r="C15" s="8">
        <f t="shared" si="2"/>
        <v>46212</v>
      </c>
      <c r="D15" s="9">
        <v>0</v>
      </c>
      <c r="E15" s="8">
        <f t="shared" si="3"/>
        <v>46213</v>
      </c>
      <c r="F15" s="9">
        <v>0</v>
      </c>
      <c r="G15" s="10">
        <f t="shared" si="12"/>
        <v>1</v>
      </c>
      <c r="H15" s="11">
        <f t="shared" si="4"/>
        <v>2306147.04</v>
      </c>
      <c r="I15" s="11">
        <v>2313471.86</v>
      </c>
      <c r="J15" s="11">
        <f t="shared" si="13"/>
        <v>7324.8199999998324</v>
      </c>
      <c r="K15" s="27">
        <f t="shared" si="14"/>
        <v>305.20083333332633</v>
      </c>
      <c r="L15" s="28"/>
    </row>
    <row r="16" spans="1:12">
      <c r="A16" s="12">
        <f t="shared" si="7"/>
        <v>10</v>
      </c>
      <c r="B16" s="8">
        <f t="shared" si="7"/>
        <v>46213</v>
      </c>
      <c r="C16" s="8">
        <f t="shared" si="2"/>
        <v>46213</v>
      </c>
      <c r="D16" s="9">
        <v>0</v>
      </c>
      <c r="E16" s="8">
        <f t="shared" ref="E16:E17" si="17">C16+1</f>
        <v>46214</v>
      </c>
      <c r="F16" s="9">
        <v>0</v>
      </c>
      <c r="G16" s="10">
        <f t="shared" ref="G16:G17" si="18">IFERROR(((E16-C16)+(F16-D16)),"")</f>
        <v>1</v>
      </c>
      <c r="H16" s="11">
        <f t="shared" si="4"/>
        <v>2313471.86</v>
      </c>
      <c r="I16" s="11">
        <v>2318716</v>
      </c>
      <c r="J16" s="11">
        <f t="shared" si="13"/>
        <v>5244.1400000001304</v>
      </c>
      <c r="K16" s="27">
        <f t="shared" si="14"/>
        <v>218.50583333333876</v>
      </c>
      <c r="L16" s="28"/>
    </row>
    <row r="17" spans="1:14">
      <c r="A17" s="12">
        <f t="shared" si="7"/>
        <v>11</v>
      </c>
      <c r="B17" s="8">
        <f t="shared" si="7"/>
        <v>46214</v>
      </c>
      <c r="C17" s="8">
        <f t="shared" si="2"/>
        <v>46214</v>
      </c>
      <c r="D17" s="9">
        <v>0</v>
      </c>
      <c r="E17" s="8">
        <f t="shared" si="17"/>
        <v>46215</v>
      </c>
      <c r="F17" s="9">
        <v>0</v>
      </c>
      <c r="G17" s="10">
        <f t="shared" si="18"/>
        <v>1</v>
      </c>
      <c r="H17" s="11">
        <f t="shared" si="4"/>
        <v>2318716</v>
      </c>
      <c r="I17" s="11">
        <v>2324621.65</v>
      </c>
      <c r="J17" s="11">
        <f t="shared" si="13"/>
        <v>5905.6499999999069</v>
      </c>
      <c r="K17" s="27">
        <f t="shared" si="14"/>
        <v>246.06874999999613</v>
      </c>
      <c r="L17" s="28"/>
    </row>
    <row r="18" spans="1:14">
      <c r="A18" s="12">
        <f t="shared" si="7"/>
        <v>12</v>
      </c>
      <c r="B18" s="8">
        <f t="shared" si="7"/>
        <v>46215</v>
      </c>
      <c r="C18" s="8">
        <f t="shared" si="2"/>
        <v>46215</v>
      </c>
      <c r="D18" s="9">
        <v>0</v>
      </c>
      <c r="E18" s="8">
        <f t="shared" ref="E18:E22" si="19">C18+1</f>
        <v>46216</v>
      </c>
      <c r="F18" s="9">
        <v>0</v>
      </c>
      <c r="G18" s="10">
        <f t="shared" si="12"/>
        <v>1</v>
      </c>
      <c r="H18" s="11">
        <f t="shared" si="4"/>
        <v>2324621.65</v>
      </c>
      <c r="I18" s="11">
        <v>2331019.23</v>
      </c>
      <c r="J18" s="11">
        <f t="shared" si="13"/>
        <v>6397.5800000000745</v>
      </c>
      <c r="K18" s="27">
        <f t="shared" si="14"/>
        <v>266.56583333333646</v>
      </c>
      <c r="L18" s="28"/>
      <c r="N18" s="29"/>
    </row>
    <row r="19" spans="1:14">
      <c r="A19" s="12">
        <f t="shared" si="7"/>
        <v>13</v>
      </c>
      <c r="B19" s="8">
        <f t="shared" si="7"/>
        <v>46216</v>
      </c>
      <c r="C19" s="8">
        <f t="shared" si="2"/>
        <v>46216</v>
      </c>
      <c r="D19" s="9">
        <v>0</v>
      </c>
      <c r="E19" s="8">
        <f t="shared" si="19"/>
        <v>46217</v>
      </c>
      <c r="F19" s="9">
        <v>0</v>
      </c>
      <c r="G19" s="10">
        <f t="shared" si="12"/>
        <v>1</v>
      </c>
      <c r="H19" s="11">
        <f t="shared" si="4"/>
        <v>2331019.23</v>
      </c>
      <c r="I19" s="11">
        <v>2338474.4</v>
      </c>
      <c r="J19" s="11">
        <f t="shared" si="13"/>
        <v>7455.1699999999255</v>
      </c>
      <c r="K19" s="27">
        <f t="shared" si="14"/>
        <v>310.63208333333023</v>
      </c>
      <c r="L19" s="28"/>
    </row>
    <row r="20" spans="1:14">
      <c r="A20" s="12">
        <f t="shared" si="7"/>
        <v>14</v>
      </c>
      <c r="B20" s="8">
        <f t="shared" si="7"/>
        <v>46217</v>
      </c>
      <c r="C20" s="8">
        <f t="shared" si="2"/>
        <v>46217</v>
      </c>
      <c r="D20" s="9">
        <v>0</v>
      </c>
      <c r="E20" s="8">
        <f t="shared" ref="E20:E21" si="20">C20+1</f>
        <v>46218</v>
      </c>
      <c r="F20" s="9">
        <v>0</v>
      </c>
      <c r="G20" s="10">
        <f t="shared" si="12"/>
        <v>1</v>
      </c>
      <c r="H20" s="11">
        <f t="shared" si="4"/>
        <v>2338474.4</v>
      </c>
      <c r="I20" s="11">
        <v>2346218.17</v>
      </c>
      <c r="J20" s="11">
        <f t="shared" si="13"/>
        <v>7743.7700000000186</v>
      </c>
      <c r="K20" s="27">
        <f t="shared" si="14"/>
        <v>322.65708333333413</v>
      </c>
      <c r="L20" s="104"/>
    </row>
    <row r="21" spans="1:14">
      <c r="A21" s="12">
        <f t="shared" si="7"/>
        <v>15</v>
      </c>
      <c r="B21" s="8">
        <f t="shared" si="7"/>
        <v>46218</v>
      </c>
      <c r="C21" s="8">
        <f t="shared" si="2"/>
        <v>46218</v>
      </c>
      <c r="D21" s="9">
        <v>0</v>
      </c>
      <c r="E21" s="8">
        <f t="shared" si="20"/>
        <v>46219</v>
      </c>
      <c r="F21" s="9">
        <v>0</v>
      </c>
      <c r="G21" s="10">
        <f t="shared" si="12"/>
        <v>1</v>
      </c>
      <c r="H21" s="11">
        <f t="shared" si="4"/>
        <v>2346218.17</v>
      </c>
      <c r="I21" s="11">
        <v>2353258.23</v>
      </c>
      <c r="J21" s="11">
        <f t="shared" si="13"/>
        <v>7040.0600000000559</v>
      </c>
      <c r="K21" s="27">
        <f t="shared" si="14"/>
        <v>293.33583333333564</v>
      </c>
      <c r="L21" s="104"/>
    </row>
    <row r="22" spans="1:14">
      <c r="A22" s="12">
        <f t="shared" si="7"/>
        <v>16</v>
      </c>
      <c r="B22" s="8">
        <f t="shared" si="7"/>
        <v>46219</v>
      </c>
      <c r="C22" s="8">
        <f t="shared" si="2"/>
        <v>46219</v>
      </c>
      <c r="D22" s="9">
        <v>0</v>
      </c>
      <c r="E22" s="8">
        <f t="shared" si="19"/>
        <v>46220</v>
      </c>
      <c r="F22" s="9">
        <v>0</v>
      </c>
      <c r="G22" s="10">
        <f t="shared" si="12"/>
        <v>1</v>
      </c>
      <c r="H22" s="11">
        <f t="shared" si="4"/>
        <v>2353258.23</v>
      </c>
      <c r="I22" s="11">
        <v>2360699.0299999998</v>
      </c>
      <c r="J22" s="11">
        <f t="shared" si="13"/>
        <v>7440.7999999998137</v>
      </c>
      <c r="K22" s="27">
        <f t="shared" si="14"/>
        <v>310.03333333332557</v>
      </c>
      <c r="L22" s="104"/>
    </row>
    <row r="23" spans="1:14">
      <c r="A23" s="12">
        <f t="shared" si="7"/>
        <v>17</v>
      </c>
      <c r="B23" s="8">
        <f t="shared" si="7"/>
        <v>46220</v>
      </c>
      <c r="C23" s="8">
        <f t="shared" si="2"/>
        <v>46220</v>
      </c>
      <c r="D23" s="9">
        <v>0</v>
      </c>
      <c r="E23" s="8">
        <f t="shared" ref="E23" si="21">C23+1</f>
        <v>46221</v>
      </c>
      <c r="F23" s="9">
        <v>0</v>
      </c>
      <c r="G23" s="10">
        <f t="shared" si="12"/>
        <v>1</v>
      </c>
      <c r="H23" s="11">
        <f t="shared" si="4"/>
        <v>2360699.0299999998</v>
      </c>
      <c r="I23" s="11">
        <v>2368231.0499999998</v>
      </c>
      <c r="J23" s="11">
        <f t="shared" si="13"/>
        <v>7532.0200000000186</v>
      </c>
      <c r="K23" s="27">
        <f t="shared" si="14"/>
        <v>313.83416666666744</v>
      </c>
      <c r="L23" s="104"/>
    </row>
    <row r="24" spans="1:14">
      <c r="A24" s="12">
        <f t="shared" si="7"/>
        <v>18</v>
      </c>
      <c r="B24" s="8">
        <f t="shared" si="7"/>
        <v>46221</v>
      </c>
      <c r="C24" s="8">
        <f t="shared" si="2"/>
        <v>46221</v>
      </c>
      <c r="D24" s="9">
        <v>0</v>
      </c>
      <c r="E24" s="8">
        <f t="shared" ref="E24" si="22">C24+1</f>
        <v>46222</v>
      </c>
      <c r="F24" s="9">
        <v>0</v>
      </c>
      <c r="G24" s="10">
        <f t="shared" si="12"/>
        <v>1</v>
      </c>
      <c r="H24" s="11">
        <f t="shared" si="4"/>
        <v>2368231.0499999998</v>
      </c>
      <c r="I24" s="11">
        <v>2375922.34</v>
      </c>
      <c r="J24" s="11">
        <f t="shared" ref="J24" si="23">I24-H24</f>
        <v>7691.2900000000373</v>
      </c>
      <c r="K24" s="27">
        <f t="shared" ref="K24" si="24">J24/24</f>
        <v>320.4704166666682</v>
      </c>
      <c r="L24" s="104"/>
    </row>
    <row r="25" spans="1:14">
      <c r="A25" s="12">
        <f t="shared" ref="A25:B34" si="25">A24+1</f>
        <v>19</v>
      </c>
      <c r="B25" s="8">
        <f t="shared" si="25"/>
        <v>46222</v>
      </c>
      <c r="C25" s="8">
        <f t="shared" si="2"/>
        <v>46222</v>
      </c>
      <c r="D25" s="9">
        <v>0</v>
      </c>
      <c r="E25" s="8">
        <f t="shared" ref="E25" si="26">C25+1</f>
        <v>46223</v>
      </c>
      <c r="F25" s="9">
        <v>0</v>
      </c>
      <c r="G25" s="10">
        <f t="shared" si="12"/>
        <v>1</v>
      </c>
      <c r="H25" s="11">
        <f t="shared" si="4"/>
        <v>2375922.34</v>
      </c>
      <c r="I25" s="11">
        <v>2382900.54</v>
      </c>
      <c r="J25" s="11">
        <f t="shared" ref="J25" si="27">I25-H25</f>
        <v>6978.2000000001863</v>
      </c>
      <c r="K25" s="27">
        <f t="shared" ref="K25" si="28">J25/24</f>
        <v>290.75833333334111</v>
      </c>
      <c r="L25" s="104"/>
    </row>
    <row r="26" spans="1:14">
      <c r="A26" s="12">
        <f t="shared" si="25"/>
        <v>20</v>
      </c>
      <c r="B26" s="8">
        <f t="shared" si="25"/>
        <v>46223</v>
      </c>
      <c r="C26" s="8">
        <f t="shared" si="2"/>
        <v>46223</v>
      </c>
      <c r="D26" s="9">
        <v>0</v>
      </c>
      <c r="E26" s="8">
        <f t="shared" ref="E26" si="29">C26+1</f>
        <v>46224</v>
      </c>
      <c r="F26" s="9">
        <v>0</v>
      </c>
      <c r="G26" s="10">
        <f t="shared" si="12"/>
        <v>1</v>
      </c>
      <c r="H26" s="11">
        <f t="shared" si="4"/>
        <v>2382900.54</v>
      </c>
      <c r="I26" s="11">
        <v>2389738.15</v>
      </c>
      <c r="J26" s="11">
        <f t="shared" ref="J26" si="30">I26-H26</f>
        <v>6837.6099999998696</v>
      </c>
      <c r="K26" s="27">
        <f t="shared" ref="K26" si="31">J26/24</f>
        <v>284.90041666666122</v>
      </c>
      <c r="L26" s="104"/>
    </row>
    <row r="27" spans="1:14">
      <c r="A27" s="12">
        <f t="shared" si="25"/>
        <v>21</v>
      </c>
      <c r="B27" s="8">
        <f t="shared" si="25"/>
        <v>46224</v>
      </c>
      <c r="C27" s="8">
        <f t="shared" si="2"/>
        <v>46224</v>
      </c>
      <c r="D27" s="9">
        <v>0</v>
      </c>
      <c r="E27" s="8">
        <f t="shared" ref="E27:E34" si="32">C27+1</f>
        <v>46225</v>
      </c>
      <c r="F27" s="9">
        <v>0</v>
      </c>
      <c r="G27" s="10">
        <f t="shared" si="12"/>
        <v>1</v>
      </c>
      <c r="H27" s="11">
        <f t="shared" si="4"/>
        <v>2389738.15</v>
      </c>
      <c r="I27" s="11">
        <v>2397398.77</v>
      </c>
      <c r="J27" s="11">
        <f t="shared" ref="J27" si="33">I27-H27</f>
        <v>7660.6200000001118</v>
      </c>
      <c r="K27" s="27">
        <f t="shared" ref="K27" si="34">J27/24</f>
        <v>319.19250000000466</v>
      </c>
      <c r="L27" s="104"/>
    </row>
    <row r="28" spans="1:14">
      <c r="A28" s="12">
        <f t="shared" si="25"/>
        <v>22</v>
      </c>
      <c r="B28" s="8">
        <f t="shared" si="25"/>
        <v>46225</v>
      </c>
      <c r="C28" s="8">
        <f t="shared" si="2"/>
        <v>46225</v>
      </c>
      <c r="D28" s="9">
        <v>0</v>
      </c>
      <c r="E28" s="8">
        <f t="shared" si="32"/>
        <v>46226</v>
      </c>
      <c r="F28" s="9">
        <v>0</v>
      </c>
      <c r="G28" s="10">
        <f t="shared" si="12"/>
        <v>1</v>
      </c>
      <c r="H28" s="11">
        <f t="shared" si="4"/>
        <v>2397398.77</v>
      </c>
      <c r="I28" s="11">
        <v>2405412.4</v>
      </c>
      <c r="J28" s="11">
        <f t="shared" ref="J28" si="35">I28-H28</f>
        <v>8013.6299999998882</v>
      </c>
      <c r="K28" s="27">
        <f t="shared" ref="K28" si="36">J28/24</f>
        <v>333.90124999999534</v>
      </c>
      <c r="L28" s="104"/>
    </row>
    <row r="29" spans="1:14">
      <c r="A29" s="12">
        <f t="shared" si="25"/>
        <v>23</v>
      </c>
      <c r="B29" s="8">
        <f t="shared" si="25"/>
        <v>46226</v>
      </c>
      <c r="C29" s="8">
        <f t="shared" si="2"/>
        <v>46226</v>
      </c>
      <c r="D29" s="9">
        <v>0</v>
      </c>
      <c r="E29" s="8">
        <f t="shared" si="32"/>
        <v>46227</v>
      </c>
      <c r="F29" s="9">
        <v>0</v>
      </c>
      <c r="G29" s="10">
        <f t="shared" si="12"/>
        <v>1</v>
      </c>
      <c r="H29" s="11">
        <f t="shared" si="4"/>
        <v>2405412.4</v>
      </c>
      <c r="I29" s="11">
        <v>2411863.65</v>
      </c>
      <c r="J29" s="11">
        <f t="shared" ref="J29" si="37">I29-H29</f>
        <v>6451.25</v>
      </c>
      <c r="K29" s="27">
        <f t="shared" ref="K29" si="38">J29/24</f>
        <v>268.80208333333331</v>
      </c>
      <c r="L29" s="104"/>
    </row>
    <row r="30" spans="1:14">
      <c r="A30" s="12">
        <f t="shared" si="25"/>
        <v>24</v>
      </c>
      <c r="B30" s="8">
        <f t="shared" si="25"/>
        <v>46227</v>
      </c>
      <c r="C30" s="8">
        <f t="shared" si="2"/>
        <v>46227</v>
      </c>
      <c r="D30" s="9">
        <v>0</v>
      </c>
      <c r="E30" s="8">
        <f t="shared" si="32"/>
        <v>46228</v>
      </c>
      <c r="F30" s="9">
        <v>0</v>
      </c>
      <c r="G30" s="10">
        <f t="shared" si="12"/>
        <v>1</v>
      </c>
      <c r="H30" s="11">
        <f t="shared" si="4"/>
        <v>2411863.65</v>
      </c>
      <c r="I30" s="11">
        <v>2419710.2000000002</v>
      </c>
      <c r="J30" s="11">
        <f t="shared" ref="J30:J31" si="39">I30-H30</f>
        <v>7846.5500000002794</v>
      </c>
      <c r="K30" s="27">
        <f t="shared" ref="K30:K31" si="40">J30/24</f>
        <v>326.93958333334496</v>
      </c>
      <c r="L30" s="104"/>
    </row>
    <row r="31" spans="1:14">
      <c r="A31" s="12">
        <f t="shared" si="25"/>
        <v>25</v>
      </c>
      <c r="B31" s="8">
        <f t="shared" si="25"/>
        <v>46228</v>
      </c>
      <c r="C31" s="8">
        <f t="shared" si="2"/>
        <v>46228</v>
      </c>
      <c r="D31" s="9">
        <v>0</v>
      </c>
      <c r="E31" s="8">
        <f t="shared" si="32"/>
        <v>46229</v>
      </c>
      <c r="F31" s="9">
        <v>0</v>
      </c>
      <c r="G31" s="10">
        <f t="shared" si="12"/>
        <v>1</v>
      </c>
      <c r="H31" s="11">
        <f t="shared" si="4"/>
        <v>2419710.2000000002</v>
      </c>
      <c r="I31" s="11">
        <v>2425469.58</v>
      </c>
      <c r="J31" s="11">
        <f t="shared" si="39"/>
        <v>5759.3799999998882</v>
      </c>
      <c r="K31" s="27">
        <f t="shared" si="40"/>
        <v>239.974166666662</v>
      </c>
      <c r="L31" s="104"/>
    </row>
    <row r="32" spans="1:14">
      <c r="A32" s="12">
        <f t="shared" si="25"/>
        <v>26</v>
      </c>
      <c r="B32" s="8">
        <f t="shared" si="25"/>
        <v>46229</v>
      </c>
      <c r="C32" s="8">
        <f t="shared" si="2"/>
        <v>46229</v>
      </c>
      <c r="D32" s="9">
        <v>0</v>
      </c>
      <c r="E32" s="8">
        <f t="shared" si="32"/>
        <v>46230</v>
      </c>
      <c r="F32" s="9">
        <v>0</v>
      </c>
      <c r="G32" s="10">
        <f t="shared" si="12"/>
        <v>1</v>
      </c>
      <c r="H32" s="11">
        <f t="shared" si="4"/>
        <v>2425469.58</v>
      </c>
      <c r="I32" s="11">
        <v>2435519.86</v>
      </c>
      <c r="J32" s="11">
        <f t="shared" ref="J32" si="41">I32-H32</f>
        <v>10050.279999999795</v>
      </c>
      <c r="K32" s="27">
        <f t="shared" ref="K32" si="42">J32/24</f>
        <v>418.76166666665813</v>
      </c>
      <c r="L32" s="104"/>
    </row>
    <row r="33" spans="1:12">
      <c r="A33" s="12">
        <f t="shared" si="25"/>
        <v>27</v>
      </c>
      <c r="B33" s="8">
        <f t="shared" si="25"/>
        <v>46230</v>
      </c>
      <c r="C33" s="8">
        <f t="shared" si="2"/>
        <v>46230</v>
      </c>
      <c r="D33" s="9">
        <v>0</v>
      </c>
      <c r="E33" s="8">
        <f t="shared" si="32"/>
        <v>46231</v>
      </c>
      <c r="F33" s="9">
        <v>0</v>
      </c>
      <c r="G33" s="10">
        <f t="shared" si="12"/>
        <v>1</v>
      </c>
      <c r="H33" s="11">
        <f t="shared" si="4"/>
        <v>2435519.86</v>
      </c>
      <c r="I33" s="11">
        <v>2442666.77</v>
      </c>
      <c r="J33" s="11">
        <f t="shared" ref="J33" si="43">I33-H33</f>
        <v>7146.910000000149</v>
      </c>
      <c r="K33" s="27">
        <f t="shared" ref="K33" si="44">J33/24</f>
        <v>297.78791666667286</v>
      </c>
      <c r="L33" s="104"/>
    </row>
    <row r="34" spans="1:12">
      <c r="A34" s="12">
        <f t="shared" si="25"/>
        <v>28</v>
      </c>
      <c r="B34" s="8">
        <f t="shared" si="25"/>
        <v>46231</v>
      </c>
      <c r="C34" s="8">
        <f t="shared" si="2"/>
        <v>46231</v>
      </c>
      <c r="D34" s="9">
        <v>0</v>
      </c>
      <c r="E34" s="8">
        <f t="shared" si="32"/>
        <v>46232</v>
      </c>
      <c r="F34" s="9">
        <v>0</v>
      </c>
      <c r="G34" s="10">
        <f t="shared" si="12"/>
        <v>1</v>
      </c>
      <c r="H34" s="11">
        <f>I33</f>
        <v>2442666.77</v>
      </c>
      <c r="I34" s="11">
        <v>2450336.39</v>
      </c>
      <c r="J34" s="11">
        <f t="shared" ref="J34" si="45">I34-H34</f>
        <v>7669.6200000001118</v>
      </c>
      <c r="K34" s="27">
        <f t="shared" ref="K34" si="46">J34/24</f>
        <v>319.56750000000466</v>
      </c>
      <c r="L34" s="104"/>
    </row>
    <row r="35" spans="1:12">
      <c r="A35" s="12">
        <f t="shared" ref="A35:B35" si="47">A34+1</f>
        <v>29</v>
      </c>
      <c r="B35" s="8">
        <f t="shared" si="47"/>
        <v>46232</v>
      </c>
      <c r="C35" s="8">
        <f t="shared" ref="C35:C37" si="48">B35</f>
        <v>46232</v>
      </c>
      <c r="D35" s="9">
        <v>0</v>
      </c>
      <c r="E35" s="8">
        <f t="shared" ref="E35:E37" si="49">C35+1</f>
        <v>46233</v>
      </c>
      <c r="F35" s="9">
        <v>0</v>
      </c>
      <c r="G35" s="10">
        <f t="shared" ref="G35:G37" si="50">IFERROR(((E35-C35)+(F35-D35)),"")</f>
        <v>1</v>
      </c>
      <c r="H35" s="11">
        <f>I34</f>
        <v>2450336.39</v>
      </c>
      <c r="I35" s="11">
        <v>2457796.92</v>
      </c>
      <c r="J35" s="11">
        <f t="shared" ref="J35:J37" si="51">I35-H35</f>
        <v>7460.5299999997951</v>
      </c>
      <c r="K35" s="27">
        <f t="shared" ref="K35:K37" si="52">J35/24</f>
        <v>310.85541666665813</v>
      </c>
      <c r="L35" s="104"/>
    </row>
    <row r="36" spans="1:12">
      <c r="A36" s="12">
        <f t="shared" ref="A36:B36" si="53">A35+1</f>
        <v>30</v>
      </c>
      <c r="B36" s="8">
        <f t="shared" si="53"/>
        <v>46233</v>
      </c>
      <c r="C36" s="8">
        <f t="shared" si="48"/>
        <v>46233</v>
      </c>
      <c r="D36" s="9">
        <v>0</v>
      </c>
      <c r="E36" s="8">
        <f t="shared" si="49"/>
        <v>46234</v>
      </c>
      <c r="F36" s="9">
        <v>0</v>
      </c>
      <c r="G36" s="10">
        <f t="shared" si="50"/>
        <v>1</v>
      </c>
      <c r="H36" s="11">
        <f>I35</f>
        <v>2457796.92</v>
      </c>
      <c r="I36" s="11">
        <v>2466605.06</v>
      </c>
      <c r="J36" s="11">
        <f t="shared" si="51"/>
        <v>8808.1400000001304</v>
      </c>
      <c r="K36" s="27">
        <f t="shared" si="52"/>
        <v>367.00583333333878</v>
      </c>
      <c r="L36" s="104"/>
    </row>
    <row r="37" spans="1:12">
      <c r="A37" s="12">
        <f t="shared" ref="A37:B37" si="54">A36+1</f>
        <v>31</v>
      </c>
      <c r="B37" s="8">
        <f t="shared" si="54"/>
        <v>46234</v>
      </c>
      <c r="C37" s="8">
        <f t="shared" si="48"/>
        <v>46234</v>
      </c>
      <c r="D37" s="9">
        <v>0</v>
      </c>
      <c r="E37" s="8">
        <f t="shared" si="49"/>
        <v>46235</v>
      </c>
      <c r="F37" s="9">
        <v>0</v>
      </c>
      <c r="G37" s="10">
        <f t="shared" si="50"/>
        <v>1</v>
      </c>
      <c r="H37" s="11">
        <f>I36</f>
        <v>2466605.06</v>
      </c>
      <c r="I37" s="11">
        <v>2475178.7400000002</v>
      </c>
      <c r="J37" s="11">
        <f t="shared" si="51"/>
        <v>8573.6800000001676</v>
      </c>
      <c r="K37" s="27">
        <f t="shared" si="52"/>
        <v>357.23666666667367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3"/>
      <c r="B39" s="14"/>
      <c r="C39" s="14"/>
      <c r="D39" s="292"/>
      <c r="E39" s="14"/>
      <c r="F39" s="292"/>
      <c r="G39" s="293"/>
      <c r="H39" s="16"/>
      <c r="I39" s="16"/>
      <c r="J39" s="16"/>
      <c r="K39" s="30"/>
      <c r="L39" s="31"/>
    </row>
    <row r="40" spans="1:12">
      <c r="A40" s="13"/>
      <c r="B40" s="14"/>
      <c r="C40" s="14"/>
      <c r="D40" s="15"/>
      <c r="E40" s="14"/>
      <c r="F40" s="15"/>
      <c r="G40" s="15"/>
      <c r="H40" s="16"/>
      <c r="I40" s="16"/>
      <c r="J40" s="16"/>
      <c r="K40" s="30"/>
      <c r="L40" s="31"/>
    </row>
    <row r="41" spans="1:12">
      <c r="A41" s="17" t="s">
        <v>3</v>
      </c>
      <c r="B41" s="18"/>
      <c r="C41" s="18"/>
      <c r="D41" s="18"/>
      <c r="E41" s="18"/>
      <c r="F41" s="18"/>
      <c r="G41" s="19">
        <f>SUM(G7:G34)</f>
        <v>28</v>
      </c>
      <c r="H41" s="20"/>
      <c r="I41" s="20"/>
      <c r="J41" s="32">
        <f>SUM(J7:J40)</f>
        <v>225287.59000000032</v>
      </c>
      <c r="K41" s="32">
        <f>AVERAGE(K7:K34)</f>
        <v>298.28160714285747</v>
      </c>
      <c r="L41" s="33"/>
    </row>
    <row r="42" spans="1:12">
      <c r="A42" s="21" t="s">
        <v>118</v>
      </c>
      <c r="B42" s="22"/>
      <c r="C42" s="22"/>
      <c r="D42" s="22"/>
      <c r="E42" s="22"/>
      <c r="F42" s="22"/>
      <c r="G42" s="23">
        <f>G41/SUMPRODUCT((G7:G34&gt;0)*1)</f>
        <v>1</v>
      </c>
      <c r="H42" s="24"/>
      <c r="I42" s="24"/>
      <c r="J42" s="24"/>
      <c r="K42" s="24">
        <f>K41/SUMPRODUCT((K7:K34&gt;0)*1)</f>
        <v>10.652914540816338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100-000000000000}"/>
  </hyperlinks>
  <pageMargins left="0.7" right="0.7" top="0.75" bottom="0.75" header="0.3" footer="0.3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1"/>
  <sheetViews>
    <sheetView zoomScale="90" zoomScaleNormal="90" workbookViewId="0">
      <pane ySplit="6" topLeftCell="A10" activePane="bottomLeft" state="frozen"/>
      <selection pane="bottomLeft" activeCell="A37" sqref="A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2.109375" style="1" customWidth="1"/>
    <col min="9" max="9" width="14.33203125" style="1" customWidth="1"/>
    <col min="10" max="10" width="11.5546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151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C3" s="3" t="str">
        <f>'Summary sales'!A3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46204</v>
      </c>
      <c r="D4" s="4"/>
      <c r="E4" s="2"/>
      <c r="F4" s="2"/>
      <c r="G4" s="2"/>
      <c r="H4" s="2"/>
      <c r="I4" s="2"/>
      <c r="J4" s="2" t="s">
        <v>135</v>
      </c>
      <c r="K4" s="26">
        <f>MAX(K7:K34)</f>
        <v>35.682500000000196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7">
        <f>B7</f>
        <v>46204</v>
      </c>
      <c r="D7" s="278">
        <v>0</v>
      </c>
      <c r="E7" s="7">
        <f>C7+1</f>
        <v>46205</v>
      </c>
      <c r="F7" s="278">
        <v>0</v>
      </c>
      <c r="G7" s="10">
        <f>IFERROR(((E7-C7)+(F7-D7)),"")</f>
        <v>1</v>
      </c>
      <c r="H7" s="725">
        <v>684113.81</v>
      </c>
      <c r="I7" s="240">
        <v>684960.17</v>
      </c>
      <c r="J7" s="11">
        <f t="shared" ref="J7" si="0">I7-H7</f>
        <v>846.35999999998603</v>
      </c>
      <c r="K7" s="291">
        <f t="shared" ref="K7" si="1">J7/24</f>
        <v>35.264999999999418</v>
      </c>
      <c r="L7" s="101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</v>
      </c>
      <c r="E8" s="8">
        <f>C8+1</f>
        <v>46206</v>
      </c>
      <c r="F8" s="9">
        <v>0</v>
      </c>
      <c r="G8" s="10">
        <f>IFERROR(((E8-C8)+(F8-D8)),"")</f>
        <v>1</v>
      </c>
      <c r="H8" s="11">
        <f t="shared" ref="H8:H33" si="2">I7</f>
        <v>684960.17</v>
      </c>
      <c r="I8" s="11">
        <v>685758.8</v>
      </c>
      <c r="J8" s="11">
        <f t="shared" ref="J8:J31" si="3">I8-H8</f>
        <v>798.63000000000466</v>
      </c>
      <c r="K8" s="291">
        <f t="shared" ref="K8:K31" si="4">J8/24</f>
        <v>33.276250000000196</v>
      </c>
      <c r="L8" s="104"/>
    </row>
    <row r="9" spans="1:12">
      <c r="A9" s="12">
        <f t="shared" ref="A9:B20" si="5">A8+1</f>
        <v>3</v>
      </c>
      <c r="B9" s="8">
        <f t="shared" si="5"/>
        <v>46206</v>
      </c>
      <c r="C9" s="8">
        <f t="shared" ref="C9:C31" si="6">B9</f>
        <v>46206</v>
      </c>
      <c r="D9" s="9">
        <v>0</v>
      </c>
      <c r="E9" s="8">
        <f t="shared" ref="E9:E31" si="7">C9+1</f>
        <v>46207</v>
      </c>
      <c r="F9" s="9">
        <v>0</v>
      </c>
      <c r="G9" s="10">
        <f t="shared" ref="G9:G31" si="8">IFERROR(((E9-C9)+(F9-D9)),"")</f>
        <v>1</v>
      </c>
      <c r="H9" s="11">
        <f t="shared" si="2"/>
        <v>685758.8</v>
      </c>
      <c r="I9" s="11">
        <v>686494.18</v>
      </c>
      <c r="J9" s="11">
        <f t="shared" ref="J9" si="9">I9-H9</f>
        <v>735.38000000000466</v>
      </c>
      <c r="K9" s="291">
        <f t="shared" ref="K9" si="10">J9/24</f>
        <v>30.640833333333529</v>
      </c>
      <c r="L9" s="104"/>
    </row>
    <row r="10" spans="1:12">
      <c r="A10" s="12">
        <f t="shared" si="5"/>
        <v>4</v>
      </c>
      <c r="B10" s="8">
        <f t="shared" si="5"/>
        <v>46207</v>
      </c>
      <c r="C10" s="8">
        <f t="shared" si="6"/>
        <v>46207</v>
      </c>
      <c r="D10" s="9">
        <v>0</v>
      </c>
      <c r="E10" s="8">
        <f t="shared" si="7"/>
        <v>46208</v>
      </c>
      <c r="F10" s="9">
        <v>0</v>
      </c>
      <c r="G10" s="10">
        <f t="shared" si="8"/>
        <v>1</v>
      </c>
      <c r="H10" s="11">
        <f t="shared" si="2"/>
        <v>686494.18</v>
      </c>
      <c r="I10" s="11">
        <v>687062.11</v>
      </c>
      <c r="J10" s="11">
        <f t="shared" ref="J10" si="11">I10-H10</f>
        <v>567.92999999993481</v>
      </c>
      <c r="K10" s="291">
        <f t="shared" ref="K10" si="12">J10/24</f>
        <v>23.663749999997282</v>
      </c>
      <c r="L10" s="104"/>
    </row>
    <row r="11" spans="1:12">
      <c r="A11" s="12">
        <f t="shared" si="5"/>
        <v>5</v>
      </c>
      <c r="B11" s="8">
        <f t="shared" si="5"/>
        <v>46208</v>
      </c>
      <c r="C11" s="8">
        <f t="shared" si="6"/>
        <v>46208</v>
      </c>
      <c r="D11" s="9">
        <v>0</v>
      </c>
      <c r="E11" s="8">
        <f t="shared" si="7"/>
        <v>46209</v>
      </c>
      <c r="F11" s="9">
        <v>0</v>
      </c>
      <c r="G11" s="10">
        <f t="shared" si="8"/>
        <v>1</v>
      </c>
      <c r="H11" s="11">
        <f t="shared" si="2"/>
        <v>687062.11</v>
      </c>
      <c r="I11" s="11">
        <v>687508.63</v>
      </c>
      <c r="J11" s="11">
        <f t="shared" ref="J11" si="13">I11-H11</f>
        <v>446.52000000001863</v>
      </c>
      <c r="K11" s="291">
        <f t="shared" ref="K11" si="14">J11/24</f>
        <v>18.605000000000775</v>
      </c>
      <c r="L11" s="104"/>
    </row>
    <row r="12" spans="1:12">
      <c r="A12" s="12">
        <f t="shared" si="5"/>
        <v>6</v>
      </c>
      <c r="B12" s="8">
        <f t="shared" si="5"/>
        <v>46209</v>
      </c>
      <c r="C12" s="8">
        <f t="shared" si="6"/>
        <v>46209</v>
      </c>
      <c r="D12" s="9">
        <v>0</v>
      </c>
      <c r="E12" s="8">
        <f t="shared" si="7"/>
        <v>46210</v>
      </c>
      <c r="F12" s="9">
        <v>0</v>
      </c>
      <c r="G12" s="10">
        <f t="shared" si="8"/>
        <v>1</v>
      </c>
      <c r="H12" s="11">
        <f t="shared" si="2"/>
        <v>687508.63</v>
      </c>
      <c r="I12" s="11">
        <v>688326.08</v>
      </c>
      <c r="J12" s="11">
        <f t="shared" ref="J12" si="15">I12-H12</f>
        <v>817.44999999995343</v>
      </c>
      <c r="K12" s="291">
        <f t="shared" ref="K12" si="16">J12/24</f>
        <v>34.060416666664729</v>
      </c>
      <c r="L12" s="104"/>
    </row>
    <row r="13" spans="1:12">
      <c r="A13" s="12">
        <f t="shared" si="5"/>
        <v>7</v>
      </c>
      <c r="B13" s="8">
        <f t="shared" si="5"/>
        <v>46210</v>
      </c>
      <c r="C13" s="8">
        <f t="shared" si="6"/>
        <v>46210</v>
      </c>
      <c r="D13" s="9">
        <v>0</v>
      </c>
      <c r="E13" s="8">
        <f t="shared" si="7"/>
        <v>46211</v>
      </c>
      <c r="F13" s="9">
        <v>0</v>
      </c>
      <c r="G13" s="10">
        <f t="shared" si="8"/>
        <v>1</v>
      </c>
      <c r="H13" s="11">
        <f t="shared" si="2"/>
        <v>688326.08</v>
      </c>
      <c r="I13" s="11">
        <v>689150.18</v>
      </c>
      <c r="J13" s="11">
        <f t="shared" si="3"/>
        <v>824.10000000009313</v>
      </c>
      <c r="K13" s="291">
        <f t="shared" si="4"/>
        <v>34.337500000003878</v>
      </c>
      <c r="L13" s="28"/>
    </row>
    <row r="14" spans="1:12">
      <c r="A14" s="12">
        <f t="shared" si="5"/>
        <v>8</v>
      </c>
      <c r="B14" s="8">
        <f t="shared" si="5"/>
        <v>46211</v>
      </c>
      <c r="C14" s="8">
        <f t="shared" si="6"/>
        <v>46211</v>
      </c>
      <c r="D14" s="9">
        <v>0</v>
      </c>
      <c r="E14" s="8">
        <f t="shared" si="7"/>
        <v>46212</v>
      </c>
      <c r="F14" s="9">
        <v>0</v>
      </c>
      <c r="G14" s="10">
        <f t="shared" si="8"/>
        <v>1</v>
      </c>
      <c r="H14" s="11">
        <f t="shared" si="2"/>
        <v>689150.18</v>
      </c>
      <c r="I14" s="11">
        <v>689954.93</v>
      </c>
      <c r="J14" s="11">
        <f t="shared" si="3"/>
        <v>804.75</v>
      </c>
      <c r="K14" s="291">
        <f t="shared" si="4"/>
        <v>33.53125</v>
      </c>
      <c r="L14" s="28"/>
    </row>
    <row r="15" spans="1:12">
      <c r="A15" s="12">
        <f t="shared" si="5"/>
        <v>9</v>
      </c>
      <c r="B15" s="8">
        <f t="shared" si="5"/>
        <v>46212</v>
      </c>
      <c r="C15" s="8">
        <f t="shared" si="6"/>
        <v>46212</v>
      </c>
      <c r="D15" s="9">
        <v>0</v>
      </c>
      <c r="E15" s="8">
        <f t="shared" si="7"/>
        <v>46213</v>
      </c>
      <c r="F15" s="9">
        <v>0</v>
      </c>
      <c r="G15" s="10">
        <f t="shared" si="8"/>
        <v>1</v>
      </c>
      <c r="H15" s="11">
        <f t="shared" si="2"/>
        <v>689954.93</v>
      </c>
      <c r="I15" s="11">
        <v>690698.7</v>
      </c>
      <c r="J15" s="11">
        <f t="shared" ref="J15" si="17">I15-H15</f>
        <v>743.76999999990221</v>
      </c>
      <c r="K15" s="291">
        <f t="shared" ref="K15" si="18">J15/24</f>
        <v>30.990416666662593</v>
      </c>
      <c r="L15" s="28"/>
    </row>
    <row r="16" spans="1:12">
      <c r="A16" s="12">
        <f t="shared" si="5"/>
        <v>10</v>
      </c>
      <c r="B16" s="8">
        <f t="shared" si="5"/>
        <v>46213</v>
      </c>
      <c r="C16" s="8">
        <f t="shared" si="6"/>
        <v>46213</v>
      </c>
      <c r="D16" s="9">
        <v>0</v>
      </c>
      <c r="E16" s="8">
        <f t="shared" si="7"/>
        <v>46214</v>
      </c>
      <c r="F16" s="9">
        <v>0</v>
      </c>
      <c r="G16" s="10">
        <f t="shared" si="8"/>
        <v>1</v>
      </c>
      <c r="H16" s="11">
        <f t="shared" si="2"/>
        <v>690698.7</v>
      </c>
      <c r="I16" s="11">
        <v>691555.08</v>
      </c>
      <c r="J16" s="11">
        <f t="shared" ref="J16" si="19">I16-H16</f>
        <v>856.38000000000466</v>
      </c>
      <c r="K16" s="291">
        <f t="shared" ref="K16" si="20">J16/24</f>
        <v>35.682500000000196</v>
      </c>
      <c r="L16" s="28"/>
    </row>
    <row r="17" spans="1:14">
      <c r="A17" s="12">
        <f t="shared" si="5"/>
        <v>11</v>
      </c>
      <c r="B17" s="8">
        <f t="shared" si="5"/>
        <v>46214</v>
      </c>
      <c r="C17" s="8">
        <f t="shared" si="6"/>
        <v>46214</v>
      </c>
      <c r="D17" s="9">
        <v>0</v>
      </c>
      <c r="E17" s="8">
        <f t="shared" si="7"/>
        <v>46215</v>
      </c>
      <c r="F17" s="9">
        <v>0</v>
      </c>
      <c r="G17" s="10">
        <f t="shared" si="8"/>
        <v>1</v>
      </c>
      <c r="H17" s="11">
        <f t="shared" si="2"/>
        <v>691555.08</v>
      </c>
      <c r="I17" s="11">
        <v>692127.81</v>
      </c>
      <c r="J17" s="11">
        <f t="shared" ref="J17" si="21">I17-H17</f>
        <v>572.73000000009779</v>
      </c>
      <c r="K17" s="291">
        <f t="shared" ref="K17" si="22">J17/24</f>
        <v>23.863750000004075</v>
      </c>
      <c r="L17" s="28"/>
    </row>
    <row r="18" spans="1:14">
      <c r="A18" s="12">
        <f t="shared" si="5"/>
        <v>12</v>
      </c>
      <c r="B18" s="8">
        <f t="shared" si="5"/>
        <v>46215</v>
      </c>
      <c r="C18" s="8">
        <f t="shared" si="6"/>
        <v>46215</v>
      </c>
      <c r="D18" s="9">
        <v>0</v>
      </c>
      <c r="E18" s="8">
        <f t="shared" si="7"/>
        <v>46216</v>
      </c>
      <c r="F18" s="9">
        <v>0</v>
      </c>
      <c r="G18" s="10">
        <f t="shared" si="8"/>
        <v>1</v>
      </c>
      <c r="H18" s="11">
        <f t="shared" si="2"/>
        <v>692127.81</v>
      </c>
      <c r="I18" s="11">
        <v>692583.46</v>
      </c>
      <c r="J18" s="11">
        <f t="shared" ref="J18" si="23">I18-H18</f>
        <v>455.64999999990687</v>
      </c>
      <c r="K18" s="291">
        <f t="shared" ref="K18" si="24">J18/24</f>
        <v>18.985416666662786</v>
      </c>
      <c r="L18" s="28"/>
      <c r="N18" s="29"/>
    </row>
    <row r="19" spans="1:14">
      <c r="A19" s="12">
        <f t="shared" si="5"/>
        <v>13</v>
      </c>
      <c r="B19" s="8">
        <f t="shared" si="5"/>
        <v>46216</v>
      </c>
      <c r="C19" s="8">
        <f t="shared" si="6"/>
        <v>46216</v>
      </c>
      <c r="D19" s="9">
        <v>0</v>
      </c>
      <c r="E19" s="8">
        <f t="shared" si="7"/>
        <v>46217</v>
      </c>
      <c r="F19" s="9">
        <v>0</v>
      </c>
      <c r="G19" s="10">
        <f t="shared" si="8"/>
        <v>1</v>
      </c>
      <c r="H19" s="11">
        <f t="shared" si="2"/>
        <v>692583.46</v>
      </c>
      <c r="I19" s="11">
        <v>693298.14</v>
      </c>
      <c r="J19" s="11">
        <f t="shared" si="3"/>
        <v>714.68000000005122</v>
      </c>
      <c r="K19" s="291">
        <f t="shared" si="4"/>
        <v>29.778333333335468</v>
      </c>
      <c r="L19" s="28"/>
    </row>
    <row r="20" spans="1:14">
      <c r="A20" s="12">
        <f t="shared" si="5"/>
        <v>14</v>
      </c>
      <c r="B20" s="8">
        <f t="shared" si="5"/>
        <v>46217</v>
      </c>
      <c r="C20" s="8">
        <f t="shared" si="6"/>
        <v>46217</v>
      </c>
      <c r="D20" s="9">
        <v>0</v>
      </c>
      <c r="E20" s="8">
        <f t="shared" si="7"/>
        <v>46218</v>
      </c>
      <c r="F20" s="9">
        <v>0</v>
      </c>
      <c r="G20" s="10">
        <f t="shared" si="8"/>
        <v>1</v>
      </c>
      <c r="H20" s="11">
        <f t="shared" si="2"/>
        <v>693298.14</v>
      </c>
      <c r="I20" s="11">
        <v>694003.12</v>
      </c>
      <c r="J20" s="11">
        <f t="shared" si="3"/>
        <v>704.97999999998137</v>
      </c>
      <c r="K20" s="291">
        <f t="shared" si="4"/>
        <v>29.374166666665889</v>
      </c>
      <c r="L20" s="104"/>
    </row>
    <row r="21" spans="1:14">
      <c r="A21" s="12">
        <f t="shared" ref="A21:B25" si="25">A20+1</f>
        <v>15</v>
      </c>
      <c r="B21" s="8">
        <f t="shared" si="25"/>
        <v>46218</v>
      </c>
      <c r="C21" s="8">
        <f t="shared" si="6"/>
        <v>46218</v>
      </c>
      <c r="D21" s="9">
        <v>0</v>
      </c>
      <c r="E21" s="8">
        <f t="shared" si="7"/>
        <v>46219</v>
      </c>
      <c r="F21" s="9">
        <v>0</v>
      </c>
      <c r="G21" s="10">
        <f t="shared" si="8"/>
        <v>1</v>
      </c>
      <c r="H21" s="11">
        <f t="shared" si="2"/>
        <v>694003.12</v>
      </c>
      <c r="I21" s="11">
        <v>694700.99</v>
      </c>
      <c r="J21" s="11">
        <f t="shared" ref="J21:J30" si="26">I21-H21</f>
        <v>697.86999999999534</v>
      </c>
      <c r="K21" s="291">
        <f t="shared" ref="K21:K30" si="27">J21/24</f>
        <v>29.077916666666471</v>
      </c>
      <c r="L21" s="104"/>
    </row>
    <row r="22" spans="1:14">
      <c r="A22" s="12">
        <f t="shared" si="25"/>
        <v>16</v>
      </c>
      <c r="B22" s="8">
        <f t="shared" si="25"/>
        <v>46219</v>
      </c>
      <c r="C22" s="8">
        <f t="shared" si="6"/>
        <v>46219</v>
      </c>
      <c r="D22" s="9">
        <v>0</v>
      </c>
      <c r="E22" s="8">
        <f t="shared" si="7"/>
        <v>46220</v>
      </c>
      <c r="F22" s="9">
        <v>0</v>
      </c>
      <c r="G22" s="10">
        <f t="shared" si="8"/>
        <v>1</v>
      </c>
      <c r="H22" s="11">
        <f t="shared" si="2"/>
        <v>694700.99</v>
      </c>
      <c r="I22" s="11">
        <v>695336.88</v>
      </c>
      <c r="J22" s="11">
        <f t="shared" ref="J22" si="28">I22-H22</f>
        <v>635.89000000001397</v>
      </c>
      <c r="K22" s="291">
        <f t="shared" ref="K22" si="29">J22/24</f>
        <v>26.49541666666725</v>
      </c>
      <c r="L22" s="104"/>
    </row>
    <row r="23" spans="1:14">
      <c r="A23" s="12">
        <f t="shared" si="25"/>
        <v>17</v>
      </c>
      <c r="B23" s="8">
        <f t="shared" si="25"/>
        <v>46220</v>
      </c>
      <c r="C23" s="8">
        <f t="shared" si="6"/>
        <v>46220</v>
      </c>
      <c r="D23" s="9">
        <v>0</v>
      </c>
      <c r="E23" s="8">
        <f t="shared" si="7"/>
        <v>46221</v>
      </c>
      <c r="F23" s="9">
        <v>0</v>
      </c>
      <c r="G23" s="10">
        <f t="shared" si="8"/>
        <v>1</v>
      </c>
      <c r="H23" s="11">
        <f t="shared" si="2"/>
        <v>695336.88</v>
      </c>
      <c r="I23" s="11">
        <v>696005.13</v>
      </c>
      <c r="J23" s="11">
        <f t="shared" si="26"/>
        <v>668.25</v>
      </c>
      <c r="K23" s="291">
        <f t="shared" si="27"/>
        <v>27.84375</v>
      </c>
      <c r="L23" s="104"/>
    </row>
    <row r="24" spans="1:14">
      <c r="A24" s="12">
        <f t="shared" si="25"/>
        <v>18</v>
      </c>
      <c r="B24" s="8">
        <f t="shared" si="25"/>
        <v>46221</v>
      </c>
      <c r="C24" s="8">
        <f t="shared" si="6"/>
        <v>46221</v>
      </c>
      <c r="D24" s="9">
        <v>0</v>
      </c>
      <c r="E24" s="8">
        <f t="shared" si="7"/>
        <v>46222</v>
      </c>
      <c r="F24" s="9">
        <v>0</v>
      </c>
      <c r="G24" s="10">
        <f t="shared" si="8"/>
        <v>1</v>
      </c>
      <c r="H24" s="11">
        <f t="shared" si="2"/>
        <v>696005.13</v>
      </c>
      <c r="I24" s="11">
        <v>696408.64</v>
      </c>
      <c r="J24" s="11">
        <f t="shared" si="26"/>
        <v>403.51000000000931</v>
      </c>
      <c r="K24" s="291">
        <f t="shared" si="27"/>
        <v>16.812916666667054</v>
      </c>
      <c r="L24" s="104"/>
    </row>
    <row r="25" spans="1:14">
      <c r="A25" s="12">
        <f t="shared" si="25"/>
        <v>19</v>
      </c>
      <c r="B25" s="8">
        <f t="shared" si="25"/>
        <v>46222</v>
      </c>
      <c r="C25" s="8">
        <f t="shared" si="6"/>
        <v>46222</v>
      </c>
      <c r="D25" s="9">
        <v>0</v>
      </c>
      <c r="E25" s="8">
        <f t="shared" si="7"/>
        <v>46223</v>
      </c>
      <c r="F25" s="9">
        <v>0</v>
      </c>
      <c r="G25" s="10">
        <f t="shared" si="8"/>
        <v>1</v>
      </c>
      <c r="H25" s="11">
        <f t="shared" si="2"/>
        <v>696408.64</v>
      </c>
      <c r="I25" s="11">
        <v>696797.98</v>
      </c>
      <c r="J25" s="11">
        <f t="shared" si="26"/>
        <v>389.3399999999674</v>
      </c>
      <c r="K25" s="291">
        <f t="shared" si="27"/>
        <v>16.222499999998643</v>
      </c>
      <c r="L25" s="104"/>
    </row>
    <row r="26" spans="1:14">
      <c r="A26" s="12">
        <f t="shared" ref="A26:B28" si="30">A25+1</f>
        <v>20</v>
      </c>
      <c r="B26" s="8">
        <f t="shared" si="30"/>
        <v>46223</v>
      </c>
      <c r="C26" s="8">
        <f t="shared" si="6"/>
        <v>46223</v>
      </c>
      <c r="D26" s="9">
        <v>0</v>
      </c>
      <c r="E26" s="8">
        <f t="shared" si="7"/>
        <v>46224</v>
      </c>
      <c r="F26" s="9">
        <v>0</v>
      </c>
      <c r="G26" s="10">
        <f t="shared" si="8"/>
        <v>1</v>
      </c>
      <c r="H26" s="11">
        <f t="shared" si="2"/>
        <v>696797.98</v>
      </c>
      <c r="I26" s="11">
        <v>697522.5</v>
      </c>
      <c r="J26" s="11">
        <f t="shared" si="26"/>
        <v>724.52000000001863</v>
      </c>
      <c r="K26" s="291">
        <f t="shared" si="27"/>
        <v>30.188333333334111</v>
      </c>
      <c r="L26" s="28"/>
    </row>
    <row r="27" spans="1:14">
      <c r="A27" s="12">
        <f t="shared" si="30"/>
        <v>21</v>
      </c>
      <c r="B27" s="8">
        <f t="shared" si="30"/>
        <v>46224</v>
      </c>
      <c r="C27" s="8">
        <f t="shared" si="6"/>
        <v>46224</v>
      </c>
      <c r="D27" s="9">
        <v>0</v>
      </c>
      <c r="E27" s="8">
        <f t="shared" si="7"/>
        <v>46225</v>
      </c>
      <c r="F27" s="9">
        <v>0</v>
      </c>
      <c r="G27" s="10">
        <f t="shared" si="8"/>
        <v>1</v>
      </c>
      <c r="H27" s="11">
        <f t="shared" si="2"/>
        <v>697522.5</v>
      </c>
      <c r="I27" s="11">
        <v>698238</v>
      </c>
      <c r="J27" s="11">
        <f t="shared" si="26"/>
        <v>715.5</v>
      </c>
      <c r="K27" s="291">
        <f t="shared" si="27"/>
        <v>29.8125</v>
      </c>
      <c r="L27" s="28"/>
    </row>
    <row r="28" spans="1:14">
      <c r="A28" s="12">
        <f t="shared" si="30"/>
        <v>22</v>
      </c>
      <c r="B28" s="8">
        <f t="shared" si="30"/>
        <v>46225</v>
      </c>
      <c r="C28" s="8">
        <f t="shared" si="6"/>
        <v>46225</v>
      </c>
      <c r="D28" s="9">
        <v>0</v>
      </c>
      <c r="E28" s="8">
        <f t="shared" si="7"/>
        <v>46226</v>
      </c>
      <c r="F28" s="9">
        <v>0</v>
      </c>
      <c r="G28" s="10">
        <f t="shared" si="8"/>
        <v>1</v>
      </c>
      <c r="H28" s="11">
        <f t="shared" si="2"/>
        <v>698238</v>
      </c>
      <c r="I28" s="11">
        <v>698853.63</v>
      </c>
      <c r="J28" s="11">
        <f t="shared" si="26"/>
        <v>615.63000000000466</v>
      </c>
      <c r="K28" s="291">
        <f t="shared" si="27"/>
        <v>25.651250000000193</v>
      </c>
      <c r="L28" s="28"/>
    </row>
    <row r="29" spans="1:14">
      <c r="A29" s="12">
        <f t="shared" ref="A29:A37" si="31">A28+1</f>
        <v>23</v>
      </c>
      <c r="B29" s="8">
        <f t="shared" ref="B29:B37" si="32">B28+1</f>
        <v>46226</v>
      </c>
      <c r="C29" s="8">
        <f t="shared" si="6"/>
        <v>46226</v>
      </c>
      <c r="D29" s="9">
        <v>0</v>
      </c>
      <c r="E29" s="8">
        <f t="shared" si="7"/>
        <v>46227</v>
      </c>
      <c r="F29" s="9">
        <v>0</v>
      </c>
      <c r="G29" s="10">
        <f t="shared" si="8"/>
        <v>1</v>
      </c>
      <c r="H29" s="11">
        <f t="shared" si="2"/>
        <v>698853.63</v>
      </c>
      <c r="I29" s="11">
        <v>699646.07</v>
      </c>
      <c r="J29" s="11">
        <f t="shared" si="26"/>
        <v>792.43999999994412</v>
      </c>
      <c r="K29" s="291">
        <f t="shared" si="27"/>
        <v>33.018333333331007</v>
      </c>
      <c r="L29" s="28"/>
    </row>
    <row r="30" spans="1:14">
      <c r="A30" s="12">
        <f t="shared" si="31"/>
        <v>24</v>
      </c>
      <c r="B30" s="8">
        <f t="shared" si="32"/>
        <v>46227</v>
      </c>
      <c r="C30" s="8">
        <f t="shared" si="6"/>
        <v>46227</v>
      </c>
      <c r="D30" s="9">
        <v>0</v>
      </c>
      <c r="E30" s="8">
        <f t="shared" si="7"/>
        <v>46228</v>
      </c>
      <c r="F30" s="9">
        <v>0</v>
      </c>
      <c r="G30" s="10">
        <f t="shared" si="8"/>
        <v>1</v>
      </c>
      <c r="H30" s="11">
        <f t="shared" si="2"/>
        <v>699646.07</v>
      </c>
      <c r="I30" s="11">
        <v>700230.34</v>
      </c>
      <c r="J30" s="11">
        <f t="shared" si="26"/>
        <v>584.27000000001863</v>
      </c>
      <c r="K30" s="291">
        <f t="shared" si="27"/>
        <v>24.344583333334111</v>
      </c>
      <c r="L30" s="104"/>
    </row>
    <row r="31" spans="1:14">
      <c r="A31" s="12">
        <f t="shared" si="31"/>
        <v>25</v>
      </c>
      <c r="B31" s="8">
        <f t="shared" si="32"/>
        <v>46228</v>
      </c>
      <c r="C31" s="8">
        <f t="shared" si="6"/>
        <v>46228</v>
      </c>
      <c r="D31" s="9">
        <v>0</v>
      </c>
      <c r="E31" s="8">
        <f t="shared" si="7"/>
        <v>46229</v>
      </c>
      <c r="F31" s="9">
        <v>0</v>
      </c>
      <c r="G31" s="10">
        <f t="shared" si="8"/>
        <v>1</v>
      </c>
      <c r="H31" s="11">
        <f t="shared" si="2"/>
        <v>700230.34</v>
      </c>
      <c r="I31" s="11">
        <v>700603.31</v>
      </c>
      <c r="J31" s="11">
        <f t="shared" si="3"/>
        <v>372.97000000008848</v>
      </c>
      <c r="K31" s="291">
        <f t="shared" si="4"/>
        <v>15.540416666670353</v>
      </c>
      <c r="L31" s="104"/>
    </row>
    <row r="32" spans="1:14">
      <c r="A32" s="12">
        <f t="shared" si="31"/>
        <v>26</v>
      </c>
      <c r="B32" s="8">
        <f t="shared" si="32"/>
        <v>46229</v>
      </c>
      <c r="C32" s="8">
        <f t="shared" ref="C32:C34" si="33">B32</f>
        <v>46229</v>
      </c>
      <c r="D32" s="9">
        <v>0</v>
      </c>
      <c r="E32" s="8">
        <f t="shared" ref="E32:E34" si="34">C32+1</f>
        <v>46230</v>
      </c>
      <c r="F32" s="9">
        <v>0</v>
      </c>
      <c r="G32" s="10">
        <f t="shared" ref="G32:G34" si="35">IFERROR(((E32-C32)+(F32-D32)),"")</f>
        <v>1</v>
      </c>
      <c r="H32" s="11">
        <f t="shared" si="2"/>
        <v>700603.31</v>
      </c>
      <c r="I32" s="11">
        <v>701112.35</v>
      </c>
      <c r="J32" s="11">
        <f t="shared" ref="J32:J34" si="36">I32-H32</f>
        <v>509.03999999992084</v>
      </c>
      <c r="K32" s="291">
        <f t="shared" ref="K32:K34" si="37">J32/24</f>
        <v>21.2099999999967</v>
      </c>
      <c r="L32" s="104"/>
    </row>
    <row r="33" spans="1:12">
      <c r="A33" s="12">
        <f t="shared" si="31"/>
        <v>27</v>
      </c>
      <c r="B33" s="8">
        <f t="shared" si="32"/>
        <v>46230</v>
      </c>
      <c r="C33" s="8">
        <f t="shared" si="33"/>
        <v>46230</v>
      </c>
      <c r="D33" s="9">
        <v>0</v>
      </c>
      <c r="E33" s="8">
        <f t="shared" si="34"/>
        <v>46231</v>
      </c>
      <c r="F33" s="9">
        <v>0</v>
      </c>
      <c r="G33" s="10">
        <f t="shared" si="35"/>
        <v>1</v>
      </c>
      <c r="H33" s="11">
        <f t="shared" si="2"/>
        <v>701112.35</v>
      </c>
      <c r="I33" s="11">
        <v>701867.93</v>
      </c>
      <c r="J33" s="11">
        <f t="shared" si="36"/>
        <v>755.58000000007451</v>
      </c>
      <c r="K33" s="291">
        <f t="shared" si="37"/>
        <v>31.482500000003103</v>
      </c>
      <c r="L33" s="104"/>
    </row>
    <row r="34" spans="1:12">
      <c r="A34" s="12">
        <f t="shared" si="31"/>
        <v>28</v>
      </c>
      <c r="B34" s="8">
        <f t="shared" si="32"/>
        <v>46231</v>
      </c>
      <c r="C34" s="8">
        <f t="shared" si="33"/>
        <v>46231</v>
      </c>
      <c r="D34" s="9">
        <v>0</v>
      </c>
      <c r="E34" s="8">
        <f t="shared" si="34"/>
        <v>46232</v>
      </c>
      <c r="F34" s="9">
        <v>0</v>
      </c>
      <c r="G34" s="10">
        <f t="shared" si="35"/>
        <v>1</v>
      </c>
      <c r="H34" s="11">
        <f>I33</f>
        <v>701867.93</v>
      </c>
      <c r="I34" s="240">
        <v>702564.02</v>
      </c>
      <c r="J34" s="11">
        <f t="shared" si="36"/>
        <v>696.0899999999674</v>
      </c>
      <c r="K34" s="291">
        <f t="shared" si="37"/>
        <v>29.003749999998643</v>
      </c>
      <c r="L34" s="28"/>
    </row>
    <row r="35" spans="1:12">
      <c r="A35" s="12">
        <f t="shared" si="31"/>
        <v>29</v>
      </c>
      <c r="B35" s="8">
        <f t="shared" si="32"/>
        <v>46232</v>
      </c>
      <c r="C35" s="8">
        <f t="shared" ref="C35:C37" si="38">B35</f>
        <v>46232</v>
      </c>
      <c r="D35" s="9">
        <v>0</v>
      </c>
      <c r="E35" s="8">
        <f t="shared" ref="E35:E37" si="39">C35+1</f>
        <v>46233</v>
      </c>
      <c r="F35" s="9">
        <v>0</v>
      </c>
      <c r="G35" s="10">
        <f t="shared" ref="G35:G37" si="40">IFERROR(((E35-C35)+(F35-D35)),"")</f>
        <v>1</v>
      </c>
      <c r="H35" s="11">
        <f>I34</f>
        <v>702564.02</v>
      </c>
      <c r="I35" s="240">
        <v>703298.8</v>
      </c>
      <c r="J35" s="11">
        <f t="shared" ref="J35:J37" si="41">I35-H35</f>
        <v>734.78000000002794</v>
      </c>
      <c r="K35" s="291">
        <f t="shared" ref="K35:K37" si="42">J35/24</f>
        <v>30.615833333334496</v>
      </c>
      <c r="L35" s="28"/>
    </row>
    <row r="36" spans="1:12">
      <c r="A36" s="12">
        <f t="shared" si="31"/>
        <v>30</v>
      </c>
      <c r="B36" s="8">
        <f t="shared" si="32"/>
        <v>46233</v>
      </c>
      <c r="C36" s="8">
        <f t="shared" si="38"/>
        <v>46233</v>
      </c>
      <c r="D36" s="9">
        <v>0</v>
      </c>
      <c r="E36" s="8">
        <f t="shared" si="39"/>
        <v>46234</v>
      </c>
      <c r="F36" s="9">
        <v>0</v>
      </c>
      <c r="G36" s="10">
        <f t="shared" si="40"/>
        <v>1</v>
      </c>
      <c r="H36" s="11">
        <f>I35</f>
        <v>703298.8</v>
      </c>
      <c r="I36" s="240">
        <v>704003.87</v>
      </c>
      <c r="J36" s="11">
        <f t="shared" si="41"/>
        <v>705.06999999994878</v>
      </c>
      <c r="K36" s="291">
        <f t="shared" si="42"/>
        <v>29.377916666664532</v>
      </c>
      <c r="L36" s="28"/>
    </row>
    <row r="37" spans="1:12">
      <c r="A37" s="12">
        <f t="shared" si="31"/>
        <v>31</v>
      </c>
      <c r="B37" s="8">
        <f t="shared" si="32"/>
        <v>46234</v>
      </c>
      <c r="C37" s="8">
        <f t="shared" si="38"/>
        <v>46234</v>
      </c>
      <c r="D37" s="9">
        <v>0</v>
      </c>
      <c r="E37" s="8">
        <f t="shared" si="39"/>
        <v>46235</v>
      </c>
      <c r="F37" s="9">
        <v>0</v>
      </c>
      <c r="G37" s="10">
        <f t="shared" si="40"/>
        <v>1</v>
      </c>
      <c r="H37" s="11">
        <f>I36</f>
        <v>704003.87</v>
      </c>
      <c r="I37" s="240">
        <v>704688.6</v>
      </c>
      <c r="J37" s="11">
        <f t="shared" si="41"/>
        <v>684.72999999998137</v>
      </c>
      <c r="K37" s="291">
        <f t="shared" si="42"/>
        <v>28.530416666665889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240"/>
      <c r="J38" s="11"/>
      <c r="K38" s="291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91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20574.789999999921</v>
      </c>
      <c r="K40" s="32">
        <f>AVERAGE(K7:K39)</f>
        <v>27.654287634408501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0.89207379465833869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200-000000000000}"/>
  </hyperlinks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1"/>
  <sheetViews>
    <sheetView zoomScale="90" zoomScaleNormal="90" workbookViewId="0">
      <pane ySplit="6" topLeftCell="A7" activePane="bottomLeft" state="frozen"/>
      <selection pane="bottomLeft" activeCell="A38" sqref="A38:K3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33203125" style="287" customWidth="1"/>
    <col min="9" max="9" width="17.88671875" style="287" customWidth="1"/>
    <col min="10" max="10" width="13.6640625" style="288" customWidth="1"/>
    <col min="11" max="11" width="9.109375" style="1"/>
    <col min="12" max="12" width="38.33203125" style="1" customWidth="1"/>
    <col min="13" max="14" width="9.109375" style="1"/>
    <col min="15" max="15" width="13.5546875" style="1" customWidth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89"/>
      <c r="I1" s="289"/>
      <c r="J1" s="290"/>
      <c r="K1" s="2"/>
      <c r="L1" s="2"/>
    </row>
    <row r="2" spans="1:12">
      <c r="B2" s="2"/>
      <c r="C2" s="3" t="s">
        <v>153</v>
      </c>
      <c r="D2" s="2"/>
      <c r="E2" s="2"/>
      <c r="F2" s="2"/>
      <c r="G2" s="2"/>
      <c r="H2" s="289"/>
      <c r="I2" s="289"/>
      <c r="J2" s="290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89"/>
      <c r="I3" s="289"/>
      <c r="J3" s="290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89"/>
      <c r="I4" s="289"/>
      <c r="J4" s="290" t="s">
        <v>135</v>
      </c>
      <c r="K4" s="26">
        <f>MAX(K7:K39)</f>
        <v>164.28333333332557</v>
      </c>
      <c r="L4" s="2"/>
    </row>
    <row r="5" spans="1:12" ht="15.7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15" thickBo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 ht="15" thickTop="1">
      <c r="A7" s="6">
        <v>1</v>
      </c>
      <c r="B7" s="7">
        <f>C4</f>
        <v>46204</v>
      </c>
      <c r="C7" s="8">
        <f>B7</f>
        <v>46204</v>
      </c>
      <c r="D7" s="9">
        <v>0</v>
      </c>
      <c r="E7" s="8">
        <f>C7+1</f>
        <v>46205</v>
      </c>
      <c r="F7" s="9">
        <v>0</v>
      </c>
      <c r="G7" s="10">
        <f>IFERROR(((E7-C7)+(F7-D7)),"")</f>
        <v>1</v>
      </c>
      <c r="H7" s="11">
        <v>3009265.5</v>
      </c>
      <c r="I7" s="11">
        <v>3012737.5</v>
      </c>
      <c r="J7" s="11">
        <f>I7-H7</f>
        <v>3472</v>
      </c>
      <c r="K7" s="27">
        <f>J7/24</f>
        <v>144.66666666666666</v>
      </c>
      <c r="L7" s="534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</v>
      </c>
      <c r="E8" s="8">
        <f>C8+1</f>
        <v>46206</v>
      </c>
      <c r="F8" s="9">
        <v>0</v>
      </c>
      <c r="G8" s="10">
        <f>IFERROR(((E8-C8)+(F8-D8)),"")</f>
        <v>1</v>
      </c>
      <c r="H8" s="11">
        <f t="shared" ref="H8:H33" si="0">I7</f>
        <v>3012737.5</v>
      </c>
      <c r="I8" s="11">
        <v>3016473.2</v>
      </c>
      <c r="J8" s="11">
        <f t="shared" ref="J8" si="1">I8-H8</f>
        <v>3735.7000000001863</v>
      </c>
      <c r="K8" s="27">
        <f t="shared" ref="K8:K33" si="2">J8/24</f>
        <v>155.65416666667443</v>
      </c>
      <c r="L8" s="537"/>
    </row>
    <row r="9" spans="1:12">
      <c r="A9" s="12">
        <f t="shared" ref="A9:B24" si="3">A8+1</f>
        <v>3</v>
      </c>
      <c r="B9" s="8">
        <f t="shared" si="3"/>
        <v>46206</v>
      </c>
      <c r="C9" s="8">
        <f t="shared" ref="C9:C33" si="4">B9</f>
        <v>46206</v>
      </c>
      <c r="D9" s="9">
        <v>0</v>
      </c>
      <c r="E9" s="8">
        <f t="shared" ref="E9:E33" si="5">C9+1</f>
        <v>46207</v>
      </c>
      <c r="F9" s="9">
        <v>0</v>
      </c>
      <c r="G9" s="10">
        <f t="shared" ref="G9:G33" si="6">IFERROR(((E9-C9)+(F9-D9)),"")</f>
        <v>1</v>
      </c>
      <c r="H9" s="11">
        <f t="shared" si="0"/>
        <v>3016473.2</v>
      </c>
      <c r="I9" s="11">
        <v>3019751.1</v>
      </c>
      <c r="J9" s="11">
        <f t="shared" ref="J9" si="7">I9-H9</f>
        <v>3277.8999999999069</v>
      </c>
      <c r="K9" s="27">
        <f t="shared" ref="K9" si="8">J9/24</f>
        <v>136.57916666666279</v>
      </c>
      <c r="L9" s="537"/>
    </row>
    <row r="10" spans="1:12">
      <c r="A10" s="12">
        <f t="shared" si="3"/>
        <v>4</v>
      </c>
      <c r="B10" s="8">
        <f t="shared" si="3"/>
        <v>46207</v>
      </c>
      <c r="C10" s="8">
        <f t="shared" si="4"/>
        <v>46207</v>
      </c>
      <c r="D10" s="9">
        <v>0</v>
      </c>
      <c r="E10" s="8">
        <f t="shared" si="5"/>
        <v>46208</v>
      </c>
      <c r="F10" s="9">
        <v>0</v>
      </c>
      <c r="G10" s="10">
        <f t="shared" si="6"/>
        <v>1</v>
      </c>
      <c r="H10" s="11">
        <f t="shared" si="0"/>
        <v>3019751.1</v>
      </c>
      <c r="I10" s="11">
        <v>3023562.7</v>
      </c>
      <c r="J10" s="11">
        <f t="shared" ref="J10" si="9">I10-H10</f>
        <v>3811.6000000000931</v>
      </c>
      <c r="K10" s="27">
        <f t="shared" ref="K10" si="10">J10/24</f>
        <v>158.81666666667056</v>
      </c>
      <c r="L10" s="537"/>
    </row>
    <row r="11" spans="1:12">
      <c r="A11" s="12">
        <f t="shared" si="3"/>
        <v>5</v>
      </c>
      <c r="B11" s="8">
        <f t="shared" si="3"/>
        <v>46208</v>
      </c>
      <c r="C11" s="8">
        <f t="shared" si="4"/>
        <v>46208</v>
      </c>
      <c r="D11" s="9">
        <v>0</v>
      </c>
      <c r="E11" s="8">
        <f t="shared" si="5"/>
        <v>46209</v>
      </c>
      <c r="F11" s="9">
        <v>0</v>
      </c>
      <c r="G11" s="10">
        <f t="shared" si="6"/>
        <v>1</v>
      </c>
      <c r="H11" s="11">
        <f t="shared" si="0"/>
        <v>3023562.7</v>
      </c>
      <c r="I11" s="11">
        <v>3027291.6</v>
      </c>
      <c r="J11" s="11">
        <f t="shared" ref="J11" si="11">I11-H11</f>
        <v>3728.8999999999069</v>
      </c>
      <c r="K11" s="27">
        <f t="shared" ref="K11" si="12">J11/24</f>
        <v>155.37083333332944</v>
      </c>
      <c r="L11" s="537"/>
    </row>
    <row r="12" spans="1:12">
      <c r="A12" s="12">
        <f t="shared" si="3"/>
        <v>6</v>
      </c>
      <c r="B12" s="8">
        <f t="shared" si="3"/>
        <v>46209</v>
      </c>
      <c r="C12" s="8">
        <f t="shared" si="4"/>
        <v>46209</v>
      </c>
      <c r="D12" s="9">
        <v>0</v>
      </c>
      <c r="E12" s="8">
        <f t="shared" si="5"/>
        <v>46210</v>
      </c>
      <c r="F12" s="9">
        <v>0</v>
      </c>
      <c r="G12" s="10">
        <f t="shared" si="6"/>
        <v>1</v>
      </c>
      <c r="H12" s="11">
        <f t="shared" si="0"/>
        <v>3027291.6</v>
      </c>
      <c r="I12" s="11">
        <v>3028081.7</v>
      </c>
      <c r="J12" s="11">
        <f t="shared" ref="J12" si="13">I12-H12</f>
        <v>790.10000000009313</v>
      </c>
      <c r="K12" s="27">
        <f t="shared" ref="K12" si="14">J12/24</f>
        <v>32.920833333337214</v>
      </c>
      <c r="L12" s="28"/>
    </row>
    <row r="13" spans="1:12">
      <c r="A13" s="12">
        <f t="shared" si="3"/>
        <v>7</v>
      </c>
      <c r="B13" s="8">
        <f t="shared" si="3"/>
        <v>46210</v>
      </c>
      <c r="C13" s="8">
        <f t="shared" si="4"/>
        <v>46210</v>
      </c>
      <c r="D13" s="9">
        <v>0</v>
      </c>
      <c r="E13" s="8">
        <f t="shared" si="5"/>
        <v>46211</v>
      </c>
      <c r="F13" s="9">
        <v>0</v>
      </c>
      <c r="G13" s="10">
        <f t="shared" si="6"/>
        <v>1</v>
      </c>
      <c r="H13" s="11">
        <f t="shared" si="0"/>
        <v>3028081.7</v>
      </c>
      <c r="I13" s="11">
        <v>3030824.3</v>
      </c>
      <c r="J13" s="11">
        <f t="shared" ref="J13" si="15">I13-H13</f>
        <v>2742.5999999996275</v>
      </c>
      <c r="K13" s="27">
        <f t="shared" ref="K13" si="16">J13/24</f>
        <v>114.27499999998447</v>
      </c>
      <c r="L13" s="28"/>
    </row>
    <row r="14" spans="1:12">
      <c r="A14" s="12">
        <f t="shared" si="3"/>
        <v>8</v>
      </c>
      <c r="B14" s="8">
        <f t="shared" si="3"/>
        <v>46211</v>
      </c>
      <c r="C14" s="8">
        <f t="shared" si="4"/>
        <v>46211</v>
      </c>
      <c r="D14" s="9">
        <v>0</v>
      </c>
      <c r="E14" s="8">
        <f t="shared" si="5"/>
        <v>46212</v>
      </c>
      <c r="F14" s="9">
        <v>0</v>
      </c>
      <c r="G14" s="10">
        <f t="shared" si="6"/>
        <v>1</v>
      </c>
      <c r="H14" s="11">
        <f t="shared" si="0"/>
        <v>3030824.3</v>
      </c>
      <c r="I14" s="11">
        <v>3034337.9</v>
      </c>
      <c r="J14" s="11">
        <f t="shared" ref="J14" si="17">I14-H14</f>
        <v>3513.6000000000931</v>
      </c>
      <c r="K14" s="27">
        <f t="shared" ref="K14" si="18">J14/24</f>
        <v>146.40000000000387</v>
      </c>
      <c r="L14" s="28"/>
    </row>
    <row r="15" spans="1:12">
      <c r="A15" s="12">
        <f t="shared" si="3"/>
        <v>9</v>
      </c>
      <c r="B15" s="8">
        <f t="shared" si="3"/>
        <v>46212</v>
      </c>
      <c r="C15" s="8">
        <f t="shared" si="4"/>
        <v>46212</v>
      </c>
      <c r="D15" s="9">
        <v>0</v>
      </c>
      <c r="E15" s="8">
        <f t="shared" si="5"/>
        <v>46213</v>
      </c>
      <c r="F15" s="9">
        <v>0</v>
      </c>
      <c r="G15" s="10">
        <f t="shared" si="6"/>
        <v>1</v>
      </c>
      <c r="H15" s="11">
        <f t="shared" si="0"/>
        <v>3034337.9</v>
      </c>
      <c r="I15" s="11">
        <v>3037767.3</v>
      </c>
      <c r="J15" s="11">
        <f t="shared" ref="J15" si="19">I15-H15</f>
        <v>3429.3999999999069</v>
      </c>
      <c r="K15" s="27">
        <f t="shared" ref="K15" si="20">J15/24</f>
        <v>142.89166666666279</v>
      </c>
      <c r="L15" s="28"/>
    </row>
    <row r="16" spans="1:12">
      <c r="A16" s="12">
        <f t="shared" si="3"/>
        <v>10</v>
      </c>
      <c r="B16" s="8">
        <f t="shared" si="3"/>
        <v>46213</v>
      </c>
      <c r="C16" s="8">
        <f t="shared" si="4"/>
        <v>46213</v>
      </c>
      <c r="D16" s="9">
        <v>0</v>
      </c>
      <c r="E16" s="8">
        <f t="shared" si="5"/>
        <v>46214</v>
      </c>
      <c r="F16" s="9">
        <v>0</v>
      </c>
      <c r="G16" s="10">
        <f t="shared" si="6"/>
        <v>1</v>
      </c>
      <c r="H16" s="11">
        <f t="shared" si="0"/>
        <v>3037767.3</v>
      </c>
      <c r="I16" s="11">
        <v>3040960.9</v>
      </c>
      <c r="J16" s="11">
        <f t="shared" ref="J16" si="21">I16-H16</f>
        <v>3193.6000000000931</v>
      </c>
      <c r="K16" s="27">
        <f t="shared" ref="K16" si="22">J16/24</f>
        <v>133.06666666667056</v>
      </c>
      <c r="L16" s="28"/>
    </row>
    <row r="17" spans="1:12">
      <c r="A17" s="12">
        <f t="shared" si="3"/>
        <v>11</v>
      </c>
      <c r="B17" s="8">
        <f t="shared" si="3"/>
        <v>46214</v>
      </c>
      <c r="C17" s="8">
        <f t="shared" si="4"/>
        <v>46214</v>
      </c>
      <c r="D17" s="9">
        <v>0</v>
      </c>
      <c r="E17" s="8">
        <f t="shared" si="5"/>
        <v>46215</v>
      </c>
      <c r="F17" s="9">
        <v>0</v>
      </c>
      <c r="G17" s="10">
        <f t="shared" si="6"/>
        <v>1</v>
      </c>
      <c r="H17" s="11">
        <f t="shared" si="0"/>
        <v>3040960.9</v>
      </c>
      <c r="I17" s="11">
        <v>3044640.1</v>
      </c>
      <c r="J17" s="11">
        <f t="shared" ref="J17" si="23">I17-H17</f>
        <v>3679.2000000001863</v>
      </c>
      <c r="K17" s="27">
        <f t="shared" ref="K17" si="24">J17/24</f>
        <v>153.30000000000777</v>
      </c>
      <c r="L17" s="28"/>
    </row>
    <row r="18" spans="1:12">
      <c r="A18" s="12">
        <f t="shared" si="3"/>
        <v>12</v>
      </c>
      <c r="B18" s="8">
        <f t="shared" si="3"/>
        <v>46215</v>
      </c>
      <c r="C18" s="8">
        <f t="shared" si="4"/>
        <v>46215</v>
      </c>
      <c r="D18" s="9">
        <v>0</v>
      </c>
      <c r="E18" s="8">
        <f t="shared" si="5"/>
        <v>46216</v>
      </c>
      <c r="F18" s="9">
        <v>0</v>
      </c>
      <c r="G18" s="10">
        <f t="shared" si="6"/>
        <v>1</v>
      </c>
      <c r="H18" s="11">
        <f t="shared" si="0"/>
        <v>3044640.1</v>
      </c>
      <c r="I18" s="11">
        <v>3045521.7</v>
      </c>
      <c r="J18" s="11">
        <f t="shared" ref="J18" si="25">I18-H18</f>
        <v>881.60000000009313</v>
      </c>
      <c r="K18" s="27">
        <f t="shared" ref="K18" si="26">J18/24</f>
        <v>36.733333333337214</v>
      </c>
      <c r="L18" s="28"/>
    </row>
    <row r="19" spans="1:12">
      <c r="A19" s="12">
        <f t="shared" si="3"/>
        <v>13</v>
      </c>
      <c r="B19" s="8">
        <f t="shared" si="3"/>
        <v>46216</v>
      </c>
      <c r="C19" s="8">
        <f t="shared" si="4"/>
        <v>46216</v>
      </c>
      <c r="D19" s="9">
        <v>0</v>
      </c>
      <c r="E19" s="8">
        <f t="shared" si="5"/>
        <v>46217</v>
      </c>
      <c r="F19" s="9">
        <v>0</v>
      </c>
      <c r="G19" s="10">
        <f t="shared" si="6"/>
        <v>1</v>
      </c>
      <c r="H19" s="11">
        <f t="shared" si="0"/>
        <v>3045521.7</v>
      </c>
      <c r="I19" s="11">
        <v>3047566.4</v>
      </c>
      <c r="J19" s="11">
        <f t="shared" ref="J19" si="27">I19-H19</f>
        <v>2044.6999999997206</v>
      </c>
      <c r="K19" s="27">
        <f t="shared" ref="K19" si="28">J19/24</f>
        <v>85.195833333321687</v>
      </c>
      <c r="L19" s="28"/>
    </row>
    <row r="20" spans="1:12">
      <c r="A20" s="12">
        <f t="shared" si="3"/>
        <v>14</v>
      </c>
      <c r="B20" s="8">
        <f t="shared" si="3"/>
        <v>46217</v>
      </c>
      <c r="C20" s="8">
        <f t="shared" si="4"/>
        <v>46217</v>
      </c>
      <c r="D20" s="9">
        <v>0</v>
      </c>
      <c r="E20" s="8">
        <f t="shared" si="5"/>
        <v>46218</v>
      </c>
      <c r="F20" s="9">
        <v>0</v>
      </c>
      <c r="G20" s="10">
        <f t="shared" si="6"/>
        <v>1</v>
      </c>
      <c r="H20" s="11">
        <f t="shared" si="0"/>
        <v>3047566.4</v>
      </c>
      <c r="I20" s="11">
        <v>3050784.6</v>
      </c>
      <c r="J20" s="11">
        <f t="shared" ref="J20" si="29">I20-H20</f>
        <v>3218.2000000001863</v>
      </c>
      <c r="K20" s="27">
        <f t="shared" ref="K20" si="30">J20/24</f>
        <v>134.09166666667443</v>
      </c>
      <c r="L20" s="28"/>
    </row>
    <row r="21" spans="1:12">
      <c r="A21" s="12">
        <f t="shared" si="3"/>
        <v>15</v>
      </c>
      <c r="B21" s="8">
        <f t="shared" si="3"/>
        <v>46218</v>
      </c>
      <c r="C21" s="8">
        <f t="shared" si="4"/>
        <v>46218</v>
      </c>
      <c r="D21" s="9">
        <v>0</v>
      </c>
      <c r="E21" s="8">
        <f t="shared" si="5"/>
        <v>46219</v>
      </c>
      <c r="F21" s="9">
        <v>0</v>
      </c>
      <c r="G21" s="10">
        <f t="shared" si="6"/>
        <v>1</v>
      </c>
      <c r="H21" s="11">
        <f t="shared" si="0"/>
        <v>3050784.6</v>
      </c>
      <c r="I21" s="11">
        <v>3053482.2</v>
      </c>
      <c r="J21" s="11">
        <f t="shared" ref="J21" si="31">I21-H21</f>
        <v>2697.6000000000931</v>
      </c>
      <c r="K21" s="27">
        <f t="shared" ref="K21" si="32">J21/24</f>
        <v>112.40000000000389</v>
      </c>
      <c r="L21" s="28"/>
    </row>
    <row r="22" spans="1:12">
      <c r="A22" s="12">
        <f t="shared" si="3"/>
        <v>16</v>
      </c>
      <c r="B22" s="8">
        <f t="shared" si="3"/>
        <v>46219</v>
      </c>
      <c r="C22" s="8">
        <f t="shared" si="4"/>
        <v>46219</v>
      </c>
      <c r="D22" s="9">
        <v>0</v>
      </c>
      <c r="E22" s="8">
        <f t="shared" si="5"/>
        <v>46220</v>
      </c>
      <c r="F22" s="9">
        <v>0</v>
      </c>
      <c r="G22" s="10">
        <f t="shared" si="6"/>
        <v>1</v>
      </c>
      <c r="H22" s="11">
        <f t="shared" si="0"/>
        <v>3053482.2</v>
      </c>
      <c r="I22" s="11">
        <v>3056544.9</v>
      </c>
      <c r="J22" s="11">
        <f t="shared" ref="J22:J30" si="33">I22-H22</f>
        <v>3062.6999999997206</v>
      </c>
      <c r="K22" s="27">
        <f t="shared" ref="K22:K30" si="34">J22/24</f>
        <v>127.61249999998836</v>
      </c>
      <c r="L22" s="28"/>
    </row>
    <row r="23" spans="1:12">
      <c r="A23" s="12">
        <f t="shared" si="3"/>
        <v>17</v>
      </c>
      <c r="B23" s="8">
        <f t="shared" si="3"/>
        <v>46220</v>
      </c>
      <c r="C23" s="8">
        <f t="shared" si="4"/>
        <v>46220</v>
      </c>
      <c r="D23" s="9">
        <v>0</v>
      </c>
      <c r="E23" s="8">
        <f t="shared" si="5"/>
        <v>46221</v>
      </c>
      <c r="F23" s="9">
        <v>0</v>
      </c>
      <c r="G23" s="10">
        <f t="shared" si="6"/>
        <v>1</v>
      </c>
      <c r="H23" s="11">
        <f t="shared" si="0"/>
        <v>3056544.9</v>
      </c>
      <c r="I23" s="11">
        <v>3059842.2</v>
      </c>
      <c r="J23" s="11">
        <f t="shared" ref="J23" si="35">I23-H23</f>
        <v>3297.3000000002794</v>
      </c>
      <c r="K23" s="27">
        <f t="shared" ref="K23" si="36">J23/24</f>
        <v>137.38750000001164</v>
      </c>
      <c r="L23" s="537"/>
    </row>
    <row r="24" spans="1:12">
      <c r="A24" s="12">
        <f t="shared" si="3"/>
        <v>18</v>
      </c>
      <c r="B24" s="8">
        <f t="shared" si="3"/>
        <v>46221</v>
      </c>
      <c r="C24" s="8">
        <f t="shared" si="4"/>
        <v>46221</v>
      </c>
      <c r="D24" s="9">
        <v>0</v>
      </c>
      <c r="E24" s="8">
        <f t="shared" si="5"/>
        <v>46222</v>
      </c>
      <c r="F24" s="9">
        <v>0</v>
      </c>
      <c r="G24" s="10">
        <f t="shared" si="6"/>
        <v>1</v>
      </c>
      <c r="H24" s="11">
        <f t="shared" si="0"/>
        <v>3059842.2</v>
      </c>
      <c r="I24" s="11">
        <v>3060817.7</v>
      </c>
      <c r="J24" s="11">
        <f t="shared" ref="J24" si="37">I24-H24</f>
        <v>975.5</v>
      </c>
      <c r="K24" s="27">
        <f t="shared" ref="K24" si="38">J24/24</f>
        <v>40.645833333333336</v>
      </c>
      <c r="L24" s="537"/>
    </row>
    <row r="25" spans="1:12">
      <c r="A25" s="12">
        <f t="shared" ref="A25:B33" si="39">A24+1</f>
        <v>19</v>
      </c>
      <c r="B25" s="8">
        <f>B24+1</f>
        <v>46222</v>
      </c>
      <c r="C25" s="8">
        <f t="shared" si="4"/>
        <v>46222</v>
      </c>
      <c r="D25" s="9">
        <v>0</v>
      </c>
      <c r="E25" s="8">
        <f t="shared" si="5"/>
        <v>46223</v>
      </c>
      <c r="F25" s="9">
        <v>0</v>
      </c>
      <c r="G25" s="10">
        <f t="shared" si="6"/>
        <v>1</v>
      </c>
      <c r="H25" s="11">
        <f t="shared" si="0"/>
        <v>3060817.7</v>
      </c>
      <c r="I25" s="11">
        <v>3060817.7</v>
      </c>
      <c r="J25" s="11">
        <f t="shared" si="33"/>
        <v>0</v>
      </c>
      <c r="K25" s="27">
        <f t="shared" si="34"/>
        <v>0</v>
      </c>
      <c r="L25" s="773" t="s">
        <v>158</v>
      </c>
    </row>
    <row r="26" spans="1:12">
      <c r="A26" s="12">
        <f t="shared" si="39"/>
        <v>20</v>
      </c>
      <c r="B26" s="8">
        <f>B25+1</f>
        <v>46223</v>
      </c>
      <c r="C26" s="8">
        <f t="shared" si="4"/>
        <v>46223</v>
      </c>
      <c r="D26" s="9">
        <v>0</v>
      </c>
      <c r="E26" s="8">
        <f t="shared" si="5"/>
        <v>46224</v>
      </c>
      <c r="F26" s="9">
        <v>0</v>
      </c>
      <c r="G26" s="10">
        <f t="shared" si="6"/>
        <v>1</v>
      </c>
      <c r="H26" s="11">
        <f t="shared" si="0"/>
        <v>3060817.7</v>
      </c>
      <c r="I26" s="11">
        <v>3063521.9</v>
      </c>
      <c r="J26" s="11">
        <f t="shared" si="33"/>
        <v>2704.1999999997206</v>
      </c>
      <c r="K26" s="27">
        <f t="shared" si="34"/>
        <v>112.67499999998836</v>
      </c>
      <c r="L26" s="28"/>
    </row>
    <row r="27" spans="1:12">
      <c r="A27" s="12">
        <f t="shared" si="39"/>
        <v>21</v>
      </c>
      <c r="B27" s="8">
        <f>B26+1</f>
        <v>46224</v>
      </c>
      <c r="C27" s="8">
        <f t="shared" si="4"/>
        <v>46224</v>
      </c>
      <c r="D27" s="9">
        <v>0</v>
      </c>
      <c r="E27" s="8">
        <f t="shared" si="5"/>
        <v>46225</v>
      </c>
      <c r="F27" s="9">
        <v>0</v>
      </c>
      <c r="G27" s="10">
        <f t="shared" si="6"/>
        <v>1</v>
      </c>
      <c r="H27" s="11">
        <f t="shared" si="0"/>
        <v>3063521.9</v>
      </c>
      <c r="I27" s="11">
        <v>3067215.7</v>
      </c>
      <c r="J27" s="11">
        <f t="shared" ref="J27:J28" si="40">I27-H27</f>
        <v>3693.8000000002794</v>
      </c>
      <c r="K27" s="27">
        <f t="shared" ref="K27" si="41">J27/24</f>
        <v>153.90833333334498</v>
      </c>
      <c r="L27" s="28"/>
    </row>
    <row r="28" spans="1:12">
      <c r="A28" s="12">
        <f t="shared" si="39"/>
        <v>22</v>
      </c>
      <c r="B28" s="8">
        <f t="shared" si="39"/>
        <v>46225</v>
      </c>
      <c r="C28" s="8">
        <f t="shared" si="4"/>
        <v>46225</v>
      </c>
      <c r="D28" s="9">
        <v>0</v>
      </c>
      <c r="E28" s="8">
        <f t="shared" si="5"/>
        <v>46226</v>
      </c>
      <c r="F28" s="9">
        <v>0</v>
      </c>
      <c r="G28" s="10">
        <f t="shared" si="6"/>
        <v>1</v>
      </c>
      <c r="H28" s="11">
        <f t="shared" si="0"/>
        <v>3067215.7</v>
      </c>
      <c r="I28" s="11">
        <v>3070546.7</v>
      </c>
      <c r="J28" s="11">
        <f t="shared" si="40"/>
        <v>3331</v>
      </c>
      <c r="K28" s="27">
        <f t="shared" ref="K28" si="42">J28/24</f>
        <v>138.79166666666666</v>
      </c>
      <c r="L28" s="28"/>
    </row>
    <row r="29" spans="1:12">
      <c r="A29" s="12">
        <f t="shared" si="39"/>
        <v>23</v>
      </c>
      <c r="B29" s="8">
        <f t="shared" si="39"/>
        <v>46226</v>
      </c>
      <c r="C29" s="8">
        <f t="shared" si="4"/>
        <v>46226</v>
      </c>
      <c r="D29" s="9">
        <v>0</v>
      </c>
      <c r="E29" s="8">
        <f t="shared" si="5"/>
        <v>46227</v>
      </c>
      <c r="F29" s="9">
        <v>0</v>
      </c>
      <c r="G29" s="10">
        <f t="shared" si="6"/>
        <v>1</v>
      </c>
      <c r="H29" s="11">
        <f t="shared" si="0"/>
        <v>3070546.7</v>
      </c>
      <c r="I29" s="11">
        <v>3073963.2</v>
      </c>
      <c r="J29" s="11">
        <f t="shared" si="33"/>
        <v>3416.5</v>
      </c>
      <c r="K29" s="27">
        <f t="shared" si="34"/>
        <v>142.35416666666666</v>
      </c>
      <c r="L29" s="28"/>
    </row>
    <row r="30" spans="1:12">
      <c r="A30" s="12">
        <f t="shared" si="39"/>
        <v>24</v>
      </c>
      <c r="B30" s="8">
        <f t="shared" si="39"/>
        <v>46227</v>
      </c>
      <c r="C30" s="8">
        <f t="shared" si="4"/>
        <v>46227</v>
      </c>
      <c r="D30" s="9">
        <v>0</v>
      </c>
      <c r="E30" s="8">
        <f t="shared" si="5"/>
        <v>46228</v>
      </c>
      <c r="F30" s="9">
        <v>0</v>
      </c>
      <c r="G30" s="10">
        <f t="shared" si="6"/>
        <v>1</v>
      </c>
      <c r="H30" s="11">
        <f t="shared" si="0"/>
        <v>3073963.2</v>
      </c>
      <c r="I30" s="11">
        <v>3077402.7</v>
      </c>
      <c r="J30" s="11">
        <f t="shared" si="33"/>
        <v>3439.5</v>
      </c>
      <c r="K30" s="27">
        <f t="shared" si="34"/>
        <v>143.3125</v>
      </c>
      <c r="L30" s="28"/>
    </row>
    <row r="31" spans="1:12">
      <c r="A31" s="12">
        <f t="shared" si="39"/>
        <v>25</v>
      </c>
      <c r="B31" s="8">
        <f t="shared" si="39"/>
        <v>46228</v>
      </c>
      <c r="C31" s="8">
        <f t="shared" si="4"/>
        <v>46228</v>
      </c>
      <c r="D31" s="9">
        <v>0</v>
      </c>
      <c r="E31" s="8">
        <f t="shared" si="5"/>
        <v>46229</v>
      </c>
      <c r="F31" s="9">
        <v>0</v>
      </c>
      <c r="G31" s="10">
        <f t="shared" si="6"/>
        <v>1</v>
      </c>
      <c r="H31" s="11">
        <f t="shared" si="0"/>
        <v>3077402.7</v>
      </c>
      <c r="I31" s="11">
        <v>3081345.5</v>
      </c>
      <c r="J31" s="11">
        <f t="shared" ref="J31:J33" si="43">I31-H31</f>
        <v>3942.7999999998137</v>
      </c>
      <c r="K31" s="27">
        <f t="shared" ref="K31" si="44">J31/24</f>
        <v>164.28333333332557</v>
      </c>
      <c r="L31" s="28"/>
    </row>
    <row r="32" spans="1:12">
      <c r="A32" s="12">
        <f t="shared" si="39"/>
        <v>26</v>
      </c>
      <c r="B32" s="8">
        <f t="shared" si="39"/>
        <v>46229</v>
      </c>
      <c r="C32" s="8">
        <f t="shared" si="4"/>
        <v>46229</v>
      </c>
      <c r="D32" s="9">
        <v>0</v>
      </c>
      <c r="E32" s="8">
        <f t="shared" si="5"/>
        <v>46230</v>
      </c>
      <c r="F32" s="9">
        <v>0</v>
      </c>
      <c r="G32" s="10">
        <f t="shared" si="6"/>
        <v>1</v>
      </c>
      <c r="H32" s="11">
        <f t="shared" si="0"/>
        <v>3081345.5</v>
      </c>
      <c r="I32" s="11">
        <v>3084054</v>
      </c>
      <c r="J32" s="11">
        <f t="shared" si="43"/>
        <v>2708.5</v>
      </c>
      <c r="K32" s="27">
        <f t="shared" si="2"/>
        <v>112.85416666666667</v>
      </c>
      <c r="L32" s="28"/>
    </row>
    <row r="33" spans="1:12">
      <c r="A33" s="12">
        <f t="shared" si="39"/>
        <v>27</v>
      </c>
      <c r="B33" s="8">
        <f t="shared" si="39"/>
        <v>46230</v>
      </c>
      <c r="C33" s="8">
        <f t="shared" si="4"/>
        <v>46230</v>
      </c>
      <c r="D33" s="9">
        <v>0</v>
      </c>
      <c r="E33" s="8">
        <f t="shared" si="5"/>
        <v>46231</v>
      </c>
      <c r="F33" s="9">
        <v>0</v>
      </c>
      <c r="G33" s="10">
        <f t="shared" si="6"/>
        <v>1</v>
      </c>
      <c r="H33" s="11">
        <f t="shared" si="0"/>
        <v>3084054</v>
      </c>
      <c r="I33" s="11">
        <v>3084614.4</v>
      </c>
      <c r="J33" s="11">
        <f t="shared" si="43"/>
        <v>560.39999999990687</v>
      </c>
      <c r="K33" s="27">
        <f t="shared" si="2"/>
        <v>23.349999999996118</v>
      </c>
      <c r="L33" s="28"/>
    </row>
    <row r="34" spans="1:12">
      <c r="A34" s="12">
        <f t="shared" ref="A34:B34" si="45">A33+1</f>
        <v>28</v>
      </c>
      <c r="B34" s="8">
        <f t="shared" si="45"/>
        <v>46231</v>
      </c>
      <c r="C34" s="8">
        <f t="shared" ref="C34" si="46">B34</f>
        <v>46231</v>
      </c>
      <c r="D34" s="9">
        <v>0</v>
      </c>
      <c r="E34" s="8">
        <f t="shared" ref="E34" si="47">C34+1</f>
        <v>46232</v>
      </c>
      <c r="F34" s="9">
        <v>0</v>
      </c>
      <c r="G34" s="10">
        <f t="shared" ref="G34" si="48">IFERROR(((E34-C34)+(F34-D34)),"")</f>
        <v>1</v>
      </c>
      <c r="H34" s="11">
        <f>I33</f>
        <v>3084614.4</v>
      </c>
      <c r="I34" s="11">
        <v>3087506.7</v>
      </c>
      <c r="J34" s="11">
        <f t="shared" ref="J34" si="49">I34-H34</f>
        <v>2892.3000000002794</v>
      </c>
      <c r="K34" s="27">
        <f t="shared" ref="K34" si="50">J34/24</f>
        <v>120.51250000001164</v>
      </c>
      <c r="L34" s="28"/>
    </row>
    <row r="35" spans="1:12">
      <c r="A35" s="12">
        <f t="shared" ref="A35:B35" si="51">A34+1</f>
        <v>29</v>
      </c>
      <c r="B35" s="8">
        <f t="shared" si="51"/>
        <v>46232</v>
      </c>
      <c r="C35" s="8">
        <f t="shared" ref="C35:C37" si="52">B35</f>
        <v>46232</v>
      </c>
      <c r="D35" s="9">
        <v>0</v>
      </c>
      <c r="E35" s="8">
        <f t="shared" ref="E35:E37" si="53">C35+1</f>
        <v>46233</v>
      </c>
      <c r="F35" s="9">
        <v>0</v>
      </c>
      <c r="G35" s="10">
        <f t="shared" ref="G35:G37" si="54">IFERROR(((E35-C35)+(F35-D35)),"")</f>
        <v>1</v>
      </c>
      <c r="H35" s="11">
        <f>I34</f>
        <v>3087506.7</v>
      </c>
      <c r="I35" s="11">
        <v>3090840.5</v>
      </c>
      <c r="J35" s="11">
        <f t="shared" ref="J35:J37" si="55">I35-H35</f>
        <v>3333.7999999998137</v>
      </c>
      <c r="K35" s="27">
        <f t="shared" ref="K35:K37" si="56">J35/24</f>
        <v>138.90833333332557</v>
      </c>
      <c r="L35" s="28"/>
    </row>
    <row r="36" spans="1:12">
      <c r="A36" s="12">
        <f t="shared" ref="A36:B36" si="57">A35+1</f>
        <v>30</v>
      </c>
      <c r="B36" s="8">
        <f t="shared" si="57"/>
        <v>46233</v>
      </c>
      <c r="C36" s="8">
        <f t="shared" si="52"/>
        <v>46233</v>
      </c>
      <c r="D36" s="9">
        <v>0</v>
      </c>
      <c r="E36" s="8">
        <f t="shared" si="53"/>
        <v>46234</v>
      </c>
      <c r="F36" s="9">
        <v>0</v>
      </c>
      <c r="G36" s="10">
        <f t="shared" si="54"/>
        <v>1</v>
      </c>
      <c r="H36" s="11">
        <f>I35</f>
        <v>3090840.5</v>
      </c>
      <c r="I36" s="11">
        <v>3093834.6</v>
      </c>
      <c r="J36" s="11">
        <f t="shared" si="55"/>
        <v>2994.1000000000931</v>
      </c>
      <c r="K36" s="27">
        <f t="shared" si="56"/>
        <v>124.75416666667054</v>
      </c>
      <c r="L36" s="28"/>
    </row>
    <row r="37" spans="1:12">
      <c r="A37" s="12">
        <f t="shared" ref="A37:B37" si="58">A36+1</f>
        <v>31</v>
      </c>
      <c r="B37" s="8">
        <f t="shared" si="58"/>
        <v>46234</v>
      </c>
      <c r="C37" s="8">
        <f t="shared" si="52"/>
        <v>46234</v>
      </c>
      <c r="D37" s="9">
        <v>0</v>
      </c>
      <c r="E37" s="8">
        <f t="shared" si="53"/>
        <v>46235</v>
      </c>
      <c r="F37" s="9">
        <v>0</v>
      </c>
      <c r="G37" s="10">
        <f t="shared" si="54"/>
        <v>1</v>
      </c>
      <c r="H37" s="11">
        <f>I36</f>
        <v>3093834.6</v>
      </c>
      <c r="I37" s="11">
        <v>3097102.3</v>
      </c>
      <c r="J37" s="11">
        <f t="shared" si="55"/>
        <v>3267.6999999997206</v>
      </c>
      <c r="K37" s="27">
        <f t="shared" si="56"/>
        <v>136.15416666665502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 ht="15" thickBot="1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87836.799999999814</v>
      </c>
      <c r="K40" s="32">
        <f>AVERAGE(K7:K39)</f>
        <v>118.06021505376319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3.9353405017921061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300-000000000000}"/>
  </hyperlinks>
  <pageMargins left="0.7" right="0.7" top="0.75" bottom="0.75" header="0.3" footer="0.3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43"/>
  <sheetViews>
    <sheetView zoomScale="80" zoomScaleNormal="80" workbookViewId="0">
      <pane xSplit="3" ySplit="7" topLeftCell="D8" activePane="bottomRight" state="frozen"/>
      <selection pane="topRight"/>
      <selection pane="bottomLeft"/>
      <selection pane="bottomRight" activeCell="A39" sqref="A39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6.109375" style="1" customWidth="1"/>
    <col min="9" max="9" width="14.6640625" style="1" customWidth="1"/>
    <col min="10" max="10" width="13.109375" style="1" customWidth="1"/>
    <col min="11" max="11" width="11" style="1" customWidth="1"/>
    <col min="12" max="12" width="42" style="1" customWidth="1"/>
    <col min="13" max="16384" width="9.109375" style="1"/>
  </cols>
  <sheetData>
    <row r="1" spans="1:12"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154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46204</v>
      </c>
      <c r="D4" s="76"/>
      <c r="E4" s="2"/>
      <c r="F4" s="2"/>
      <c r="G4" s="2"/>
      <c r="H4" s="2"/>
      <c r="I4" s="2"/>
      <c r="J4" s="2" t="s">
        <v>135</v>
      </c>
      <c r="K4" s="26">
        <f>MAX(K8:K41)</f>
        <v>443.01708333333954</v>
      </c>
      <c r="L4" s="2"/>
    </row>
    <row r="5" spans="1:12">
      <c r="A5" s="174"/>
      <c r="B5" s="174"/>
      <c r="C5" s="2"/>
      <c r="D5" s="2"/>
      <c r="E5" s="2"/>
      <c r="F5" s="2"/>
      <c r="G5" s="2"/>
      <c r="H5" s="2"/>
      <c r="I5" s="2"/>
      <c r="J5" s="2"/>
      <c r="K5" s="26"/>
      <c r="L5" s="2"/>
    </row>
    <row r="6" spans="1:12" ht="15" customHeight="1">
      <c r="A6" s="894" t="s">
        <v>112</v>
      </c>
      <c r="B6" s="893" t="s">
        <v>113</v>
      </c>
      <c r="C6" s="893" t="s">
        <v>136</v>
      </c>
      <c r="D6" s="893"/>
      <c r="E6" s="893" t="s">
        <v>137</v>
      </c>
      <c r="F6" s="893"/>
      <c r="G6" s="897" t="s">
        <v>138</v>
      </c>
      <c r="H6" s="893" t="s">
        <v>139</v>
      </c>
      <c r="I6" s="893"/>
      <c r="J6" s="893" t="s">
        <v>140</v>
      </c>
      <c r="K6" s="897" t="s">
        <v>141</v>
      </c>
      <c r="L6" s="891" t="s">
        <v>142</v>
      </c>
    </row>
    <row r="7" spans="1:12" ht="33.75" customHeight="1">
      <c r="A7" s="895"/>
      <c r="B7" s="896"/>
      <c r="C7" s="5" t="s">
        <v>113</v>
      </c>
      <c r="D7" s="5" t="s">
        <v>143</v>
      </c>
      <c r="E7" s="5" t="s">
        <v>113</v>
      </c>
      <c r="F7" s="5" t="s">
        <v>143</v>
      </c>
      <c r="G7" s="898"/>
      <c r="H7" s="5" t="s">
        <v>136</v>
      </c>
      <c r="I7" s="5" t="s">
        <v>137</v>
      </c>
      <c r="J7" s="896"/>
      <c r="K7" s="898"/>
      <c r="L7" s="892"/>
    </row>
    <row r="8" spans="1:12">
      <c r="A8" s="6">
        <v>1</v>
      </c>
      <c r="B8" s="7">
        <f>C4</f>
        <v>46204</v>
      </c>
      <c r="C8" s="8">
        <f>B8</f>
        <v>46204</v>
      </c>
      <c r="D8" s="9">
        <v>0</v>
      </c>
      <c r="E8" s="8">
        <f>C8+1</f>
        <v>46205</v>
      </c>
      <c r="F8" s="9">
        <v>0</v>
      </c>
      <c r="G8" s="10">
        <f>IFERROR(((E8-C8)+(F8-D8)),"")</f>
        <v>1</v>
      </c>
      <c r="H8" s="11">
        <v>8164744.8700000001</v>
      </c>
      <c r="I8" s="11">
        <v>8174302.8099999996</v>
      </c>
      <c r="J8" s="11">
        <f>I8-H8</f>
        <v>9557.9399999994785</v>
      </c>
      <c r="K8" s="27">
        <f>J8/24</f>
        <v>398.24749999997829</v>
      </c>
      <c r="L8" s="101"/>
    </row>
    <row r="9" spans="1:12">
      <c r="A9" s="12">
        <f>A8+1</f>
        <v>2</v>
      </c>
      <c r="B9" s="8">
        <f>B8+1</f>
        <v>46205</v>
      </c>
      <c r="C9" s="8">
        <f>B9</f>
        <v>46205</v>
      </c>
      <c r="D9" s="9">
        <v>0</v>
      </c>
      <c r="E9" s="8">
        <f>C9+1</f>
        <v>46206</v>
      </c>
      <c r="F9" s="9">
        <v>0</v>
      </c>
      <c r="G9" s="10">
        <f>IFERROR(((E9-C9)+(F9-D9)),"")</f>
        <v>1</v>
      </c>
      <c r="H9" s="240">
        <f t="shared" ref="H9:H34" si="0">I8</f>
        <v>8174302.8099999996</v>
      </c>
      <c r="I9" s="11">
        <v>8184935.2199999997</v>
      </c>
      <c r="J9" s="11">
        <f t="shared" ref="J9" si="1">I9-H9</f>
        <v>10632.410000000149</v>
      </c>
      <c r="K9" s="27">
        <f t="shared" ref="K9" si="2">J9/24</f>
        <v>443.01708333333954</v>
      </c>
      <c r="L9" s="28"/>
    </row>
    <row r="10" spans="1:12">
      <c r="A10" s="12">
        <f t="shared" ref="A10:B25" si="3">A9+1</f>
        <v>3</v>
      </c>
      <c r="B10" s="8">
        <f t="shared" si="3"/>
        <v>46206</v>
      </c>
      <c r="C10" s="8">
        <f t="shared" ref="C10:C33" si="4">B10</f>
        <v>46206</v>
      </c>
      <c r="D10" s="9">
        <v>0</v>
      </c>
      <c r="E10" s="8">
        <f t="shared" ref="E10:E33" si="5">C10+1</f>
        <v>46207</v>
      </c>
      <c r="F10" s="9">
        <v>0</v>
      </c>
      <c r="G10" s="10">
        <f t="shared" ref="G10:G33" si="6">IFERROR(((E10-C10)+(F10-D10)),"")</f>
        <v>1</v>
      </c>
      <c r="H10" s="240">
        <f t="shared" si="0"/>
        <v>8184935.2199999997</v>
      </c>
      <c r="I10" s="11">
        <v>8194998.2699999996</v>
      </c>
      <c r="J10" s="11">
        <f t="shared" ref="J10" si="7">I10-H10</f>
        <v>10063.049999999814</v>
      </c>
      <c r="K10" s="27">
        <f t="shared" ref="K10" si="8">J10/24</f>
        <v>419.29374999999226</v>
      </c>
      <c r="L10" s="28"/>
    </row>
    <row r="11" spans="1:12">
      <c r="A11" s="12">
        <f t="shared" si="3"/>
        <v>4</v>
      </c>
      <c r="B11" s="8">
        <f t="shared" si="3"/>
        <v>46207</v>
      </c>
      <c r="C11" s="8">
        <f t="shared" si="4"/>
        <v>46207</v>
      </c>
      <c r="D11" s="9">
        <v>0</v>
      </c>
      <c r="E11" s="8">
        <f t="shared" si="5"/>
        <v>46208</v>
      </c>
      <c r="F11" s="9">
        <v>0</v>
      </c>
      <c r="G11" s="10">
        <f t="shared" si="6"/>
        <v>1</v>
      </c>
      <c r="H11" s="240">
        <f t="shared" si="0"/>
        <v>8194998.2699999996</v>
      </c>
      <c r="I11" s="11">
        <v>8201445.3899999997</v>
      </c>
      <c r="J11" s="11">
        <f t="shared" ref="J11" si="9">I11-H11</f>
        <v>6447.1200000001118</v>
      </c>
      <c r="K11" s="27">
        <f t="shared" ref="K11" si="10">J11/24</f>
        <v>268.63000000000466</v>
      </c>
      <c r="L11" s="28"/>
    </row>
    <row r="12" spans="1:12">
      <c r="A12" s="12">
        <f t="shared" si="3"/>
        <v>5</v>
      </c>
      <c r="B12" s="8">
        <f t="shared" si="3"/>
        <v>46208</v>
      </c>
      <c r="C12" s="8">
        <f t="shared" si="4"/>
        <v>46208</v>
      </c>
      <c r="D12" s="9">
        <v>0</v>
      </c>
      <c r="E12" s="8">
        <f t="shared" si="5"/>
        <v>46209</v>
      </c>
      <c r="F12" s="9">
        <v>0</v>
      </c>
      <c r="G12" s="10">
        <f t="shared" si="6"/>
        <v>1</v>
      </c>
      <c r="H12" s="240">
        <f t="shared" si="0"/>
        <v>8201445.3899999997</v>
      </c>
      <c r="I12" s="11">
        <v>8202602.8099999996</v>
      </c>
      <c r="J12" s="11">
        <f t="shared" ref="J12" si="11">I12-H12</f>
        <v>1157.4199999999255</v>
      </c>
      <c r="K12" s="27">
        <f t="shared" ref="K12" si="12">J12/24</f>
        <v>48.225833333330229</v>
      </c>
      <c r="L12" s="28"/>
    </row>
    <row r="13" spans="1:12">
      <c r="A13" s="12">
        <f t="shared" si="3"/>
        <v>6</v>
      </c>
      <c r="B13" s="8">
        <f t="shared" si="3"/>
        <v>46209</v>
      </c>
      <c r="C13" s="8">
        <f t="shared" si="4"/>
        <v>46209</v>
      </c>
      <c r="D13" s="9">
        <v>0</v>
      </c>
      <c r="E13" s="8">
        <f t="shared" si="5"/>
        <v>46210</v>
      </c>
      <c r="F13" s="9">
        <v>0</v>
      </c>
      <c r="G13" s="10">
        <f t="shared" si="6"/>
        <v>1</v>
      </c>
      <c r="H13" s="240">
        <f t="shared" si="0"/>
        <v>8202602.8099999996</v>
      </c>
      <c r="I13" s="11">
        <v>8212160.5999999996</v>
      </c>
      <c r="J13" s="11">
        <f t="shared" ref="J13:J33" si="13">I13-H13</f>
        <v>9557.7900000000373</v>
      </c>
      <c r="K13" s="27">
        <f t="shared" ref="K13:K33" si="14">J13/24</f>
        <v>398.24125000000157</v>
      </c>
      <c r="L13" s="28"/>
    </row>
    <row r="14" spans="1:12">
      <c r="A14" s="12">
        <f t="shared" si="3"/>
        <v>7</v>
      </c>
      <c r="B14" s="8">
        <f t="shared" si="3"/>
        <v>46210</v>
      </c>
      <c r="C14" s="8">
        <f t="shared" si="4"/>
        <v>46210</v>
      </c>
      <c r="D14" s="9">
        <v>0</v>
      </c>
      <c r="E14" s="8">
        <f t="shared" si="5"/>
        <v>46211</v>
      </c>
      <c r="F14" s="9">
        <v>0</v>
      </c>
      <c r="G14" s="10">
        <f t="shared" si="6"/>
        <v>1</v>
      </c>
      <c r="H14" s="240">
        <f t="shared" si="0"/>
        <v>8212160.5999999996</v>
      </c>
      <c r="I14" s="11">
        <v>8221858.6799999997</v>
      </c>
      <c r="J14" s="11">
        <f t="shared" si="13"/>
        <v>9698.0800000000745</v>
      </c>
      <c r="K14" s="27">
        <f t="shared" si="14"/>
        <v>404.08666666666977</v>
      </c>
      <c r="L14" s="28"/>
    </row>
    <row r="15" spans="1:12">
      <c r="A15" s="12">
        <f t="shared" si="3"/>
        <v>8</v>
      </c>
      <c r="B15" s="8">
        <f t="shared" si="3"/>
        <v>46211</v>
      </c>
      <c r="C15" s="8">
        <f t="shared" si="4"/>
        <v>46211</v>
      </c>
      <c r="D15" s="9">
        <v>0</v>
      </c>
      <c r="E15" s="8">
        <f t="shared" si="5"/>
        <v>46212</v>
      </c>
      <c r="F15" s="9">
        <v>0</v>
      </c>
      <c r="G15" s="10">
        <f t="shared" si="6"/>
        <v>1</v>
      </c>
      <c r="H15" s="240">
        <f t="shared" si="0"/>
        <v>8221858.6799999997</v>
      </c>
      <c r="I15" s="240">
        <v>8231912.2199999997</v>
      </c>
      <c r="J15" s="11">
        <f t="shared" si="13"/>
        <v>10053.540000000037</v>
      </c>
      <c r="K15" s="27">
        <f t="shared" si="14"/>
        <v>418.89750000000157</v>
      </c>
      <c r="L15" s="28"/>
    </row>
    <row r="16" spans="1:12">
      <c r="A16" s="12">
        <f t="shared" si="3"/>
        <v>9</v>
      </c>
      <c r="B16" s="8">
        <f t="shared" si="3"/>
        <v>46212</v>
      </c>
      <c r="C16" s="8">
        <f t="shared" si="4"/>
        <v>46212</v>
      </c>
      <c r="D16" s="9">
        <v>0</v>
      </c>
      <c r="E16" s="8">
        <f t="shared" si="5"/>
        <v>46213</v>
      </c>
      <c r="F16" s="9">
        <v>0</v>
      </c>
      <c r="G16" s="10">
        <f t="shared" si="6"/>
        <v>1</v>
      </c>
      <c r="H16" s="240">
        <f t="shared" si="0"/>
        <v>8231912.2199999997</v>
      </c>
      <c r="I16" s="11">
        <v>8239859.7199999997</v>
      </c>
      <c r="J16" s="11">
        <f t="shared" ref="J16" si="15">I16-H16</f>
        <v>7947.5</v>
      </c>
      <c r="K16" s="27">
        <f t="shared" ref="K16" si="16">J16/24</f>
        <v>331.14583333333331</v>
      </c>
      <c r="L16" s="28"/>
    </row>
    <row r="17" spans="1:14">
      <c r="A17" s="12">
        <f t="shared" si="3"/>
        <v>10</v>
      </c>
      <c r="B17" s="8">
        <f t="shared" si="3"/>
        <v>46213</v>
      </c>
      <c r="C17" s="8">
        <f t="shared" si="4"/>
        <v>46213</v>
      </c>
      <c r="D17" s="9">
        <v>0</v>
      </c>
      <c r="E17" s="8">
        <f t="shared" si="5"/>
        <v>46214</v>
      </c>
      <c r="F17" s="9">
        <v>0</v>
      </c>
      <c r="G17" s="10">
        <f t="shared" si="6"/>
        <v>1</v>
      </c>
      <c r="H17" s="240">
        <f t="shared" si="0"/>
        <v>8239859.7199999997</v>
      </c>
      <c r="I17" s="11">
        <v>8248247.9800000004</v>
      </c>
      <c r="J17" s="11">
        <f t="shared" ref="J17" si="17">I17-H17</f>
        <v>8388.2600000007078</v>
      </c>
      <c r="K17" s="27">
        <f t="shared" ref="K17" si="18">J17/24</f>
        <v>349.51083333336283</v>
      </c>
      <c r="L17" s="28"/>
    </row>
    <row r="18" spans="1:14">
      <c r="A18" s="12">
        <f t="shared" si="3"/>
        <v>11</v>
      </c>
      <c r="B18" s="8">
        <f t="shared" si="3"/>
        <v>46214</v>
      </c>
      <c r="C18" s="8">
        <f t="shared" si="4"/>
        <v>46214</v>
      </c>
      <c r="D18" s="9">
        <v>0</v>
      </c>
      <c r="E18" s="8">
        <f t="shared" si="5"/>
        <v>46215</v>
      </c>
      <c r="F18" s="9">
        <v>0</v>
      </c>
      <c r="G18" s="10">
        <f t="shared" si="6"/>
        <v>1</v>
      </c>
      <c r="H18" s="240">
        <f t="shared" si="0"/>
        <v>8248247.9800000004</v>
      </c>
      <c r="I18" s="11">
        <v>8253996.2300000004</v>
      </c>
      <c r="J18" s="11">
        <f t="shared" ref="J18" si="19">I18-H18</f>
        <v>5748.25</v>
      </c>
      <c r="K18" s="27">
        <f t="shared" ref="K18" si="20">J18/24</f>
        <v>239.51041666666666</v>
      </c>
      <c r="L18" s="104"/>
    </row>
    <row r="19" spans="1:14">
      <c r="A19" s="12">
        <f t="shared" si="3"/>
        <v>12</v>
      </c>
      <c r="B19" s="8">
        <f t="shared" si="3"/>
        <v>46215</v>
      </c>
      <c r="C19" s="8">
        <f t="shared" si="4"/>
        <v>46215</v>
      </c>
      <c r="D19" s="9">
        <v>0</v>
      </c>
      <c r="E19" s="8">
        <f t="shared" si="5"/>
        <v>46216</v>
      </c>
      <c r="F19" s="9">
        <v>0</v>
      </c>
      <c r="G19" s="10">
        <f t="shared" si="6"/>
        <v>1</v>
      </c>
      <c r="H19" s="240">
        <f t="shared" si="0"/>
        <v>8253996.2300000004</v>
      </c>
      <c r="I19" s="11">
        <v>8258558.9000000004</v>
      </c>
      <c r="J19" s="11">
        <f t="shared" ref="J19:J21" si="21">I19-H19</f>
        <v>4562.6699999999255</v>
      </c>
      <c r="K19" s="27">
        <f t="shared" ref="K19:K21" si="22">J19/24</f>
        <v>190.11124999999689</v>
      </c>
      <c r="L19" s="104"/>
      <c r="N19" s="29"/>
    </row>
    <row r="20" spans="1:14">
      <c r="A20" s="12">
        <f t="shared" si="3"/>
        <v>13</v>
      </c>
      <c r="B20" s="8">
        <f t="shared" si="3"/>
        <v>46216</v>
      </c>
      <c r="C20" s="8">
        <f t="shared" si="4"/>
        <v>46216</v>
      </c>
      <c r="D20" s="9">
        <v>0</v>
      </c>
      <c r="E20" s="8">
        <f t="shared" si="5"/>
        <v>46217</v>
      </c>
      <c r="F20" s="9">
        <v>0</v>
      </c>
      <c r="G20" s="10">
        <f t="shared" si="6"/>
        <v>1</v>
      </c>
      <c r="H20" s="240">
        <f t="shared" si="0"/>
        <v>8258558.9000000004</v>
      </c>
      <c r="I20" s="11">
        <v>8267915.8200000003</v>
      </c>
      <c r="J20" s="11">
        <f t="shared" si="21"/>
        <v>9356.9199999999255</v>
      </c>
      <c r="K20" s="27">
        <f t="shared" si="22"/>
        <v>389.87166666666354</v>
      </c>
      <c r="L20" s="104"/>
    </row>
    <row r="21" spans="1:14">
      <c r="A21" s="12">
        <f t="shared" si="3"/>
        <v>14</v>
      </c>
      <c r="B21" s="8">
        <f t="shared" si="3"/>
        <v>46217</v>
      </c>
      <c r="C21" s="8">
        <f t="shared" si="4"/>
        <v>46217</v>
      </c>
      <c r="D21" s="9">
        <v>0</v>
      </c>
      <c r="E21" s="8">
        <f t="shared" si="5"/>
        <v>46218</v>
      </c>
      <c r="F21" s="9">
        <v>0</v>
      </c>
      <c r="G21" s="10">
        <f t="shared" si="6"/>
        <v>1</v>
      </c>
      <c r="H21" s="240">
        <f t="shared" si="0"/>
        <v>8267915.8200000003</v>
      </c>
      <c r="I21" s="11">
        <v>8276941.9699999997</v>
      </c>
      <c r="J21" s="11">
        <f t="shared" si="21"/>
        <v>9026.1499999994412</v>
      </c>
      <c r="K21" s="27">
        <f t="shared" si="22"/>
        <v>376.08958333331003</v>
      </c>
      <c r="L21" s="104"/>
    </row>
    <row r="22" spans="1:14">
      <c r="A22" s="12">
        <f t="shared" si="3"/>
        <v>15</v>
      </c>
      <c r="B22" s="8">
        <f t="shared" si="3"/>
        <v>46218</v>
      </c>
      <c r="C22" s="8">
        <f t="shared" si="4"/>
        <v>46218</v>
      </c>
      <c r="D22" s="9">
        <v>0</v>
      </c>
      <c r="E22" s="8">
        <f t="shared" si="5"/>
        <v>46219</v>
      </c>
      <c r="F22" s="9">
        <v>0</v>
      </c>
      <c r="G22" s="10">
        <f t="shared" si="6"/>
        <v>1</v>
      </c>
      <c r="H22" s="240">
        <f t="shared" si="0"/>
        <v>8276941.9699999997</v>
      </c>
      <c r="I22" s="11">
        <v>8285650.7199999997</v>
      </c>
      <c r="J22" s="11">
        <f t="shared" ref="J22" si="23">I22-H22</f>
        <v>8708.75</v>
      </c>
      <c r="K22" s="27">
        <f t="shared" ref="K22" si="24">J22/24</f>
        <v>362.86458333333331</v>
      </c>
      <c r="L22" s="104"/>
    </row>
    <row r="23" spans="1:14">
      <c r="A23" s="12">
        <f t="shared" si="3"/>
        <v>16</v>
      </c>
      <c r="B23" s="8">
        <f t="shared" si="3"/>
        <v>46219</v>
      </c>
      <c r="C23" s="8">
        <f t="shared" si="4"/>
        <v>46219</v>
      </c>
      <c r="D23" s="9">
        <v>0</v>
      </c>
      <c r="E23" s="8">
        <f t="shared" si="5"/>
        <v>46220</v>
      </c>
      <c r="F23" s="9">
        <v>0</v>
      </c>
      <c r="G23" s="10">
        <f t="shared" si="6"/>
        <v>1</v>
      </c>
      <c r="H23" s="240">
        <f t="shared" si="0"/>
        <v>8285650.7199999997</v>
      </c>
      <c r="I23" s="11">
        <v>8294784.4199999999</v>
      </c>
      <c r="J23" s="11">
        <f t="shared" si="13"/>
        <v>9133.7000000001863</v>
      </c>
      <c r="K23" s="27">
        <f t="shared" si="14"/>
        <v>380.57083333334111</v>
      </c>
      <c r="L23" s="104"/>
    </row>
    <row r="24" spans="1:14">
      <c r="A24" s="12">
        <f t="shared" si="3"/>
        <v>17</v>
      </c>
      <c r="B24" s="8">
        <f t="shared" si="3"/>
        <v>46220</v>
      </c>
      <c r="C24" s="8">
        <f t="shared" si="4"/>
        <v>46220</v>
      </c>
      <c r="D24" s="9">
        <v>0</v>
      </c>
      <c r="E24" s="8">
        <f t="shared" si="5"/>
        <v>46221</v>
      </c>
      <c r="F24" s="9">
        <v>0</v>
      </c>
      <c r="G24" s="10">
        <f t="shared" si="6"/>
        <v>1</v>
      </c>
      <c r="H24" s="240">
        <f t="shared" si="0"/>
        <v>8294784.4199999999</v>
      </c>
      <c r="I24" s="11">
        <v>8303133.3499999996</v>
      </c>
      <c r="J24" s="11">
        <f t="shared" si="13"/>
        <v>8348.929999999702</v>
      </c>
      <c r="K24" s="27">
        <f t="shared" si="14"/>
        <v>347.87208333332092</v>
      </c>
      <c r="L24" s="104"/>
    </row>
    <row r="25" spans="1:14">
      <c r="A25" s="12">
        <f t="shared" si="3"/>
        <v>18</v>
      </c>
      <c r="B25" s="8">
        <f t="shared" si="3"/>
        <v>46221</v>
      </c>
      <c r="C25" s="8">
        <f t="shared" si="4"/>
        <v>46221</v>
      </c>
      <c r="D25" s="9">
        <v>0</v>
      </c>
      <c r="E25" s="8">
        <f t="shared" si="5"/>
        <v>46222</v>
      </c>
      <c r="F25" s="9">
        <v>0</v>
      </c>
      <c r="G25" s="10">
        <f t="shared" si="6"/>
        <v>1</v>
      </c>
      <c r="H25" s="240">
        <f t="shared" si="0"/>
        <v>8303133.3499999996</v>
      </c>
      <c r="I25" s="11">
        <v>8308461.79</v>
      </c>
      <c r="J25" s="11">
        <f t="shared" ref="J25:J26" si="25">I25-H25</f>
        <v>5328.4400000004098</v>
      </c>
      <c r="K25" s="27">
        <f t="shared" ref="K25" si="26">J25/24</f>
        <v>222.0183333333504</v>
      </c>
      <c r="L25" s="104"/>
    </row>
    <row r="26" spans="1:14">
      <c r="A26" s="12">
        <f t="shared" ref="A26:B33" si="27">A25+1</f>
        <v>19</v>
      </c>
      <c r="B26" s="8">
        <f>B25+1</f>
        <v>46222</v>
      </c>
      <c r="C26" s="8">
        <f t="shared" si="4"/>
        <v>46222</v>
      </c>
      <c r="D26" s="9">
        <v>0</v>
      </c>
      <c r="E26" s="8">
        <f t="shared" si="5"/>
        <v>46223</v>
      </c>
      <c r="F26" s="9">
        <v>0</v>
      </c>
      <c r="G26" s="10">
        <f t="shared" si="6"/>
        <v>1</v>
      </c>
      <c r="H26" s="240">
        <f t="shared" si="0"/>
        <v>8308461.79</v>
      </c>
      <c r="I26" s="11">
        <v>8309703.2400000002</v>
      </c>
      <c r="J26" s="11">
        <f t="shared" si="25"/>
        <v>1241.4500000001863</v>
      </c>
      <c r="K26" s="27">
        <f t="shared" si="14"/>
        <v>51.727083333341092</v>
      </c>
      <c r="L26" s="104"/>
    </row>
    <row r="27" spans="1:14">
      <c r="A27" s="12">
        <f t="shared" si="27"/>
        <v>20</v>
      </c>
      <c r="B27" s="8">
        <f>B26+1</f>
        <v>46223</v>
      </c>
      <c r="C27" s="8">
        <f t="shared" si="4"/>
        <v>46223</v>
      </c>
      <c r="D27" s="9">
        <v>0</v>
      </c>
      <c r="E27" s="8">
        <f t="shared" si="5"/>
        <v>46224</v>
      </c>
      <c r="F27" s="9">
        <v>0</v>
      </c>
      <c r="G27" s="10">
        <f t="shared" si="6"/>
        <v>1</v>
      </c>
      <c r="H27" s="240">
        <f t="shared" si="0"/>
        <v>8309703.2400000002</v>
      </c>
      <c r="I27" s="11">
        <v>8319068.4000000004</v>
      </c>
      <c r="J27" s="11">
        <f t="shared" si="13"/>
        <v>9365.160000000149</v>
      </c>
      <c r="K27" s="27">
        <f t="shared" si="14"/>
        <v>390.21500000000623</v>
      </c>
      <c r="L27" s="104"/>
    </row>
    <row r="28" spans="1:14">
      <c r="A28" s="12">
        <f t="shared" si="27"/>
        <v>21</v>
      </c>
      <c r="B28" s="8">
        <f>B27+1</f>
        <v>46224</v>
      </c>
      <c r="C28" s="8">
        <f t="shared" si="4"/>
        <v>46224</v>
      </c>
      <c r="D28" s="9">
        <v>0</v>
      </c>
      <c r="E28" s="8">
        <f t="shared" si="5"/>
        <v>46225</v>
      </c>
      <c r="F28" s="9">
        <v>0</v>
      </c>
      <c r="G28" s="10">
        <f t="shared" si="6"/>
        <v>1</v>
      </c>
      <c r="H28" s="240">
        <f t="shared" si="0"/>
        <v>8319068.4000000004</v>
      </c>
      <c r="I28" s="11">
        <v>8328066.1100000003</v>
      </c>
      <c r="J28" s="11">
        <f t="shared" si="13"/>
        <v>8997.7099999999627</v>
      </c>
      <c r="K28" s="27">
        <f t="shared" si="14"/>
        <v>374.9045833333318</v>
      </c>
      <c r="L28" s="104"/>
    </row>
    <row r="29" spans="1:14">
      <c r="A29" s="12">
        <f t="shared" si="27"/>
        <v>22</v>
      </c>
      <c r="B29" s="8">
        <f t="shared" si="27"/>
        <v>46225</v>
      </c>
      <c r="C29" s="8">
        <f t="shared" si="4"/>
        <v>46225</v>
      </c>
      <c r="D29" s="9">
        <v>0</v>
      </c>
      <c r="E29" s="8">
        <f t="shared" si="5"/>
        <v>46226</v>
      </c>
      <c r="F29" s="9">
        <v>0</v>
      </c>
      <c r="G29" s="10">
        <f t="shared" si="6"/>
        <v>1</v>
      </c>
      <c r="H29" s="240">
        <f t="shared" si="0"/>
        <v>8328066.1100000003</v>
      </c>
      <c r="I29" s="240">
        <v>8338111.9100000001</v>
      </c>
      <c r="J29" s="11">
        <f t="shared" si="13"/>
        <v>10045.799999999814</v>
      </c>
      <c r="K29" s="27">
        <f t="shared" si="14"/>
        <v>418.57499999999226</v>
      </c>
      <c r="L29" s="104"/>
    </row>
    <row r="30" spans="1:14">
      <c r="A30" s="12">
        <f t="shared" si="27"/>
        <v>23</v>
      </c>
      <c r="B30" s="8">
        <f t="shared" si="27"/>
        <v>46226</v>
      </c>
      <c r="C30" s="8">
        <f t="shared" si="4"/>
        <v>46226</v>
      </c>
      <c r="D30" s="9">
        <v>0</v>
      </c>
      <c r="E30" s="8">
        <f t="shared" si="5"/>
        <v>46227</v>
      </c>
      <c r="F30" s="9">
        <v>0</v>
      </c>
      <c r="G30" s="10">
        <f t="shared" si="6"/>
        <v>1</v>
      </c>
      <c r="H30" s="240">
        <f t="shared" si="0"/>
        <v>8338111.9100000001</v>
      </c>
      <c r="I30" s="11">
        <v>8347510.7999999998</v>
      </c>
      <c r="J30" s="11">
        <f t="shared" si="13"/>
        <v>9398.8899999996647</v>
      </c>
      <c r="K30" s="27">
        <f t="shared" si="14"/>
        <v>391.62041666665272</v>
      </c>
      <c r="L30" s="28"/>
    </row>
    <row r="31" spans="1:14">
      <c r="A31" s="12">
        <f t="shared" si="27"/>
        <v>24</v>
      </c>
      <c r="B31" s="8">
        <f t="shared" si="27"/>
        <v>46227</v>
      </c>
      <c r="C31" s="8">
        <f t="shared" si="4"/>
        <v>46227</v>
      </c>
      <c r="D31" s="9">
        <v>0</v>
      </c>
      <c r="E31" s="8">
        <f t="shared" si="5"/>
        <v>46228</v>
      </c>
      <c r="F31" s="9">
        <v>0</v>
      </c>
      <c r="G31" s="10">
        <f t="shared" si="6"/>
        <v>1</v>
      </c>
      <c r="H31" s="240">
        <f t="shared" si="0"/>
        <v>8347510.7999999998</v>
      </c>
      <c r="I31" s="240">
        <v>8355762.0300000003</v>
      </c>
      <c r="J31" s="11">
        <f t="shared" si="13"/>
        <v>8251.230000000447</v>
      </c>
      <c r="K31" s="27">
        <f t="shared" si="14"/>
        <v>343.80125000001863</v>
      </c>
      <c r="L31" s="28"/>
    </row>
    <row r="32" spans="1:14">
      <c r="A32" s="12">
        <f t="shared" si="27"/>
        <v>25</v>
      </c>
      <c r="B32" s="8">
        <f t="shared" si="27"/>
        <v>46228</v>
      </c>
      <c r="C32" s="8">
        <f t="shared" si="4"/>
        <v>46228</v>
      </c>
      <c r="D32" s="9">
        <v>0</v>
      </c>
      <c r="E32" s="8">
        <f t="shared" si="5"/>
        <v>46229</v>
      </c>
      <c r="F32" s="9">
        <v>0</v>
      </c>
      <c r="G32" s="10">
        <f t="shared" si="6"/>
        <v>1</v>
      </c>
      <c r="H32" s="240">
        <f t="shared" si="0"/>
        <v>8355762.0300000003</v>
      </c>
      <c r="I32" s="11">
        <v>8362164.6200000001</v>
      </c>
      <c r="J32" s="11">
        <f t="shared" si="13"/>
        <v>6402.589999999851</v>
      </c>
      <c r="K32" s="27">
        <f t="shared" si="14"/>
        <v>266.77458333332714</v>
      </c>
      <c r="L32" s="28"/>
    </row>
    <row r="33" spans="1:12">
      <c r="A33" s="12">
        <f t="shared" si="27"/>
        <v>26</v>
      </c>
      <c r="B33" s="8">
        <f t="shared" si="27"/>
        <v>46229</v>
      </c>
      <c r="C33" s="8">
        <f t="shared" si="4"/>
        <v>46229</v>
      </c>
      <c r="D33" s="9">
        <v>0</v>
      </c>
      <c r="E33" s="8">
        <f t="shared" si="5"/>
        <v>46230</v>
      </c>
      <c r="F33" s="9">
        <v>0</v>
      </c>
      <c r="G33" s="10">
        <f t="shared" si="6"/>
        <v>1</v>
      </c>
      <c r="H33" s="240">
        <f t="shared" si="0"/>
        <v>8362164.6200000001</v>
      </c>
      <c r="I33" s="11">
        <v>8364600.1600000001</v>
      </c>
      <c r="J33" s="11">
        <f t="shared" si="13"/>
        <v>2435.5400000000373</v>
      </c>
      <c r="K33" s="27">
        <f t="shared" si="14"/>
        <v>101.48083333333489</v>
      </c>
      <c r="L33" s="28"/>
    </row>
    <row r="34" spans="1:12">
      <c r="A34" s="12">
        <f t="shared" ref="A34:B34" si="28">A33+1</f>
        <v>27</v>
      </c>
      <c r="B34" s="8">
        <f t="shared" si="28"/>
        <v>46230</v>
      </c>
      <c r="C34" s="8">
        <f t="shared" ref="C34:C35" si="29">B34</f>
        <v>46230</v>
      </c>
      <c r="D34" s="9">
        <v>0</v>
      </c>
      <c r="E34" s="8">
        <f t="shared" ref="E34:E35" si="30">C34+1</f>
        <v>46231</v>
      </c>
      <c r="F34" s="9">
        <v>0</v>
      </c>
      <c r="G34" s="10">
        <f t="shared" ref="G34:G35" si="31">IFERROR(((E34-C34)+(F34-D34)),"")</f>
        <v>1</v>
      </c>
      <c r="H34" s="240">
        <f t="shared" si="0"/>
        <v>8364600.1600000001</v>
      </c>
      <c r="I34" s="11">
        <v>8374549.3399999999</v>
      </c>
      <c r="J34" s="11">
        <f t="shared" ref="J34:J35" si="32">I34-H34</f>
        <v>9949.179999999702</v>
      </c>
      <c r="K34" s="27">
        <f t="shared" ref="K34:K35" si="33">J34/24</f>
        <v>414.54916666665423</v>
      </c>
      <c r="L34" s="28"/>
    </row>
    <row r="35" spans="1:12">
      <c r="A35" s="12">
        <f t="shared" ref="A35:B35" si="34">A34+1</f>
        <v>28</v>
      </c>
      <c r="B35" s="8">
        <f t="shared" si="34"/>
        <v>46231</v>
      </c>
      <c r="C35" s="8">
        <f t="shared" si="29"/>
        <v>46231</v>
      </c>
      <c r="D35" s="9">
        <v>0</v>
      </c>
      <c r="E35" s="8">
        <f t="shared" si="30"/>
        <v>46232</v>
      </c>
      <c r="F35" s="9">
        <v>0</v>
      </c>
      <c r="G35" s="10">
        <f t="shared" si="31"/>
        <v>1</v>
      </c>
      <c r="H35" s="240">
        <f>I34</f>
        <v>8374549.3399999999</v>
      </c>
      <c r="I35" s="11">
        <v>8384463.4299999997</v>
      </c>
      <c r="J35" s="11">
        <f t="shared" si="32"/>
        <v>9914.089999999851</v>
      </c>
      <c r="K35" s="27">
        <f t="shared" si="33"/>
        <v>413.08708333332714</v>
      </c>
      <c r="L35" s="28"/>
    </row>
    <row r="36" spans="1:12">
      <c r="A36" s="12">
        <f t="shared" ref="A36:B36" si="35">A35+1</f>
        <v>29</v>
      </c>
      <c r="B36" s="8">
        <f t="shared" si="35"/>
        <v>46232</v>
      </c>
      <c r="C36" s="8">
        <f t="shared" ref="C36:C38" si="36">B36</f>
        <v>46232</v>
      </c>
      <c r="D36" s="9">
        <v>0</v>
      </c>
      <c r="E36" s="8">
        <f t="shared" ref="E36:E38" si="37">C36+1</f>
        <v>46233</v>
      </c>
      <c r="F36" s="9">
        <v>0</v>
      </c>
      <c r="G36" s="10">
        <f t="shared" ref="G36:G38" si="38">IFERROR(((E36-C36)+(F36-D36)),"")</f>
        <v>1</v>
      </c>
      <c r="H36" s="240">
        <f>I35</f>
        <v>8384463.4299999997</v>
      </c>
      <c r="I36" s="11">
        <v>8394094.9700000007</v>
      </c>
      <c r="J36" s="11">
        <f t="shared" ref="J36:J38" si="39">I36-H36</f>
        <v>9631.5400000009686</v>
      </c>
      <c r="K36" s="27">
        <f t="shared" ref="K36:K38" si="40">J36/24</f>
        <v>401.31416666670702</v>
      </c>
      <c r="L36" s="28"/>
    </row>
    <row r="37" spans="1:12">
      <c r="A37" s="12">
        <f t="shared" ref="A37:B37" si="41">A36+1</f>
        <v>30</v>
      </c>
      <c r="B37" s="8">
        <f t="shared" si="41"/>
        <v>46233</v>
      </c>
      <c r="C37" s="8">
        <f t="shared" si="36"/>
        <v>46233</v>
      </c>
      <c r="D37" s="9">
        <v>0</v>
      </c>
      <c r="E37" s="8">
        <f t="shared" si="37"/>
        <v>46234</v>
      </c>
      <c r="F37" s="9">
        <v>0</v>
      </c>
      <c r="G37" s="10">
        <f t="shared" si="38"/>
        <v>1</v>
      </c>
      <c r="H37" s="240">
        <f>I36</f>
        <v>8394094.9700000007</v>
      </c>
      <c r="I37" s="11">
        <v>8401221.4299999997</v>
      </c>
      <c r="J37" s="11">
        <f t="shared" si="39"/>
        <v>7126.4599999990314</v>
      </c>
      <c r="K37" s="27">
        <f t="shared" si="40"/>
        <v>296.93583333329298</v>
      </c>
      <c r="L37" s="28"/>
    </row>
    <row r="38" spans="1:12">
      <c r="A38" s="12">
        <f t="shared" ref="A38:B38" si="42">A37+1</f>
        <v>31</v>
      </c>
      <c r="B38" s="8">
        <f t="shared" si="42"/>
        <v>46234</v>
      </c>
      <c r="C38" s="8">
        <f t="shared" si="36"/>
        <v>46234</v>
      </c>
      <c r="D38" s="9">
        <v>0</v>
      </c>
      <c r="E38" s="8">
        <f t="shared" si="37"/>
        <v>46235</v>
      </c>
      <c r="F38" s="9">
        <v>0</v>
      </c>
      <c r="G38" s="10">
        <f t="shared" si="38"/>
        <v>1</v>
      </c>
      <c r="H38" s="240">
        <f>I37</f>
        <v>8401221.4299999997</v>
      </c>
      <c r="I38" s="11">
        <v>8408920.9000000004</v>
      </c>
      <c r="J38" s="11">
        <f t="shared" si="39"/>
        <v>7699.4700000006706</v>
      </c>
      <c r="K38" s="27">
        <f t="shared" si="40"/>
        <v>320.81125000002794</v>
      </c>
      <c r="L38" s="28"/>
    </row>
    <row r="39" spans="1:12">
      <c r="A39" s="12"/>
      <c r="B39" s="8"/>
      <c r="C39" s="8"/>
      <c r="D39" s="9"/>
      <c r="E39" s="8"/>
      <c r="F39" s="9"/>
      <c r="G39" s="10"/>
      <c r="H39" s="240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240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240"/>
      <c r="I41" s="11"/>
      <c r="J41" s="11"/>
      <c r="K41" s="27"/>
      <c r="L41" s="28"/>
    </row>
    <row r="42" spans="1:12">
      <c r="A42" s="17" t="s">
        <v>3</v>
      </c>
      <c r="B42" s="18"/>
      <c r="C42" s="18"/>
      <c r="D42" s="18"/>
      <c r="E42" s="18"/>
      <c r="F42" s="18"/>
      <c r="G42" s="19">
        <f>SUM(G8:G41)</f>
        <v>31</v>
      </c>
      <c r="H42" s="20"/>
      <c r="I42" s="20"/>
      <c r="J42" s="32">
        <f>SUM(J8:J41)</f>
        <v>244176.03000000026</v>
      </c>
      <c r="K42" s="32">
        <f>AVERAGE(K8:K41)</f>
        <v>328.19358870967778</v>
      </c>
      <c r="L42" s="33"/>
    </row>
    <row r="43" spans="1:12">
      <c r="A43" s="21" t="s">
        <v>118</v>
      </c>
      <c r="B43" s="22"/>
      <c r="C43" s="22"/>
      <c r="D43" s="22"/>
      <c r="E43" s="22"/>
      <c r="F43" s="22"/>
      <c r="G43" s="23">
        <f>G42/SUMPRODUCT((G8:G41&gt;0)*1)</f>
        <v>1</v>
      </c>
      <c r="H43" s="24"/>
      <c r="I43" s="24"/>
      <c r="J43" s="24"/>
      <c r="K43" s="24">
        <f>K42/SUMPRODUCT((K8:K41&gt;0)*1)</f>
        <v>10.586889958376704</v>
      </c>
      <c r="L43" s="34"/>
    </row>
  </sheetData>
  <mergeCells count="9">
    <mergeCell ref="L6:L7"/>
    <mergeCell ref="C6:D6"/>
    <mergeCell ref="E6:F6"/>
    <mergeCell ref="H6:I6"/>
    <mergeCell ref="A6:A7"/>
    <mergeCell ref="B6:B7"/>
    <mergeCell ref="G6:G7"/>
    <mergeCell ref="J6:J7"/>
    <mergeCell ref="K6:K7"/>
  </mergeCells>
  <hyperlinks>
    <hyperlink ref="L2" location="'Summary sales'!A1" display="SUMMARY" xr:uid="{00000000-0004-0000-1400-000000000000}"/>
  </hyperlinks>
  <pageMargins left="0.7" right="0.7" top="0.75" bottom="0.75" header="0.3" footer="0.3"/>
  <pageSetup orientation="portrait" horizontalDpi="360" verticalDpi="36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1"/>
  <sheetViews>
    <sheetView zoomScale="80" zoomScaleNormal="80" zoomScaleSheetLayoutView="50" workbookViewId="0">
      <pane ySplit="6" topLeftCell="A7" activePane="bottomLeft" state="frozen"/>
      <selection pane="bottomLeft" activeCell="H37" sqref="H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6.109375" style="1" customWidth="1"/>
    <col min="9" max="9" width="15.33203125" style="1" customWidth="1"/>
    <col min="10" max="10" width="13.5546875" style="1" customWidth="1"/>
    <col min="11" max="11" width="9.88671875" style="1" customWidth="1"/>
    <col min="12" max="12" width="44.66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149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MAX(K7:K39)</f>
        <v>104.46083333335507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 thickBo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 ht="15" thickTop="1">
      <c r="A7" s="6">
        <v>1</v>
      </c>
      <c r="B7" s="7">
        <f>C4</f>
        <v>46204</v>
      </c>
      <c r="C7" s="7">
        <f>B7</f>
        <v>46204</v>
      </c>
      <c r="D7" s="9">
        <v>0.29166666666666669</v>
      </c>
      <c r="E7" s="7">
        <f>C7+1</f>
        <v>46205</v>
      </c>
      <c r="F7" s="278">
        <v>0.29166666666666669</v>
      </c>
      <c r="G7" s="10">
        <f>IFERROR(((E7-C7)+(F7-D7)),"")</f>
        <v>1</v>
      </c>
      <c r="H7" s="11">
        <v>9659549.6400000006</v>
      </c>
      <c r="I7" s="11">
        <v>9661093.5</v>
      </c>
      <c r="J7" s="11">
        <f t="shared" ref="J7" si="0">I7-H7</f>
        <v>1543.859999999404</v>
      </c>
      <c r="K7" s="27">
        <f t="shared" ref="K7" si="1">J7/24</f>
        <v>64.32749999997516</v>
      </c>
      <c r="L7" s="537"/>
    </row>
    <row r="8" spans="1:12">
      <c r="A8" s="12">
        <f>A7+1</f>
        <v>2</v>
      </c>
      <c r="B8" s="8">
        <f>B7+1</f>
        <v>46205</v>
      </c>
      <c r="C8" s="8">
        <f t="shared" ref="C8" si="2">B8</f>
        <v>46205</v>
      </c>
      <c r="D8" s="9">
        <v>0.29166666666666669</v>
      </c>
      <c r="E8" s="8">
        <f t="shared" ref="E8" si="3">C8+1</f>
        <v>46206</v>
      </c>
      <c r="F8" s="9">
        <v>0.29166666666666669</v>
      </c>
      <c r="G8" s="10">
        <f>IFERROR(((E8-C8)+(F8-D8)),"")</f>
        <v>1</v>
      </c>
      <c r="H8" s="11">
        <f t="shared" ref="H8:H37" si="4">I7</f>
        <v>9661093.5</v>
      </c>
      <c r="I8" s="11">
        <v>9662700.9299999997</v>
      </c>
      <c r="J8" s="11">
        <f t="shared" ref="J8" si="5">I8-H8</f>
        <v>1607.429999999702</v>
      </c>
      <c r="K8" s="27">
        <f t="shared" ref="K8" si="6">J8/24</f>
        <v>66.976249999987587</v>
      </c>
      <c r="L8" s="537"/>
    </row>
    <row r="9" spans="1:12">
      <c r="A9" s="12">
        <f t="shared" ref="A9:A37" si="7">A8+1</f>
        <v>3</v>
      </c>
      <c r="B9" s="8">
        <f t="shared" ref="B9:B37" si="8">B8+1</f>
        <v>46206</v>
      </c>
      <c r="C9" s="8">
        <f t="shared" ref="C9:C30" si="9">B9</f>
        <v>46206</v>
      </c>
      <c r="D9" s="9">
        <v>0.29166666666666669</v>
      </c>
      <c r="E9" s="8">
        <f t="shared" ref="E9:E15" si="10">C9+1</f>
        <v>46207</v>
      </c>
      <c r="F9" s="9">
        <v>0.29166666666666669</v>
      </c>
      <c r="G9" s="10">
        <f t="shared" ref="G9:G30" si="11">IFERROR(((E9-C9)+(F9-D9)),"")</f>
        <v>1</v>
      </c>
      <c r="H9" s="11">
        <f t="shared" si="4"/>
        <v>9662700.9299999997</v>
      </c>
      <c r="I9" s="11">
        <v>9663856.5899999999</v>
      </c>
      <c r="J9" s="11">
        <f t="shared" ref="J9:J30" si="12">I9-H9</f>
        <v>1155.660000000149</v>
      </c>
      <c r="K9" s="27">
        <f t="shared" ref="K9:K30" si="13">J9/24</f>
        <v>48.152500000006206</v>
      </c>
      <c r="L9" s="537"/>
    </row>
    <row r="10" spans="1:12">
      <c r="A10" s="12">
        <f t="shared" si="7"/>
        <v>4</v>
      </c>
      <c r="B10" s="8">
        <f t="shared" si="8"/>
        <v>46207</v>
      </c>
      <c r="C10" s="8">
        <f t="shared" si="9"/>
        <v>46207</v>
      </c>
      <c r="D10" s="9">
        <v>0.29166666666666669</v>
      </c>
      <c r="E10" s="8">
        <f t="shared" si="10"/>
        <v>46208</v>
      </c>
      <c r="F10" s="9">
        <v>0.29166666666666669</v>
      </c>
      <c r="G10" s="10">
        <f t="shared" si="11"/>
        <v>1</v>
      </c>
      <c r="H10" s="11">
        <f t="shared" si="4"/>
        <v>9663856.5899999999</v>
      </c>
      <c r="I10" s="11">
        <v>9664139.9700000007</v>
      </c>
      <c r="J10" s="11">
        <f t="shared" si="12"/>
        <v>283.38000000081956</v>
      </c>
      <c r="K10" s="27">
        <f t="shared" si="13"/>
        <v>11.807500000034148</v>
      </c>
      <c r="L10" s="28"/>
    </row>
    <row r="11" spans="1:12">
      <c r="A11" s="12">
        <f t="shared" si="7"/>
        <v>5</v>
      </c>
      <c r="B11" s="8">
        <f t="shared" si="8"/>
        <v>46208</v>
      </c>
      <c r="C11" s="8">
        <f t="shared" si="9"/>
        <v>46208</v>
      </c>
      <c r="D11" s="9">
        <v>0.29166666666666669</v>
      </c>
      <c r="E11" s="8">
        <f t="shared" si="10"/>
        <v>46209</v>
      </c>
      <c r="F11" s="9">
        <v>0.29166666666666669</v>
      </c>
      <c r="G11" s="10">
        <f t="shared" si="11"/>
        <v>1</v>
      </c>
      <c r="H11" s="11">
        <f t="shared" si="4"/>
        <v>9664139.9700000007</v>
      </c>
      <c r="I11" s="11">
        <v>9664675.5800000001</v>
      </c>
      <c r="J11" s="11">
        <f t="shared" si="12"/>
        <v>535.60999999940395</v>
      </c>
      <c r="K11" s="27">
        <f t="shared" si="13"/>
        <v>22.317083333308499</v>
      </c>
      <c r="L11" s="28"/>
    </row>
    <row r="12" spans="1:12">
      <c r="A12" s="12">
        <f t="shared" si="7"/>
        <v>6</v>
      </c>
      <c r="B12" s="8">
        <f t="shared" si="8"/>
        <v>46209</v>
      </c>
      <c r="C12" s="8">
        <f t="shared" si="9"/>
        <v>46209</v>
      </c>
      <c r="D12" s="9">
        <v>0.29166666666666669</v>
      </c>
      <c r="E12" s="8">
        <f t="shared" si="10"/>
        <v>46210</v>
      </c>
      <c r="F12" s="9">
        <v>0.29166666666666669</v>
      </c>
      <c r="G12" s="10">
        <f t="shared" si="11"/>
        <v>1</v>
      </c>
      <c r="H12" s="11">
        <f t="shared" si="4"/>
        <v>9664675.5800000001</v>
      </c>
      <c r="I12" s="11">
        <v>9666600.6300000008</v>
      </c>
      <c r="J12" s="11">
        <f t="shared" ref="J12" si="14">I12-H12</f>
        <v>1925.0500000007451</v>
      </c>
      <c r="K12" s="27">
        <f t="shared" ref="K12" si="15">J12/24</f>
        <v>80.210416666697711</v>
      </c>
      <c r="L12" s="28"/>
    </row>
    <row r="13" spans="1:12">
      <c r="A13" s="12">
        <f t="shared" si="7"/>
        <v>7</v>
      </c>
      <c r="B13" s="8">
        <f t="shared" si="8"/>
        <v>46210</v>
      </c>
      <c r="C13" s="8">
        <f t="shared" si="9"/>
        <v>46210</v>
      </c>
      <c r="D13" s="9">
        <v>0.29166666666666669</v>
      </c>
      <c r="E13" s="8">
        <f t="shared" si="10"/>
        <v>46211</v>
      </c>
      <c r="F13" s="9">
        <v>0.29166666666666669</v>
      </c>
      <c r="G13" s="10">
        <f t="shared" si="11"/>
        <v>1</v>
      </c>
      <c r="H13" s="11">
        <f t="shared" si="4"/>
        <v>9666600.6300000008</v>
      </c>
      <c r="I13" s="11">
        <v>9668565.3300000001</v>
      </c>
      <c r="J13" s="11">
        <f t="shared" si="12"/>
        <v>1964.6999999992549</v>
      </c>
      <c r="K13" s="27">
        <f t="shared" si="13"/>
        <v>81.862499999968961</v>
      </c>
      <c r="L13" s="28"/>
    </row>
    <row r="14" spans="1:12">
      <c r="A14" s="12">
        <f t="shared" si="7"/>
        <v>8</v>
      </c>
      <c r="B14" s="8">
        <f t="shared" si="8"/>
        <v>46211</v>
      </c>
      <c r="C14" s="8">
        <f t="shared" si="9"/>
        <v>46211</v>
      </c>
      <c r="D14" s="9">
        <v>0.29166666666666669</v>
      </c>
      <c r="E14" s="8">
        <f t="shared" si="10"/>
        <v>46212</v>
      </c>
      <c r="F14" s="9">
        <v>0.29166666666666669</v>
      </c>
      <c r="G14" s="10">
        <f t="shared" si="11"/>
        <v>1</v>
      </c>
      <c r="H14" s="11">
        <f t="shared" si="4"/>
        <v>9668565.3300000001</v>
      </c>
      <c r="I14" s="11">
        <v>9670705.8699999992</v>
      </c>
      <c r="J14" s="11">
        <f t="shared" si="12"/>
        <v>2140.5399999991059</v>
      </c>
      <c r="K14" s="27">
        <f t="shared" si="13"/>
        <v>89.189166666629419</v>
      </c>
      <c r="L14" s="28"/>
    </row>
    <row r="15" spans="1:12">
      <c r="A15" s="12">
        <f t="shared" si="7"/>
        <v>9</v>
      </c>
      <c r="B15" s="8">
        <f t="shared" si="8"/>
        <v>46212</v>
      </c>
      <c r="C15" s="8">
        <f t="shared" si="9"/>
        <v>46212</v>
      </c>
      <c r="D15" s="9">
        <v>0.29166666666666669</v>
      </c>
      <c r="E15" s="8">
        <f t="shared" si="10"/>
        <v>46213</v>
      </c>
      <c r="F15" s="9">
        <v>0.29166666666666669</v>
      </c>
      <c r="G15" s="10">
        <f t="shared" si="11"/>
        <v>1</v>
      </c>
      <c r="H15" s="11">
        <f t="shared" si="4"/>
        <v>9670705.8699999992</v>
      </c>
      <c r="I15" s="11">
        <v>9672772.0199999996</v>
      </c>
      <c r="J15" s="11">
        <f t="shared" si="12"/>
        <v>2066.1500000003725</v>
      </c>
      <c r="K15" s="27">
        <f t="shared" si="13"/>
        <v>86.089583333348855</v>
      </c>
      <c r="L15" s="28"/>
    </row>
    <row r="16" spans="1:12">
      <c r="A16" s="12">
        <f t="shared" si="7"/>
        <v>10</v>
      </c>
      <c r="B16" s="8">
        <f t="shared" si="8"/>
        <v>46213</v>
      </c>
      <c r="C16" s="8">
        <f t="shared" si="9"/>
        <v>46213</v>
      </c>
      <c r="D16" s="9">
        <v>0.29166666666666669</v>
      </c>
      <c r="E16" s="8">
        <f t="shared" ref="E16:E34" si="16">C16+1</f>
        <v>46214</v>
      </c>
      <c r="F16" s="9">
        <v>0.29166666666666669</v>
      </c>
      <c r="G16" s="10">
        <f t="shared" si="11"/>
        <v>1</v>
      </c>
      <c r="H16" s="11">
        <f t="shared" si="4"/>
        <v>9672772.0199999996</v>
      </c>
      <c r="I16" s="11">
        <v>9674412.6899999995</v>
      </c>
      <c r="J16" s="11">
        <f t="shared" si="12"/>
        <v>1640.6699999999255</v>
      </c>
      <c r="K16" s="27">
        <f t="shared" si="13"/>
        <v>68.3612499999969</v>
      </c>
      <c r="L16" s="28"/>
    </row>
    <row r="17" spans="1:14">
      <c r="A17" s="12">
        <f t="shared" si="7"/>
        <v>11</v>
      </c>
      <c r="B17" s="8">
        <f t="shared" si="8"/>
        <v>46214</v>
      </c>
      <c r="C17" s="8">
        <f t="shared" si="9"/>
        <v>46214</v>
      </c>
      <c r="D17" s="9">
        <v>0.29166666666666669</v>
      </c>
      <c r="E17" s="8">
        <f t="shared" si="16"/>
        <v>46215</v>
      </c>
      <c r="F17" s="9">
        <v>0.29166666666666669</v>
      </c>
      <c r="G17" s="10">
        <f t="shared" si="11"/>
        <v>1</v>
      </c>
      <c r="H17" s="11">
        <f t="shared" si="4"/>
        <v>9674412.6899999995</v>
      </c>
      <c r="I17" s="11">
        <v>9675566.4900000002</v>
      </c>
      <c r="J17" s="11">
        <f t="shared" si="12"/>
        <v>1153.8000000007451</v>
      </c>
      <c r="K17" s="27">
        <f t="shared" si="13"/>
        <v>48.075000000031046</v>
      </c>
      <c r="L17" s="28"/>
    </row>
    <row r="18" spans="1:14">
      <c r="A18" s="12">
        <f t="shared" si="7"/>
        <v>12</v>
      </c>
      <c r="B18" s="8">
        <f t="shared" si="8"/>
        <v>46215</v>
      </c>
      <c r="C18" s="8">
        <f t="shared" si="9"/>
        <v>46215</v>
      </c>
      <c r="D18" s="9">
        <v>0.29166666666666669</v>
      </c>
      <c r="E18" s="8">
        <f t="shared" si="16"/>
        <v>46216</v>
      </c>
      <c r="F18" s="9">
        <v>0.29166666666666669</v>
      </c>
      <c r="G18" s="10">
        <f t="shared" si="11"/>
        <v>1</v>
      </c>
      <c r="H18" s="11">
        <f t="shared" si="4"/>
        <v>9675566.4900000002</v>
      </c>
      <c r="I18" s="11">
        <v>9676095.0199999996</v>
      </c>
      <c r="J18" s="11">
        <f t="shared" si="12"/>
        <v>528.52999999932945</v>
      </c>
      <c r="K18" s="27">
        <f t="shared" si="13"/>
        <v>22.022083333305392</v>
      </c>
      <c r="L18" s="28"/>
      <c r="N18" s="29"/>
    </row>
    <row r="19" spans="1:14">
      <c r="A19" s="12">
        <f t="shared" si="7"/>
        <v>13</v>
      </c>
      <c r="B19" s="8">
        <f t="shared" si="8"/>
        <v>46216</v>
      </c>
      <c r="C19" s="8">
        <f t="shared" si="9"/>
        <v>46216</v>
      </c>
      <c r="D19" s="9">
        <v>0.29166666666666669</v>
      </c>
      <c r="E19" s="8">
        <f t="shared" si="16"/>
        <v>46217</v>
      </c>
      <c r="F19" s="9">
        <v>0.29166666666666669</v>
      </c>
      <c r="G19" s="10">
        <f t="shared" si="11"/>
        <v>1</v>
      </c>
      <c r="H19" s="11">
        <f t="shared" si="4"/>
        <v>9676095.0199999996</v>
      </c>
      <c r="I19" s="11">
        <v>9678372.0299999993</v>
      </c>
      <c r="J19" s="11">
        <f t="shared" si="12"/>
        <v>2277.0099999997765</v>
      </c>
      <c r="K19" s="27">
        <f t="shared" si="13"/>
        <v>94.875416666657358</v>
      </c>
      <c r="L19" s="28"/>
    </row>
    <row r="20" spans="1:14">
      <c r="A20" s="12">
        <f t="shared" si="7"/>
        <v>14</v>
      </c>
      <c r="B20" s="8">
        <f t="shared" si="8"/>
        <v>46217</v>
      </c>
      <c r="C20" s="8">
        <f t="shared" si="9"/>
        <v>46217</v>
      </c>
      <c r="D20" s="9">
        <v>0.29166666666666669</v>
      </c>
      <c r="E20" s="8">
        <f t="shared" si="16"/>
        <v>46218</v>
      </c>
      <c r="F20" s="9">
        <v>0.29166666666666669</v>
      </c>
      <c r="G20" s="10">
        <f t="shared" si="11"/>
        <v>1</v>
      </c>
      <c r="H20" s="11">
        <f t="shared" si="4"/>
        <v>9678372.0299999993</v>
      </c>
      <c r="I20" s="11">
        <v>9680627.4199999999</v>
      </c>
      <c r="J20" s="11">
        <f t="shared" si="12"/>
        <v>2255.390000000596</v>
      </c>
      <c r="K20" s="27">
        <f t="shared" si="13"/>
        <v>93.974583333358169</v>
      </c>
      <c r="L20" s="28"/>
    </row>
    <row r="21" spans="1:14">
      <c r="A21" s="12">
        <f t="shared" si="7"/>
        <v>15</v>
      </c>
      <c r="B21" s="8">
        <f t="shared" si="8"/>
        <v>46218</v>
      </c>
      <c r="C21" s="8">
        <f t="shared" si="9"/>
        <v>46218</v>
      </c>
      <c r="D21" s="9">
        <v>0.29166666666666669</v>
      </c>
      <c r="E21" s="8">
        <f t="shared" si="16"/>
        <v>46219</v>
      </c>
      <c r="F21" s="9">
        <v>0.29166666666666669</v>
      </c>
      <c r="G21" s="10">
        <f t="shared" si="11"/>
        <v>1</v>
      </c>
      <c r="H21" s="11">
        <f t="shared" si="4"/>
        <v>9680627.4199999999</v>
      </c>
      <c r="I21" s="11">
        <v>9682927.7699999996</v>
      </c>
      <c r="J21" s="11">
        <f t="shared" si="12"/>
        <v>2300.3499999996275</v>
      </c>
      <c r="K21" s="27">
        <f t="shared" si="13"/>
        <v>95.847916666651145</v>
      </c>
      <c r="L21" s="28"/>
    </row>
    <row r="22" spans="1:14">
      <c r="A22" s="12">
        <f t="shared" si="7"/>
        <v>16</v>
      </c>
      <c r="B22" s="8">
        <f t="shared" si="8"/>
        <v>46219</v>
      </c>
      <c r="C22" s="8">
        <f t="shared" si="9"/>
        <v>46219</v>
      </c>
      <c r="D22" s="9">
        <v>0.29166666666666669</v>
      </c>
      <c r="E22" s="8">
        <f t="shared" si="16"/>
        <v>46220</v>
      </c>
      <c r="F22" s="9">
        <v>0.29166666666666669</v>
      </c>
      <c r="G22" s="10">
        <f t="shared" si="11"/>
        <v>1</v>
      </c>
      <c r="H22" s="11">
        <f t="shared" si="4"/>
        <v>9682927.7699999996</v>
      </c>
      <c r="I22" s="11">
        <v>9684925.6400000006</v>
      </c>
      <c r="J22" s="11">
        <f t="shared" si="12"/>
        <v>1997.8700000010431</v>
      </c>
      <c r="K22" s="27">
        <f t="shared" si="13"/>
        <v>83.244583333376795</v>
      </c>
      <c r="L22" s="537"/>
    </row>
    <row r="23" spans="1:14">
      <c r="A23" s="12">
        <f t="shared" si="7"/>
        <v>17</v>
      </c>
      <c r="B23" s="8">
        <f t="shared" si="8"/>
        <v>46220</v>
      </c>
      <c r="C23" s="8">
        <f t="shared" si="9"/>
        <v>46220</v>
      </c>
      <c r="D23" s="9">
        <v>0.29166666666666669</v>
      </c>
      <c r="E23" s="8">
        <f t="shared" si="16"/>
        <v>46221</v>
      </c>
      <c r="F23" s="9">
        <v>0.29166666666666669</v>
      </c>
      <c r="G23" s="10">
        <f t="shared" si="11"/>
        <v>1</v>
      </c>
      <c r="H23" s="11">
        <f t="shared" si="4"/>
        <v>9684925.6400000006</v>
      </c>
      <c r="I23" s="11">
        <v>9686758.1899999995</v>
      </c>
      <c r="J23" s="11">
        <f t="shared" si="12"/>
        <v>1832.5499999988824</v>
      </c>
      <c r="K23" s="27">
        <f t="shared" si="13"/>
        <v>76.356249999953434</v>
      </c>
      <c r="L23" s="537"/>
    </row>
    <row r="24" spans="1:14">
      <c r="A24" s="12">
        <f t="shared" si="7"/>
        <v>18</v>
      </c>
      <c r="B24" s="8">
        <f t="shared" si="8"/>
        <v>46221</v>
      </c>
      <c r="C24" s="8">
        <f t="shared" si="9"/>
        <v>46221</v>
      </c>
      <c r="D24" s="9">
        <v>0.29166666666666669</v>
      </c>
      <c r="E24" s="8">
        <f t="shared" si="16"/>
        <v>46222</v>
      </c>
      <c r="F24" s="9">
        <v>0.29166666666666669</v>
      </c>
      <c r="G24" s="10">
        <f t="shared" si="11"/>
        <v>1</v>
      </c>
      <c r="H24" s="11">
        <f t="shared" si="4"/>
        <v>9686758.1899999995</v>
      </c>
      <c r="I24" s="11">
        <v>9687621.6099999994</v>
      </c>
      <c r="J24" s="11">
        <f t="shared" si="12"/>
        <v>863.41999999992549</v>
      </c>
      <c r="K24" s="27">
        <f t="shared" si="13"/>
        <v>35.975833333330229</v>
      </c>
      <c r="L24" s="537"/>
    </row>
    <row r="25" spans="1:14">
      <c r="A25" s="12">
        <f t="shared" si="7"/>
        <v>19</v>
      </c>
      <c r="B25" s="8">
        <f t="shared" si="8"/>
        <v>46222</v>
      </c>
      <c r="C25" s="8">
        <f t="shared" si="9"/>
        <v>46222</v>
      </c>
      <c r="D25" s="9">
        <v>0.29166666666666669</v>
      </c>
      <c r="E25" s="8">
        <f t="shared" si="16"/>
        <v>46223</v>
      </c>
      <c r="F25" s="9">
        <v>0.29166666666666669</v>
      </c>
      <c r="G25" s="10">
        <f t="shared" si="11"/>
        <v>1</v>
      </c>
      <c r="H25" s="11">
        <f t="shared" si="4"/>
        <v>9687621.6099999994</v>
      </c>
      <c r="I25" s="11">
        <v>9688289.3399999999</v>
      </c>
      <c r="J25" s="11">
        <f t="shared" si="12"/>
        <v>667.73000000044703</v>
      </c>
      <c r="K25" s="27">
        <f t="shared" si="13"/>
        <v>27.822083333351959</v>
      </c>
      <c r="L25" s="537"/>
    </row>
    <row r="26" spans="1:14">
      <c r="A26" s="12">
        <f t="shared" si="7"/>
        <v>20</v>
      </c>
      <c r="B26" s="8">
        <f t="shared" si="8"/>
        <v>46223</v>
      </c>
      <c r="C26" s="8">
        <f t="shared" si="9"/>
        <v>46223</v>
      </c>
      <c r="D26" s="9">
        <v>0.29166666666666669</v>
      </c>
      <c r="E26" s="8">
        <f t="shared" si="16"/>
        <v>46224</v>
      </c>
      <c r="F26" s="9">
        <v>0.29166666666666669</v>
      </c>
      <c r="G26" s="10">
        <f t="shared" si="11"/>
        <v>1</v>
      </c>
      <c r="H26" s="11">
        <f t="shared" si="4"/>
        <v>9688289.3399999999</v>
      </c>
      <c r="I26" s="11">
        <v>9690523.4299999997</v>
      </c>
      <c r="J26" s="11">
        <f t="shared" si="12"/>
        <v>2234.089999999851</v>
      </c>
      <c r="K26" s="27">
        <f t="shared" si="13"/>
        <v>93.087083333327129</v>
      </c>
      <c r="L26" s="28"/>
    </row>
    <row r="27" spans="1:14">
      <c r="A27" s="12">
        <f t="shared" si="7"/>
        <v>21</v>
      </c>
      <c r="B27" s="8">
        <f t="shared" si="8"/>
        <v>46224</v>
      </c>
      <c r="C27" s="8">
        <f t="shared" si="9"/>
        <v>46224</v>
      </c>
      <c r="D27" s="9">
        <v>0.29166666666666669</v>
      </c>
      <c r="E27" s="8">
        <f t="shared" si="16"/>
        <v>46225</v>
      </c>
      <c r="F27" s="9">
        <v>0.29166666666666669</v>
      </c>
      <c r="G27" s="10">
        <f t="shared" si="11"/>
        <v>1</v>
      </c>
      <c r="H27" s="11">
        <f t="shared" si="4"/>
        <v>9690523.4299999997</v>
      </c>
      <c r="I27" s="11">
        <v>9692088.0199999996</v>
      </c>
      <c r="J27" s="11">
        <f t="shared" si="12"/>
        <v>1564.589999999851</v>
      </c>
      <c r="K27" s="27">
        <f t="shared" si="13"/>
        <v>65.191249999993786</v>
      </c>
      <c r="L27" s="28"/>
    </row>
    <row r="28" spans="1:14">
      <c r="A28" s="12">
        <f t="shared" si="7"/>
        <v>22</v>
      </c>
      <c r="B28" s="8">
        <f t="shared" si="8"/>
        <v>46225</v>
      </c>
      <c r="C28" s="8">
        <f t="shared" si="9"/>
        <v>46225</v>
      </c>
      <c r="D28" s="9">
        <v>0.29166666666666669</v>
      </c>
      <c r="E28" s="8">
        <f t="shared" si="16"/>
        <v>46226</v>
      </c>
      <c r="F28" s="9">
        <v>0.29166666666666669</v>
      </c>
      <c r="G28" s="10">
        <f t="shared" si="11"/>
        <v>1</v>
      </c>
      <c r="H28" s="11">
        <f t="shared" si="4"/>
        <v>9692088.0199999996</v>
      </c>
      <c r="I28" s="11">
        <v>9694595.0800000001</v>
      </c>
      <c r="J28" s="11">
        <f t="shared" si="12"/>
        <v>2507.0600000005215</v>
      </c>
      <c r="K28" s="27">
        <f t="shared" si="13"/>
        <v>104.46083333335507</v>
      </c>
      <c r="L28" s="28"/>
    </row>
    <row r="29" spans="1:14">
      <c r="A29" s="12">
        <f t="shared" si="7"/>
        <v>23</v>
      </c>
      <c r="B29" s="8">
        <f t="shared" si="8"/>
        <v>46226</v>
      </c>
      <c r="C29" s="8">
        <f t="shared" si="9"/>
        <v>46226</v>
      </c>
      <c r="D29" s="9">
        <v>0.29166666666666669</v>
      </c>
      <c r="E29" s="8">
        <f t="shared" si="16"/>
        <v>46227</v>
      </c>
      <c r="F29" s="9">
        <v>0.29166666666666669</v>
      </c>
      <c r="G29" s="10">
        <f t="shared" si="11"/>
        <v>1</v>
      </c>
      <c r="H29" s="11">
        <f t="shared" si="4"/>
        <v>9694595.0800000001</v>
      </c>
      <c r="I29" s="11">
        <v>9696472.5299999993</v>
      </c>
      <c r="J29" s="11">
        <f t="shared" si="12"/>
        <v>1877.4499999992549</v>
      </c>
      <c r="K29" s="27">
        <f t="shared" si="13"/>
        <v>78.227083333302289</v>
      </c>
      <c r="L29" s="28"/>
    </row>
    <row r="30" spans="1:14">
      <c r="A30" s="12">
        <f t="shared" si="7"/>
        <v>24</v>
      </c>
      <c r="B30" s="8">
        <f t="shared" si="8"/>
        <v>46227</v>
      </c>
      <c r="C30" s="8">
        <f t="shared" si="9"/>
        <v>46227</v>
      </c>
      <c r="D30" s="9">
        <v>0.29166666666666669</v>
      </c>
      <c r="E30" s="8">
        <f t="shared" si="16"/>
        <v>46228</v>
      </c>
      <c r="F30" s="9">
        <v>0.29166666666666669</v>
      </c>
      <c r="G30" s="10">
        <f t="shared" si="11"/>
        <v>1</v>
      </c>
      <c r="H30" s="11">
        <f t="shared" si="4"/>
        <v>9696472.5299999993</v>
      </c>
      <c r="I30" s="11">
        <v>9698592.2200000007</v>
      </c>
      <c r="J30" s="11">
        <f t="shared" si="12"/>
        <v>2119.6900000013411</v>
      </c>
      <c r="K30" s="27">
        <f t="shared" si="13"/>
        <v>88.320416666722551</v>
      </c>
      <c r="L30" s="28"/>
    </row>
    <row r="31" spans="1:14">
      <c r="A31" s="12">
        <f t="shared" si="7"/>
        <v>25</v>
      </c>
      <c r="B31" s="8">
        <f t="shared" si="8"/>
        <v>46228</v>
      </c>
      <c r="C31" s="8">
        <f t="shared" ref="C31:C34" si="17">B31</f>
        <v>46228</v>
      </c>
      <c r="D31" s="9">
        <v>0.29166666666666669</v>
      </c>
      <c r="E31" s="8">
        <f t="shared" si="16"/>
        <v>46229</v>
      </c>
      <c r="F31" s="9">
        <v>0.29166666666666669</v>
      </c>
      <c r="G31" s="10">
        <f t="shared" ref="G31:G34" si="18">IFERROR(((E31-C31)+(F31-D31)),"")</f>
        <v>1</v>
      </c>
      <c r="H31" s="11">
        <f t="shared" si="4"/>
        <v>9698592.2200000007</v>
      </c>
      <c r="I31" s="11">
        <v>9699836.9499999993</v>
      </c>
      <c r="J31" s="11">
        <f t="shared" ref="J31:J34" si="19">I31-H31</f>
        <v>1244.7299999985844</v>
      </c>
      <c r="K31" s="27">
        <f t="shared" ref="K31:K34" si="20">J31/24</f>
        <v>51.863749999941014</v>
      </c>
      <c r="L31" s="28"/>
    </row>
    <row r="32" spans="1:14">
      <c r="A32" s="12">
        <f t="shared" si="7"/>
        <v>26</v>
      </c>
      <c r="B32" s="8">
        <f t="shared" si="8"/>
        <v>46229</v>
      </c>
      <c r="C32" s="8">
        <f t="shared" si="17"/>
        <v>46229</v>
      </c>
      <c r="D32" s="9">
        <v>0.29166666666666669</v>
      </c>
      <c r="E32" s="8">
        <f t="shared" si="16"/>
        <v>46230</v>
      </c>
      <c r="F32" s="9">
        <v>0.29166666666666669</v>
      </c>
      <c r="G32" s="10">
        <f t="shared" si="18"/>
        <v>1</v>
      </c>
      <c r="H32" s="11">
        <f t="shared" si="4"/>
        <v>9699836.9499999993</v>
      </c>
      <c r="I32" s="11">
        <v>9700406.0099999998</v>
      </c>
      <c r="J32" s="11">
        <f t="shared" si="19"/>
        <v>569.06000000052154</v>
      </c>
      <c r="K32" s="27">
        <f t="shared" si="20"/>
        <v>23.710833333355065</v>
      </c>
      <c r="L32" s="28"/>
    </row>
    <row r="33" spans="1:12">
      <c r="A33" s="12">
        <f t="shared" si="7"/>
        <v>27</v>
      </c>
      <c r="B33" s="8">
        <f t="shared" si="8"/>
        <v>46230</v>
      </c>
      <c r="C33" s="8">
        <f t="shared" si="17"/>
        <v>46230</v>
      </c>
      <c r="D33" s="9">
        <v>0.29166666666666669</v>
      </c>
      <c r="E33" s="8">
        <f t="shared" si="16"/>
        <v>46231</v>
      </c>
      <c r="F33" s="9">
        <v>0.29166666666666669</v>
      </c>
      <c r="G33" s="10">
        <f t="shared" si="18"/>
        <v>1</v>
      </c>
      <c r="H33" s="11">
        <f t="shared" si="4"/>
        <v>9700406.0099999998</v>
      </c>
      <c r="I33" s="11">
        <v>9702689.6799999997</v>
      </c>
      <c r="J33" s="11">
        <f t="shared" si="19"/>
        <v>2283.6699999999255</v>
      </c>
      <c r="K33" s="27">
        <f t="shared" si="20"/>
        <v>95.152916666663558</v>
      </c>
      <c r="L33" s="28"/>
    </row>
    <row r="34" spans="1:12">
      <c r="A34" s="12">
        <f t="shared" si="7"/>
        <v>28</v>
      </c>
      <c r="B34" s="8">
        <f t="shared" si="8"/>
        <v>46231</v>
      </c>
      <c r="C34" s="8">
        <f t="shared" si="17"/>
        <v>46231</v>
      </c>
      <c r="D34" s="9">
        <v>0.29166666666666669</v>
      </c>
      <c r="E34" s="8">
        <f t="shared" si="16"/>
        <v>46232</v>
      </c>
      <c r="F34" s="9">
        <v>0.29166666666666669</v>
      </c>
      <c r="G34" s="10">
        <f t="shared" si="18"/>
        <v>1</v>
      </c>
      <c r="H34" s="11">
        <f t="shared" si="4"/>
        <v>9702689.6799999997</v>
      </c>
      <c r="I34" s="11">
        <v>9704747.2200000007</v>
      </c>
      <c r="J34" s="11">
        <f t="shared" si="19"/>
        <v>2057.5400000009686</v>
      </c>
      <c r="K34" s="27">
        <f t="shared" si="20"/>
        <v>85.730833333373695</v>
      </c>
      <c r="L34" s="28"/>
    </row>
    <row r="35" spans="1:12">
      <c r="A35" s="12">
        <f t="shared" si="7"/>
        <v>29</v>
      </c>
      <c r="B35" s="8">
        <f t="shared" si="8"/>
        <v>46232</v>
      </c>
      <c r="C35" s="8">
        <f t="shared" ref="C35:C37" si="21">B35</f>
        <v>46232</v>
      </c>
      <c r="D35" s="9">
        <v>0.29166666666666669</v>
      </c>
      <c r="E35" s="8">
        <f t="shared" ref="E35:E37" si="22">C35+1</f>
        <v>46233</v>
      </c>
      <c r="F35" s="9">
        <v>0.29166666666666669</v>
      </c>
      <c r="G35" s="10">
        <f t="shared" ref="G35:G37" si="23">IFERROR(((E35-C35)+(F35-D35)),"")</f>
        <v>1</v>
      </c>
      <c r="H35" s="11">
        <f t="shared" si="4"/>
        <v>9704747.2200000007</v>
      </c>
      <c r="I35" s="11">
        <v>9706770.9199999999</v>
      </c>
      <c r="J35" s="11">
        <f t="shared" ref="J35:J37" si="24">I35-H35</f>
        <v>2023.6999999992549</v>
      </c>
      <c r="K35" s="27">
        <f t="shared" ref="K35:K37" si="25">J35/24</f>
        <v>84.320833333302289</v>
      </c>
      <c r="L35" s="28"/>
    </row>
    <row r="36" spans="1:12">
      <c r="A36" s="12">
        <f t="shared" si="7"/>
        <v>30</v>
      </c>
      <c r="B36" s="8">
        <f t="shared" si="8"/>
        <v>46233</v>
      </c>
      <c r="C36" s="8">
        <f t="shared" si="21"/>
        <v>46233</v>
      </c>
      <c r="D36" s="9">
        <v>0.29166666666666669</v>
      </c>
      <c r="E36" s="8">
        <f t="shared" si="22"/>
        <v>46234</v>
      </c>
      <c r="F36" s="9">
        <v>0.29166666666666669</v>
      </c>
      <c r="G36" s="10">
        <f t="shared" si="23"/>
        <v>1</v>
      </c>
      <c r="H36" s="11">
        <f t="shared" si="4"/>
        <v>9706770.9199999999</v>
      </c>
      <c r="I36" s="11">
        <v>9708407.7599999998</v>
      </c>
      <c r="J36" s="11">
        <f t="shared" si="24"/>
        <v>1636.839999999851</v>
      </c>
      <c r="K36" s="27">
        <f t="shared" si="25"/>
        <v>68.201666666660458</v>
      </c>
      <c r="L36" s="28"/>
    </row>
    <row r="37" spans="1:12">
      <c r="A37" s="12">
        <f t="shared" si="7"/>
        <v>31</v>
      </c>
      <c r="B37" s="8">
        <f t="shared" si="8"/>
        <v>46234</v>
      </c>
      <c r="C37" s="8">
        <f t="shared" si="21"/>
        <v>46234</v>
      </c>
      <c r="D37" s="9">
        <v>0.29166666666666669</v>
      </c>
      <c r="E37" s="8">
        <f t="shared" si="22"/>
        <v>46235</v>
      </c>
      <c r="F37" s="9">
        <v>0.29166666666666669</v>
      </c>
      <c r="G37" s="10">
        <f t="shared" si="23"/>
        <v>1</v>
      </c>
      <c r="H37" s="11">
        <f t="shared" si="4"/>
        <v>9708407.7599999998</v>
      </c>
      <c r="I37" s="11">
        <v>9709792.3100000005</v>
      </c>
      <c r="J37" s="11">
        <f t="shared" si="24"/>
        <v>1384.5500000007451</v>
      </c>
      <c r="K37" s="27">
        <f t="shared" si="25"/>
        <v>57.689583333364375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 ht="15" thickBot="1">
      <c r="A39" s="13"/>
      <c r="B39" s="14"/>
      <c r="C39" s="14"/>
      <c r="D39" s="292"/>
      <c r="E39" s="14"/>
      <c r="F39" s="292"/>
      <c r="G39" s="293"/>
      <c r="H39" s="16"/>
      <c r="I39" s="16"/>
      <c r="J39" s="16"/>
      <c r="K39" s="30"/>
      <c r="L39" s="94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50242.669999999925</v>
      </c>
      <c r="K40" s="32">
        <f>AVERAGE(K7:K34)</f>
        <v>67.258303571428698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2.4020822704081679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500-000000000000}"/>
  </hyperlinks>
  <pageMargins left="0.7" right="0.7" top="0.75" bottom="0.75" header="0.3" footer="0.3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37"/>
  <sheetViews>
    <sheetView zoomScale="80" zoomScaleNormal="80" workbookViewId="0">
      <pane ySplit="6" topLeftCell="A7" activePane="bottomLeft" state="frozen"/>
      <selection pane="bottomLeft" activeCell="H7" sqref="H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2.44140625" style="287" customWidth="1"/>
    <col min="10" max="10" width="13.6640625" style="288" customWidth="1"/>
    <col min="11" max="11" width="11.33203125" style="1" customWidth="1"/>
    <col min="12" max="12" width="28.4414062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89"/>
      <c r="I1" s="289"/>
      <c r="J1" s="290"/>
      <c r="K1" s="2"/>
      <c r="L1" s="2"/>
    </row>
    <row r="2" spans="1:12">
      <c r="B2" s="2"/>
      <c r="C2" s="3" t="s">
        <v>155</v>
      </c>
      <c r="D2" s="2"/>
      <c r="E2" s="2"/>
      <c r="F2" s="2"/>
      <c r="G2" s="2"/>
      <c r="H2" s="289"/>
      <c r="I2" s="289"/>
      <c r="J2" s="290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89"/>
      <c r="I3" s="289"/>
      <c r="J3" s="290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89"/>
      <c r="I4" s="289"/>
      <c r="J4" s="290" t="s">
        <v>135</v>
      </c>
      <c r="K4" s="26">
        <f>MAX(K7:K35)</f>
        <v>0</v>
      </c>
      <c r="L4" s="2"/>
    </row>
    <row r="5" spans="1:12" ht="15.7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</v>
      </c>
      <c r="E7" s="8">
        <f>C7+1</f>
        <v>46205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>J7/24</f>
        <v>0</v>
      </c>
      <c r="L7" s="590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</v>
      </c>
      <c r="E8" s="8">
        <f>C8+1</f>
        <v>46206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ref="K8:K31" si="1">J8/24</f>
        <v>0</v>
      </c>
      <c r="L8" s="543"/>
    </row>
    <row r="9" spans="1:12">
      <c r="A9" s="12">
        <f t="shared" ref="A9:B24" si="2">A8+1</f>
        <v>3</v>
      </c>
      <c r="B9" s="8">
        <f t="shared" si="2"/>
        <v>46206</v>
      </c>
      <c r="C9" s="8">
        <f t="shared" ref="C9:C34" si="3">B9</f>
        <v>46206</v>
      </c>
      <c r="D9" s="9">
        <v>0</v>
      </c>
      <c r="E9" s="8">
        <f t="shared" ref="E9:E34" si="4">C9+1</f>
        <v>46207</v>
      </c>
      <c r="F9" s="9">
        <v>0</v>
      </c>
      <c r="G9" s="10">
        <f t="shared" ref="G9:G34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543"/>
    </row>
    <row r="10" spans="1:12">
      <c r="A10" s="12">
        <f t="shared" si="2"/>
        <v>4</v>
      </c>
      <c r="B10" s="8">
        <f t="shared" si="2"/>
        <v>46207</v>
      </c>
      <c r="C10" s="8">
        <f t="shared" si="3"/>
        <v>46207</v>
      </c>
      <c r="D10" s="9">
        <v>0</v>
      </c>
      <c r="E10" s="8">
        <f t="shared" si="4"/>
        <v>46208</v>
      </c>
      <c r="F10" s="9">
        <v>0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543"/>
    </row>
    <row r="11" spans="1:12">
      <c r="A11" s="12">
        <f t="shared" si="2"/>
        <v>5</v>
      </c>
      <c r="B11" s="8">
        <f t="shared" si="2"/>
        <v>46208</v>
      </c>
      <c r="C11" s="8">
        <f t="shared" si="3"/>
        <v>46208</v>
      </c>
      <c r="D11" s="9">
        <v>0</v>
      </c>
      <c r="E11" s="8">
        <f t="shared" si="4"/>
        <v>46209</v>
      </c>
      <c r="F11" s="9">
        <v>0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si="1"/>
        <v>0</v>
      </c>
      <c r="L11" s="28"/>
    </row>
    <row r="12" spans="1:12">
      <c r="A12" s="12">
        <f t="shared" si="2"/>
        <v>6</v>
      </c>
      <c r="B12" s="8">
        <f t="shared" si="2"/>
        <v>46209</v>
      </c>
      <c r="C12" s="8">
        <f t="shared" si="3"/>
        <v>46209</v>
      </c>
      <c r="D12" s="9">
        <v>0</v>
      </c>
      <c r="E12" s="8">
        <f t="shared" si="4"/>
        <v>46210</v>
      </c>
      <c r="F12" s="9">
        <v>0</v>
      </c>
      <c r="G12" s="10">
        <f t="shared" si="5"/>
        <v>1</v>
      </c>
      <c r="H12" s="11"/>
      <c r="I12" s="11"/>
      <c r="J12" s="11">
        <f t="shared" ref="J12" si="11">I12-H12</f>
        <v>0</v>
      </c>
      <c r="K12" s="27">
        <f t="shared" ref="K12" si="12">J12/24</f>
        <v>0</v>
      </c>
      <c r="L12" s="28"/>
    </row>
    <row r="13" spans="1:12">
      <c r="A13" s="12">
        <f t="shared" si="2"/>
        <v>7</v>
      </c>
      <c r="B13" s="8">
        <f t="shared" si="2"/>
        <v>46210</v>
      </c>
      <c r="C13" s="8">
        <f t="shared" si="3"/>
        <v>46210</v>
      </c>
      <c r="D13" s="9">
        <v>0</v>
      </c>
      <c r="E13" s="8">
        <f t="shared" si="4"/>
        <v>46211</v>
      </c>
      <c r="F13" s="9">
        <v>0</v>
      </c>
      <c r="G13" s="10">
        <f t="shared" si="5"/>
        <v>1</v>
      </c>
      <c r="H13" s="11"/>
      <c r="I13" s="11"/>
      <c r="J13" s="11">
        <f t="shared" ref="J13" si="13">I13-H13</f>
        <v>0</v>
      </c>
      <c r="K13" s="27">
        <f t="shared" ref="K13" si="14">J13/24</f>
        <v>0</v>
      </c>
      <c r="L13" s="28"/>
    </row>
    <row r="14" spans="1:12">
      <c r="A14" s="12">
        <f t="shared" si="2"/>
        <v>8</v>
      </c>
      <c r="B14" s="8">
        <f t="shared" si="2"/>
        <v>46211</v>
      </c>
      <c r="C14" s="8">
        <f t="shared" si="3"/>
        <v>46211</v>
      </c>
      <c r="D14" s="9">
        <v>0</v>
      </c>
      <c r="E14" s="8">
        <f t="shared" si="4"/>
        <v>46212</v>
      </c>
      <c r="F14" s="9">
        <v>0</v>
      </c>
      <c r="G14" s="10">
        <f t="shared" si="5"/>
        <v>1</v>
      </c>
      <c r="H14" s="11"/>
      <c r="I14" s="11"/>
      <c r="J14" s="11">
        <f t="shared" ref="J14" si="15">I14-H14</f>
        <v>0</v>
      </c>
      <c r="K14" s="27">
        <f t="shared" ref="K14" si="16">J14/24</f>
        <v>0</v>
      </c>
      <c r="L14" s="28"/>
    </row>
    <row r="15" spans="1:12">
      <c r="A15" s="12">
        <f t="shared" si="2"/>
        <v>9</v>
      </c>
      <c r="B15" s="8">
        <f t="shared" si="2"/>
        <v>46212</v>
      </c>
      <c r="C15" s="8">
        <f t="shared" si="3"/>
        <v>46212</v>
      </c>
      <c r="D15" s="9">
        <v>0</v>
      </c>
      <c r="E15" s="8">
        <f t="shared" si="4"/>
        <v>46213</v>
      </c>
      <c r="F15" s="9">
        <v>0</v>
      </c>
      <c r="G15" s="10">
        <f t="shared" si="5"/>
        <v>1</v>
      </c>
      <c r="H15" s="11"/>
      <c r="I15" s="11"/>
      <c r="J15" s="11">
        <f t="shared" ref="J15" si="17">I15-H15</f>
        <v>0</v>
      </c>
      <c r="K15" s="27">
        <f t="shared" ref="K15" si="18">J15/24</f>
        <v>0</v>
      </c>
      <c r="L15" s="28"/>
    </row>
    <row r="16" spans="1:12">
      <c r="A16" s="12">
        <f t="shared" si="2"/>
        <v>10</v>
      </c>
      <c r="B16" s="8">
        <f t="shared" si="2"/>
        <v>46213</v>
      </c>
      <c r="C16" s="8">
        <f t="shared" si="3"/>
        <v>46213</v>
      </c>
      <c r="D16" s="9">
        <v>0</v>
      </c>
      <c r="E16" s="8">
        <f t="shared" si="4"/>
        <v>46214</v>
      </c>
      <c r="F16" s="9">
        <v>0</v>
      </c>
      <c r="G16" s="10">
        <f t="shared" si="5"/>
        <v>1</v>
      </c>
      <c r="H16" s="11"/>
      <c r="I16" s="11"/>
      <c r="J16" s="11">
        <f t="shared" ref="J16" si="19">I16-H16</f>
        <v>0</v>
      </c>
      <c r="K16" s="27">
        <f t="shared" ref="K16" si="20">J16/24</f>
        <v>0</v>
      </c>
      <c r="L16" s="543"/>
    </row>
    <row r="17" spans="1:12">
      <c r="A17" s="12">
        <f t="shared" si="2"/>
        <v>11</v>
      </c>
      <c r="B17" s="8">
        <f t="shared" si="2"/>
        <v>46214</v>
      </c>
      <c r="C17" s="8">
        <f t="shared" si="3"/>
        <v>46214</v>
      </c>
      <c r="D17" s="9">
        <v>0</v>
      </c>
      <c r="E17" s="8">
        <f t="shared" si="4"/>
        <v>46215</v>
      </c>
      <c r="F17" s="9">
        <v>0</v>
      </c>
      <c r="G17" s="10">
        <f t="shared" si="5"/>
        <v>1</v>
      </c>
      <c r="H17" s="11"/>
      <c r="I17" s="11"/>
      <c r="J17" s="11">
        <f t="shared" ref="J17" si="21">I17-H17</f>
        <v>0</v>
      </c>
      <c r="K17" s="27">
        <f t="shared" ref="K17" si="22">J17/24</f>
        <v>0</v>
      </c>
      <c r="L17" s="543"/>
    </row>
    <row r="18" spans="1:12">
      <c r="A18" s="12">
        <f t="shared" si="2"/>
        <v>12</v>
      </c>
      <c r="B18" s="8">
        <f t="shared" si="2"/>
        <v>46215</v>
      </c>
      <c r="C18" s="8">
        <f t="shared" si="3"/>
        <v>46215</v>
      </c>
      <c r="D18" s="9">
        <v>0</v>
      </c>
      <c r="E18" s="8">
        <f t="shared" si="4"/>
        <v>46216</v>
      </c>
      <c r="F18" s="9">
        <v>0</v>
      </c>
      <c r="G18" s="10">
        <f t="shared" si="5"/>
        <v>1</v>
      </c>
      <c r="H18" s="11"/>
      <c r="I18" s="11"/>
      <c r="J18" s="11">
        <f t="shared" ref="J18" si="23">I18-H18</f>
        <v>0</v>
      </c>
      <c r="K18" s="27">
        <f t="shared" ref="K18" si="24">J18/24</f>
        <v>0</v>
      </c>
      <c r="L18" s="28"/>
    </row>
    <row r="19" spans="1:12">
      <c r="A19" s="12">
        <f t="shared" si="2"/>
        <v>13</v>
      </c>
      <c r="B19" s="8">
        <f t="shared" si="2"/>
        <v>46216</v>
      </c>
      <c r="C19" s="8">
        <f t="shared" si="3"/>
        <v>46216</v>
      </c>
      <c r="D19" s="9">
        <v>0</v>
      </c>
      <c r="E19" s="8">
        <f t="shared" si="4"/>
        <v>46217</v>
      </c>
      <c r="F19" s="9">
        <v>0</v>
      </c>
      <c r="G19" s="10">
        <f t="shared" si="5"/>
        <v>1</v>
      </c>
      <c r="H19" s="11"/>
      <c r="I19" s="11"/>
      <c r="J19" s="11">
        <f t="shared" ref="J19" si="25">I19-H19</f>
        <v>0</v>
      </c>
      <c r="K19" s="27">
        <f t="shared" ref="K19" si="26">J19/24</f>
        <v>0</v>
      </c>
      <c r="L19" s="28"/>
    </row>
    <row r="20" spans="1:12">
      <c r="A20" s="12">
        <f t="shared" si="2"/>
        <v>14</v>
      </c>
      <c r="B20" s="8">
        <f t="shared" si="2"/>
        <v>46217</v>
      </c>
      <c r="C20" s="8">
        <f t="shared" si="3"/>
        <v>46217</v>
      </c>
      <c r="D20" s="9">
        <v>0</v>
      </c>
      <c r="E20" s="8">
        <f t="shared" si="4"/>
        <v>46218</v>
      </c>
      <c r="F20" s="9">
        <v>0</v>
      </c>
      <c r="G20" s="10">
        <f t="shared" si="5"/>
        <v>1</v>
      </c>
      <c r="H20" s="11"/>
      <c r="I20" s="11"/>
      <c r="J20" s="11">
        <f t="shared" ref="J20" si="27">I20-H20</f>
        <v>0</v>
      </c>
      <c r="K20" s="27">
        <f t="shared" si="1"/>
        <v>0</v>
      </c>
      <c r="L20" s="28"/>
    </row>
    <row r="21" spans="1:12">
      <c r="A21" s="12">
        <f t="shared" si="2"/>
        <v>15</v>
      </c>
      <c r="B21" s="8">
        <f t="shared" si="2"/>
        <v>46218</v>
      </c>
      <c r="C21" s="8">
        <f t="shared" si="3"/>
        <v>46218</v>
      </c>
      <c r="D21" s="9">
        <v>0</v>
      </c>
      <c r="E21" s="8">
        <f t="shared" si="4"/>
        <v>46219</v>
      </c>
      <c r="F21" s="9">
        <v>0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2">
      <c r="A22" s="12">
        <f t="shared" si="2"/>
        <v>16</v>
      </c>
      <c r="B22" s="8">
        <f t="shared" si="2"/>
        <v>46219</v>
      </c>
      <c r="C22" s="8">
        <f t="shared" si="3"/>
        <v>46219</v>
      </c>
      <c r="D22" s="9">
        <v>0</v>
      </c>
      <c r="E22" s="8">
        <f t="shared" si="4"/>
        <v>46220</v>
      </c>
      <c r="F22" s="9">
        <v>0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si="1"/>
        <v>0</v>
      </c>
      <c r="L22" s="543"/>
    </row>
    <row r="23" spans="1:12">
      <c r="A23" s="12">
        <f t="shared" si="2"/>
        <v>17</v>
      </c>
      <c r="B23" s="8">
        <f t="shared" si="2"/>
        <v>46220</v>
      </c>
      <c r="C23" s="8">
        <f t="shared" si="3"/>
        <v>46220</v>
      </c>
      <c r="D23" s="9">
        <v>0</v>
      </c>
      <c r="E23" s="8">
        <f t="shared" si="4"/>
        <v>46221</v>
      </c>
      <c r="F23" s="9">
        <v>0</v>
      </c>
      <c r="G23" s="10">
        <f t="shared" si="5"/>
        <v>1</v>
      </c>
      <c r="H23" s="11"/>
      <c r="I23" s="11"/>
      <c r="J23" s="11">
        <f t="shared" ref="J23" si="31">I23-H23</f>
        <v>0</v>
      </c>
      <c r="K23" s="27">
        <f t="shared" ref="K23" si="32">J23/24</f>
        <v>0</v>
      </c>
      <c r="L23" s="543"/>
    </row>
    <row r="24" spans="1:12">
      <c r="A24" s="12">
        <f t="shared" si="2"/>
        <v>18</v>
      </c>
      <c r="B24" s="8">
        <f t="shared" si="2"/>
        <v>46221</v>
      </c>
      <c r="C24" s="8">
        <f t="shared" si="3"/>
        <v>46221</v>
      </c>
      <c r="D24" s="9">
        <v>0</v>
      </c>
      <c r="E24" s="8">
        <f t="shared" si="4"/>
        <v>46222</v>
      </c>
      <c r="F24" s="9">
        <v>0</v>
      </c>
      <c r="G24" s="10">
        <f t="shared" si="5"/>
        <v>1</v>
      </c>
      <c r="H24" s="11"/>
      <c r="I24" s="11"/>
      <c r="J24" s="11">
        <f t="shared" ref="J24" si="33">I24-H24</f>
        <v>0</v>
      </c>
      <c r="K24" s="27">
        <f t="shared" ref="K24" si="34">J24/24</f>
        <v>0</v>
      </c>
      <c r="L24" s="543"/>
    </row>
    <row r="25" spans="1:12">
      <c r="A25" s="12">
        <f t="shared" ref="A25:B34" si="35">A24+1</f>
        <v>19</v>
      </c>
      <c r="B25" s="8">
        <f>B24+1</f>
        <v>46222</v>
      </c>
      <c r="C25" s="8">
        <f t="shared" si="3"/>
        <v>46222</v>
      </c>
      <c r="D25" s="9">
        <v>0</v>
      </c>
      <c r="E25" s="8">
        <f t="shared" si="4"/>
        <v>46223</v>
      </c>
      <c r="F25" s="9">
        <v>0</v>
      </c>
      <c r="G25" s="10">
        <f t="shared" si="5"/>
        <v>1</v>
      </c>
      <c r="H25" s="11"/>
      <c r="I25" s="11"/>
      <c r="J25" s="11">
        <f t="shared" ref="J25" si="36">I25-H25</f>
        <v>0</v>
      </c>
      <c r="K25" s="27">
        <f t="shared" si="1"/>
        <v>0</v>
      </c>
      <c r="L25" s="28"/>
    </row>
    <row r="26" spans="1:12">
      <c r="A26" s="12">
        <f t="shared" si="35"/>
        <v>20</v>
      </c>
      <c r="B26" s="8">
        <f>B25+1</f>
        <v>46223</v>
      </c>
      <c r="C26" s="8">
        <f t="shared" si="3"/>
        <v>46223</v>
      </c>
      <c r="D26" s="9">
        <v>0</v>
      </c>
      <c r="E26" s="8">
        <f t="shared" si="4"/>
        <v>46224</v>
      </c>
      <c r="F26" s="9">
        <v>0</v>
      </c>
      <c r="G26" s="10">
        <f t="shared" si="5"/>
        <v>1</v>
      </c>
      <c r="H26" s="11"/>
      <c r="I26" s="11"/>
      <c r="J26" s="11">
        <f t="shared" ref="J26" si="37">I26-H26</f>
        <v>0</v>
      </c>
      <c r="K26" s="27">
        <f t="shared" si="1"/>
        <v>0</v>
      </c>
      <c r="L26" s="28"/>
    </row>
    <row r="27" spans="1:12">
      <c r="A27" s="12">
        <f t="shared" si="35"/>
        <v>21</v>
      </c>
      <c r="B27" s="8">
        <f>B26+1</f>
        <v>46224</v>
      </c>
      <c r="C27" s="8">
        <f t="shared" si="3"/>
        <v>46224</v>
      </c>
      <c r="D27" s="9">
        <v>0</v>
      </c>
      <c r="E27" s="8">
        <f t="shared" si="4"/>
        <v>46225</v>
      </c>
      <c r="F27" s="9">
        <v>0</v>
      </c>
      <c r="G27" s="10">
        <f t="shared" si="5"/>
        <v>1</v>
      </c>
      <c r="H27" s="11"/>
      <c r="I27" s="11"/>
      <c r="J27" s="11">
        <f t="shared" ref="J27" si="38">I27-H27</f>
        <v>0</v>
      </c>
      <c r="K27" s="27">
        <f t="shared" si="1"/>
        <v>0</v>
      </c>
      <c r="L27" s="28"/>
    </row>
    <row r="28" spans="1:12">
      <c r="A28" s="12">
        <f t="shared" si="35"/>
        <v>22</v>
      </c>
      <c r="B28" s="8">
        <f t="shared" si="35"/>
        <v>46225</v>
      </c>
      <c r="C28" s="8">
        <f t="shared" si="3"/>
        <v>46225</v>
      </c>
      <c r="D28" s="9">
        <v>0</v>
      </c>
      <c r="E28" s="8">
        <f t="shared" si="4"/>
        <v>46226</v>
      </c>
      <c r="F28" s="9">
        <v>0</v>
      </c>
      <c r="G28" s="10">
        <f t="shared" si="5"/>
        <v>1</v>
      </c>
      <c r="H28" s="11"/>
      <c r="I28" s="11"/>
      <c r="J28" s="11">
        <f t="shared" ref="J28" si="39">I28-H28</f>
        <v>0</v>
      </c>
      <c r="K28" s="27">
        <f t="shared" ref="K28" si="40">J28/24</f>
        <v>0</v>
      </c>
      <c r="L28" s="28"/>
    </row>
    <row r="29" spans="1:12">
      <c r="A29" s="12">
        <f t="shared" si="35"/>
        <v>23</v>
      </c>
      <c r="B29" s="8">
        <f t="shared" si="35"/>
        <v>46226</v>
      </c>
      <c r="C29" s="8">
        <f t="shared" si="3"/>
        <v>46226</v>
      </c>
      <c r="D29" s="9">
        <v>0</v>
      </c>
      <c r="E29" s="8">
        <f t="shared" si="4"/>
        <v>46227</v>
      </c>
      <c r="F29" s="9">
        <v>0</v>
      </c>
      <c r="G29" s="10">
        <f t="shared" si="5"/>
        <v>1</v>
      </c>
      <c r="H29" s="11"/>
      <c r="I29" s="11"/>
      <c r="J29" s="11">
        <f t="shared" ref="J29" si="41">I29-H29</f>
        <v>0</v>
      </c>
      <c r="K29" s="27">
        <f t="shared" ref="K29" si="42">J29/24</f>
        <v>0</v>
      </c>
      <c r="L29" s="28"/>
    </row>
    <row r="30" spans="1:12">
      <c r="A30" s="12">
        <f t="shared" si="35"/>
        <v>24</v>
      </c>
      <c r="B30" s="8">
        <f t="shared" si="35"/>
        <v>46227</v>
      </c>
      <c r="C30" s="8">
        <f t="shared" si="3"/>
        <v>46227</v>
      </c>
      <c r="D30" s="9">
        <v>0</v>
      </c>
      <c r="E30" s="8">
        <f t="shared" si="4"/>
        <v>46228</v>
      </c>
      <c r="F30" s="9">
        <v>0</v>
      </c>
      <c r="G30" s="10">
        <f t="shared" si="5"/>
        <v>1</v>
      </c>
      <c r="H30" s="11"/>
      <c r="I30" s="11"/>
      <c r="J30" s="11">
        <f t="shared" ref="J30:J31" si="43">I30-H30</f>
        <v>0</v>
      </c>
      <c r="K30" s="27">
        <f t="shared" si="1"/>
        <v>0</v>
      </c>
      <c r="L30" s="543"/>
    </row>
    <row r="31" spans="1:12">
      <c r="A31" s="12">
        <f t="shared" si="35"/>
        <v>25</v>
      </c>
      <c r="B31" s="8">
        <f t="shared" si="35"/>
        <v>46228</v>
      </c>
      <c r="C31" s="8">
        <f t="shared" si="3"/>
        <v>46228</v>
      </c>
      <c r="D31" s="9">
        <v>0</v>
      </c>
      <c r="E31" s="8">
        <f t="shared" si="4"/>
        <v>46229</v>
      </c>
      <c r="F31" s="9">
        <v>0</v>
      </c>
      <c r="G31" s="10">
        <f t="shared" si="5"/>
        <v>1</v>
      </c>
      <c r="H31" s="11"/>
      <c r="I31" s="11"/>
      <c r="J31" s="11">
        <f t="shared" si="43"/>
        <v>0</v>
      </c>
      <c r="K31" s="27">
        <f t="shared" si="1"/>
        <v>0</v>
      </c>
      <c r="L31" s="543"/>
    </row>
    <row r="32" spans="1:12">
      <c r="A32" s="12">
        <f t="shared" si="35"/>
        <v>26</v>
      </c>
      <c r="B32" s="8">
        <f t="shared" si="35"/>
        <v>46229</v>
      </c>
      <c r="C32" s="8">
        <f t="shared" si="3"/>
        <v>46229</v>
      </c>
      <c r="D32" s="9">
        <v>0</v>
      </c>
      <c r="E32" s="8">
        <f t="shared" si="4"/>
        <v>46230</v>
      </c>
      <c r="F32" s="9">
        <v>0</v>
      </c>
      <c r="G32" s="10">
        <f t="shared" si="5"/>
        <v>1</v>
      </c>
      <c r="H32" s="11"/>
      <c r="I32" s="11"/>
      <c r="J32" s="11">
        <f t="shared" ref="J32" si="44">I32-H32</f>
        <v>0</v>
      </c>
      <c r="K32" s="27">
        <f t="shared" ref="K32" si="45">J32/24</f>
        <v>0</v>
      </c>
      <c r="L32" s="28"/>
    </row>
    <row r="33" spans="1:12">
      <c r="A33" s="12">
        <f t="shared" si="35"/>
        <v>27</v>
      </c>
      <c r="B33" s="8">
        <f t="shared" si="35"/>
        <v>46230</v>
      </c>
      <c r="C33" s="8">
        <f t="shared" si="3"/>
        <v>46230</v>
      </c>
      <c r="D33" s="9">
        <v>0</v>
      </c>
      <c r="E33" s="8">
        <f t="shared" si="4"/>
        <v>46231</v>
      </c>
      <c r="F33" s="9">
        <v>0</v>
      </c>
      <c r="G33" s="10">
        <f t="shared" si="5"/>
        <v>1</v>
      </c>
      <c r="H33" s="11"/>
      <c r="I33" s="11"/>
      <c r="J33" s="11">
        <f t="shared" ref="J33" si="46">I33-H33</f>
        <v>0</v>
      </c>
      <c r="K33" s="27">
        <f t="shared" ref="K33" si="47">J33/24</f>
        <v>0</v>
      </c>
      <c r="L33" s="28"/>
    </row>
    <row r="34" spans="1:12">
      <c r="A34" s="12">
        <f t="shared" si="35"/>
        <v>28</v>
      </c>
      <c r="B34" s="8">
        <f t="shared" si="35"/>
        <v>46231</v>
      </c>
      <c r="C34" s="8">
        <f t="shared" si="3"/>
        <v>46231</v>
      </c>
      <c r="D34" s="9">
        <v>0</v>
      </c>
      <c r="E34" s="8">
        <f t="shared" si="4"/>
        <v>46232</v>
      </c>
      <c r="F34" s="9">
        <v>0</v>
      </c>
      <c r="G34" s="10">
        <f t="shared" si="5"/>
        <v>1</v>
      </c>
      <c r="H34" s="11"/>
      <c r="I34" s="11"/>
      <c r="J34" s="11">
        <f t="shared" ref="J34" si="48">I34-H34</f>
        <v>0</v>
      </c>
      <c r="K34" s="27">
        <f t="shared" ref="K34" si="49">J34/24</f>
        <v>0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SUM(G6:G35)</f>
        <v>28</v>
      </c>
      <c r="H36" s="20"/>
      <c r="I36" s="20"/>
      <c r="J36" s="32">
        <f>SUM(J6:J35)</f>
        <v>0</v>
      </c>
      <c r="K36" s="32">
        <f>AVERAGE(K6:K35)</f>
        <v>0</v>
      </c>
      <c r="L36" s="33"/>
    </row>
    <row r="37" spans="1:12">
      <c r="A37" s="21" t="s">
        <v>118</v>
      </c>
      <c r="B37" s="22"/>
      <c r="C37" s="22"/>
      <c r="D37" s="22"/>
      <c r="E37" s="22"/>
      <c r="F37" s="22"/>
      <c r="G37" s="23">
        <f>G36/SUMPRODUCT((G6:G35&gt;0)*1)</f>
        <v>1</v>
      </c>
      <c r="H37" s="24"/>
      <c r="I37" s="24"/>
      <c r="J37" s="24"/>
      <c r="K37" s="24" t="e">
        <f>K36/SUMPRODUCT((K6:K35&gt;0)*1)</f>
        <v>#DIV/0!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600-000000000000}"/>
  </hyperlinks>
  <pageMargins left="0.7" right="0.7" top="0.75" bottom="0.75" header="0.3" footer="0.3"/>
  <pageSetup paperSize="9" orientation="portrait" horizontalDpi="360" verticalDpi="36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40"/>
  <sheetViews>
    <sheetView workbookViewId="0">
      <pane xSplit="2" ySplit="6" topLeftCell="C13" activePane="bottomRight" state="frozen"/>
      <selection pane="topRight"/>
      <selection pane="bottomLeft"/>
      <selection pane="bottomRight" activeCell="A37" sqref="A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88671875" style="35" customWidth="1"/>
    <col min="10" max="10" width="13.88671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61</v>
      </c>
      <c r="D2" s="2"/>
      <c r="E2" s="2"/>
      <c r="F2" s="2"/>
      <c r="G2" s="2"/>
      <c r="H2" s="36"/>
      <c r="I2" s="36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36"/>
      <c r="I4" s="36"/>
      <c r="J4" s="2" t="s">
        <v>135</v>
      </c>
      <c r="K4" s="26">
        <f>MAX(K7:K34)</f>
        <v>268.86666666665889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36" t="s">
        <v>139</v>
      </c>
      <c r="I5" s="936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37" t="s">
        <v>136</v>
      </c>
      <c r="I6" s="37" t="s">
        <v>137</v>
      </c>
      <c r="J6" s="896"/>
      <c r="K6" s="898"/>
      <c r="L6" s="892"/>
    </row>
    <row r="7" spans="1:12" ht="15" thickTop="1">
      <c r="A7" s="6">
        <v>1</v>
      </c>
      <c r="B7" s="7">
        <f>C4</f>
        <v>46204</v>
      </c>
      <c r="C7" s="8">
        <f>B7</f>
        <v>46204</v>
      </c>
      <c r="D7" s="9">
        <v>0.25</v>
      </c>
      <c r="E7" s="8">
        <f>C7+1</f>
        <v>46205</v>
      </c>
      <c r="F7" s="9">
        <v>0.25</v>
      </c>
      <c r="G7" s="10">
        <f>IFERROR(((E7-C7)+(F7-D7)),"")</f>
        <v>1</v>
      </c>
      <c r="H7" s="11">
        <v>4630342.32</v>
      </c>
      <c r="I7" s="11">
        <v>4630887.5999999996</v>
      </c>
      <c r="J7" s="11">
        <f t="shared" ref="J7:J8" si="0">I7-H7</f>
        <v>545.27999999932945</v>
      </c>
      <c r="K7" s="27">
        <f t="shared" ref="K7:K8" si="1">J7/24</f>
        <v>22.71999999997206</v>
      </c>
      <c r="L7" s="609" t="s">
        <v>158</v>
      </c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0.25</v>
      </c>
      <c r="E8" s="8">
        <f>C8+1</f>
        <v>46206</v>
      </c>
      <c r="F8" s="9">
        <v>0.25</v>
      </c>
      <c r="G8" s="10">
        <f>IFERROR(((E8-C8)+(F8-D8)),"")</f>
        <v>1</v>
      </c>
      <c r="H8" s="11">
        <f t="shared" ref="H8:H33" si="2">I7</f>
        <v>4630887.5999999996</v>
      </c>
      <c r="I8" s="11">
        <v>4630887.5999999996</v>
      </c>
      <c r="J8" s="11">
        <f t="shared" si="0"/>
        <v>0</v>
      </c>
      <c r="K8" s="27">
        <f t="shared" si="1"/>
        <v>0</v>
      </c>
      <c r="L8" s="729" t="s">
        <v>158</v>
      </c>
    </row>
    <row r="9" spans="1:12">
      <c r="A9" s="12">
        <f t="shared" ref="A9:B24" si="3">A8+1</f>
        <v>3</v>
      </c>
      <c r="B9" s="8">
        <f t="shared" si="3"/>
        <v>46206</v>
      </c>
      <c r="C9" s="8">
        <f t="shared" ref="C9:C34" si="4">B9</f>
        <v>46206</v>
      </c>
      <c r="D9" s="9">
        <v>0.25</v>
      </c>
      <c r="E9" s="8">
        <f t="shared" ref="E9:E34" si="5">C9+1</f>
        <v>46207</v>
      </c>
      <c r="F9" s="9">
        <v>0.25</v>
      </c>
      <c r="G9" s="10">
        <f t="shared" ref="G9:G34" si="6">IFERROR(((E9-C9)+(F9-D9)),"")</f>
        <v>1</v>
      </c>
      <c r="H9" s="11">
        <f t="shared" si="2"/>
        <v>4630887.5999999996</v>
      </c>
      <c r="I9" s="11">
        <v>4630887.5999999996</v>
      </c>
      <c r="J9" s="11">
        <f t="shared" ref="J9" si="7">I9-H9</f>
        <v>0</v>
      </c>
      <c r="K9" s="27">
        <f t="shared" ref="K9" si="8">J9/24</f>
        <v>0</v>
      </c>
      <c r="L9" s="729" t="s">
        <v>158</v>
      </c>
    </row>
    <row r="10" spans="1:12">
      <c r="A10" s="12">
        <f t="shared" si="3"/>
        <v>4</v>
      </c>
      <c r="B10" s="8">
        <f t="shared" si="3"/>
        <v>46207</v>
      </c>
      <c r="C10" s="8">
        <f t="shared" si="4"/>
        <v>46207</v>
      </c>
      <c r="D10" s="9">
        <v>0.25</v>
      </c>
      <c r="E10" s="8">
        <f t="shared" si="5"/>
        <v>46208</v>
      </c>
      <c r="F10" s="9">
        <v>0.25</v>
      </c>
      <c r="G10" s="10">
        <f t="shared" si="6"/>
        <v>1</v>
      </c>
      <c r="H10" s="11">
        <f t="shared" si="2"/>
        <v>4630887.5999999996</v>
      </c>
      <c r="I10" s="11">
        <v>4630887.5999999996</v>
      </c>
      <c r="J10" s="11">
        <f t="shared" ref="J10" si="9">I10-H10</f>
        <v>0</v>
      </c>
      <c r="K10" s="27">
        <f t="shared" ref="K10" si="10">J10/24</f>
        <v>0</v>
      </c>
      <c r="L10" s="729" t="s">
        <v>158</v>
      </c>
    </row>
    <row r="11" spans="1:12">
      <c r="A11" s="12">
        <f t="shared" si="3"/>
        <v>5</v>
      </c>
      <c r="B11" s="8">
        <f t="shared" si="3"/>
        <v>46208</v>
      </c>
      <c r="C11" s="8">
        <f t="shared" si="4"/>
        <v>46208</v>
      </c>
      <c r="D11" s="9">
        <v>0.25</v>
      </c>
      <c r="E11" s="8">
        <f t="shared" si="5"/>
        <v>46209</v>
      </c>
      <c r="F11" s="9">
        <v>0.25</v>
      </c>
      <c r="G11" s="10">
        <f t="shared" si="6"/>
        <v>1</v>
      </c>
      <c r="H11" s="11">
        <f t="shared" si="2"/>
        <v>4630887.5999999996</v>
      </c>
      <c r="I11" s="11">
        <v>4630887.5999999996</v>
      </c>
      <c r="J11" s="11">
        <f t="shared" ref="J11" si="11">I11-H11</f>
        <v>0</v>
      </c>
      <c r="K11" s="27">
        <f t="shared" ref="K11" si="12">J11/24</f>
        <v>0</v>
      </c>
      <c r="L11" s="729" t="s">
        <v>158</v>
      </c>
    </row>
    <row r="12" spans="1:12">
      <c r="A12" s="12">
        <f t="shared" si="3"/>
        <v>6</v>
      </c>
      <c r="B12" s="8">
        <f t="shared" si="3"/>
        <v>46209</v>
      </c>
      <c r="C12" s="8">
        <f t="shared" si="4"/>
        <v>46209</v>
      </c>
      <c r="D12" s="9">
        <v>0.25</v>
      </c>
      <c r="E12" s="8">
        <f t="shared" si="5"/>
        <v>46210</v>
      </c>
      <c r="F12" s="9">
        <v>0.25</v>
      </c>
      <c r="G12" s="10">
        <f t="shared" si="6"/>
        <v>1</v>
      </c>
      <c r="H12" s="11">
        <f t="shared" si="2"/>
        <v>4630887.5999999996</v>
      </c>
      <c r="I12" s="11">
        <v>4631935.7300000004</v>
      </c>
      <c r="J12" s="11">
        <f t="shared" ref="J12" si="13">I12-H12</f>
        <v>1048.1300000008196</v>
      </c>
      <c r="K12" s="27">
        <f t="shared" ref="K12" si="14">J12/24</f>
        <v>43.672083333367482</v>
      </c>
      <c r="L12" s="28"/>
    </row>
    <row r="13" spans="1:12">
      <c r="A13" s="12">
        <f t="shared" si="3"/>
        <v>7</v>
      </c>
      <c r="B13" s="8">
        <f t="shared" si="3"/>
        <v>46210</v>
      </c>
      <c r="C13" s="8">
        <f t="shared" si="4"/>
        <v>46210</v>
      </c>
      <c r="D13" s="9">
        <v>0.25</v>
      </c>
      <c r="E13" s="8">
        <f t="shared" si="5"/>
        <v>46211</v>
      </c>
      <c r="F13" s="9">
        <v>0.25</v>
      </c>
      <c r="G13" s="10">
        <f t="shared" si="6"/>
        <v>1</v>
      </c>
      <c r="H13" s="11">
        <f t="shared" si="2"/>
        <v>4631935.7300000004</v>
      </c>
      <c r="I13" s="11">
        <v>4636152.99</v>
      </c>
      <c r="J13" s="11">
        <f t="shared" ref="J13" si="15">I13-H13</f>
        <v>4217.2599999997765</v>
      </c>
      <c r="K13" s="27">
        <f t="shared" ref="K13" si="16">J13/24</f>
        <v>175.71916666665734</v>
      </c>
      <c r="L13" s="28"/>
    </row>
    <row r="14" spans="1:12">
      <c r="A14" s="12">
        <f t="shared" si="3"/>
        <v>8</v>
      </c>
      <c r="B14" s="8">
        <f t="shared" si="3"/>
        <v>46211</v>
      </c>
      <c r="C14" s="8">
        <f t="shared" si="4"/>
        <v>46211</v>
      </c>
      <c r="D14" s="9">
        <v>0.25</v>
      </c>
      <c r="E14" s="8">
        <f t="shared" si="5"/>
        <v>46212</v>
      </c>
      <c r="F14" s="9">
        <v>0.25</v>
      </c>
      <c r="G14" s="10">
        <f t="shared" si="6"/>
        <v>1</v>
      </c>
      <c r="H14" s="11">
        <f t="shared" si="2"/>
        <v>4636152.99</v>
      </c>
      <c r="I14" s="11">
        <v>4641090.91</v>
      </c>
      <c r="J14" s="11">
        <f t="shared" ref="J14" si="17">I14-H14</f>
        <v>4937.9199999999255</v>
      </c>
      <c r="K14" s="27">
        <f t="shared" ref="K14" si="18">J14/24</f>
        <v>205.74666666666357</v>
      </c>
      <c r="L14" s="28"/>
    </row>
    <row r="15" spans="1:12">
      <c r="A15" s="12">
        <f t="shared" si="3"/>
        <v>9</v>
      </c>
      <c r="B15" s="8">
        <f t="shared" si="3"/>
        <v>46212</v>
      </c>
      <c r="C15" s="8">
        <f t="shared" si="4"/>
        <v>46212</v>
      </c>
      <c r="D15" s="9">
        <v>0.25</v>
      </c>
      <c r="E15" s="8">
        <f t="shared" si="5"/>
        <v>46213</v>
      </c>
      <c r="F15" s="9">
        <v>0.25</v>
      </c>
      <c r="G15" s="10">
        <f t="shared" si="6"/>
        <v>1</v>
      </c>
      <c r="H15" s="11">
        <f t="shared" si="2"/>
        <v>4641090.91</v>
      </c>
      <c r="I15" s="11">
        <v>4645896.25</v>
      </c>
      <c r="J15" s="11">
        <f t="shared" ref="J15" si="19">I15-H15</f>
        <v>4805.339999999851</v>
      </c>
      <c r="K15" s="27">
        <f t="shared" ref="K15" si="20">J15/24</f>
        <v>200.2224999999938</v>
      </c>
      <c r="L15" s="28"/>
    </row>
    <row r="16" spans="1:12">
      <c r="A16" s="12">
        <f t="shared" si="3"/>
        <v>10</v>
      </c>
      <c r="B16" s="8">
        <f t="shared" si="3"/>
        <v>46213</v>
      </c>
      <c r="C16" s="8">
        <f t="shared" si="4"/>
        <v>46213</v>
      </c>
      <c r="D16" s="9">
        <v>0.25</v>
      </c>
      <c r="E16" s="8">
        <f t="shared" si="5"/>
        <v>46214</v>
      </c>
      <c r="F16" s="9">
        <v>0.25</v>
      </c>
      <c r="G16" s="10">
        <f t="shared" si="6"/>
        <v>1</v>
      </c>
      <c r="H16" s="11">
        <f t="shared" si="2"/>
        <v>4645896.25</v>
      </c>
      <c r="I16" s="11">
        <v>4651987.13</v>
      </c>
      <c r="J16" s="11">
        <f t="shared" ref="J16" si="21">I16-H16</f>
        <v>6090.8799999998882</v>
      </c>
      <c r="K16" s="27">
        <f t="shared" ref="K16" si="22">J16/24</f>
        <v>253.786666666662</v>
      </c>
      <c r="L16" s="28"/>
    </row>
    <row r="17" spans="1:14">
      <c r="A17" s="12">
        <f t="shared" si="3"/>
        <v>11</v>
      </c>
      <c r="B17" s="8">
        <f t="shared" si="3"/>
        <v>46214</v>
      </c>
      <c r="C17" s="8">
        <f t="shared" si="4"/>
        <v>46214</v>
      </c>
      <c r="D17" s="9">
        <v>0.25</v>
      </c>
      <c r="E17" s="8">
        <f t="shared" si="5"/>
        <v>46215</v>
      </c>
      <c r="F17" s="9">
        <v>0.25</v>
      </c>
      <c r="G17" s="10">
        <f t="shared" si="6"/>
        <v>1</v>
      </c>
      <c r="H17" s="11">
        <f t="shared" si="2"/>
        <v>4651987.13</v>
      </c>
      <c r="I17" s="11">
        <v>4655525.4000000004</v>
      </c>
      <c r="J17" s="11">
        <f t="shared" ref="J17" si="23">I17-H17</f>
        <v>3538.2700000004843</v>
      </c>
      <c r="K17" s="27">
        <f t="shared" ref="K17" si="24">J17/24</f>
        <v>147.42791666668685</v>
      </c>
      <c r="L17" s="28"/>
    </row>
    <row r="18" spans="1:14">
      <c r="A18" s="12">
        <f t="shared" si="3"/>
        <v>12</v>
      </c>
      <c r="B18" s="8">
        <f t="shared" si="3"/>
        <v>46215</v>
      </c>
      <c r="C18" s="8">
        <f t="shared" si="4"/>
        <v>46215</v>
      </c>
      <c r="D18" s="9">
        <v>0.25</v>
      </c>
      <c r="E18" s="8">
        <f t="shared" si="5"/>
        <v>46216</v>
      </c>
      <c r="F18" s="9">
        <v>0.25</v>
      </c>
      <c r="G18" s="10">
        <f t="shared" si="6"/>
        <v>1</v>
      </c>
      <c r="H18" s="11">
        <f t="shared" si="2"/>
        <v>4655525.4000000004</v>
      </c>
      <c r="I18" s="11">
        <v>4658608.8</v>
      </c>
      <c r="J18" s="11">
        <f t="shared" ref="J18" si="25">I18-H18</f>
        <v>3083.3999999994412</v>
      </c>
      <c r="K18" s="27">
        <f t="shared" ref="K18" si="26">J18/24</f>
        <v>128.47499999997672</v>
      </c>
      <c r="L18" s="580"/>
      <c r="N18" s="29"/>
    </row>
    <row r="19" spans="1:14">
      <c r="A19" s="12">
        <f t="shared" si="3"/>
        <v>13</v>
      </c>
      <c r="B19" s="8">
        <f t="shared" si="3"/>
        <v>46216</v>
      </c>
      <c r="C19" s="8">
        <f t="shared" si="4"/>
        <v>46216</v>
      </c>
      <c r="D19" s="9">
        <v>0.25</v>
      </c>
      <c r="E19" s="8">
        <f t="shared" si="5"/>
        <v>46217</v>
      </c>
      <c r="F19" s="9">
        <v>0.25</v>
      </c>
      <c r="G19" s="10">
        <f t="shared" si="6"/>
        <v>1</v>
      </c>
      <c r="H19" s="11">
        <f t="shared" si="2"/>
        <v>4658608.8</v>
      </c>
      <c r="I19" s="11">
        <v>4663455.1399999997</v>
      </c>
      <c r="J19" s="11">
        <f t="shared" ref="J19" si="27">I19-H19</f>
        <v>4846.339999999851</v>
      </c>
      <c r="K19" s="27">
        <f t="shared" ref="K19" si="28">J19/24</f>
        <v>201.93083333332712</v>
      </c>
      <c r="L19" s="580"/>
    </row>
    <row r="20" spans="1:14">
      <c r="A20" s="12">
        <f t="shared" si="3"/>
        <v>14</v>
      </c>
      <c r="B20" s="8">
        <f t="shared" si="3"/>
        <v>46217</v>
      </c>
      <c r="C20" s="8">
        <f t="shared" si="4"/>
        <v>46217</v>
      </c>
      <c r="D20" s="9">
        <v>0.25</v>
      </c>
      <c r="E20" s="8">
        <f t="shared" si="5"/>
        <v>46218</v>
      </c>
      <c r="F20" s="9">
        <v>0.25</v>
      </c>
      <c r="G20" s="10">
        <f t="shared" si="6"/>
        <v>1</v>
      </c>
      <c r="H20" s="11">
        <f t="shared" si="2"/>
        <v>4663455.1399999997</v>
      </c>
      <c r="I20" s="11">
        <v>4669231.5199999996</v>
      </c>
      <c r="J20" s="11">
        <f t="shared" ref="J20" si="29">I20-H20</f>
        <v>5776.3799999998882</v>
      </c>
      <c r="K20" s="27">
        <f t="shared" ref="K20" si="30">J20/24</f>
        <v>240.68249999999534</v>
      </c>
      <c r="L20" s="538"/>
    </row>
    <row r="21" spans="1:14">
      <c r="A21" s="12">
        <f t="shared" si="3"/>
        <v>15</v>
      </c>
      <c r="B21" s="8">
        <f t="shared" si="3"/>
        <v>46218</v>
      </c>
      <c r="C21" s="8">
        <f t="shared" si="4"/>
        <v>46218</v>
      </c>
      <c r="D21" s="9">
        <v>0.25</v>
      </c>
      <c r="E21" s="8">
        <f t="shared" si="5"/>
        <v>46219</v>
      </c>
      <c r="F21" s="9">
        <v>0.25</v>
      </c>
      <c r="G21" s="10">
        <f t="shared" si="6"/>
        <v>1</v>
      </c>
      <c r="H21" s="11">
        <f t="shared" si="2"/>
        <v>4669231.5199999996</v>
      </c>
      <c r="I21" s="11">
        <v>4673518.5999999996</v>
      </c>
      <c r="J21" s="11">
        <f t="shared" ref="J21" si="31">I21-H21</f>
        <v>4287.0800000000745</v>
      </c>
      <c r="K21" s="27">
        <f t="shared" ref="K21" si="32">J21/24</f>
        <v>178.62833333333643</v>
      </c>
      <c r="L21" s="28"/>
    </row>
    <row r="22" spans="1:14">
      <c r="A22" s="12">
        <f t="shared" si="3"/>
        <v>16</v>
      </c>
      <c r="B22" s="8">
        <f t="shared" si="3"/>
        <v>46219</v>
      </c>
      <c r="C22" s="8">
        <f t="shared" si="4"/>
        <v>46219</v>
      </c>
      <c r="D22" s="9">
        <v>0.25</v>
      </c>
      <c r="E22" s="8">
        <f t="shared" si="5"/>
        <v>46220</v>
      </c>
      <c r="F22" s="9">
        <v>0.25</v>
      </c>
      <c r="G22" s="10">
        <f t="shared" si="6"/>
        <v>1</v>
      </c>
      <c r="H22" s="11">
        <f t="shared" si="2"/>
        <v>4673518.5999999996</v>
      </c>
      <c r="I22" s="11">
        <v>4676109.5</v>
      </c>
      <c r="J22" s="11">
        <f t="shared" ref="J22" si="33">I22-H22</f>
        <v>2590.9000000003725</v>
      </c>
      <c r="K22" s="27">
        <f t="shared" ref="K22" si="34">J22/24</f>
        <v>107.95416666668218</v>
      </c>
      <c r="L22" s="538"/>
    </row>
    <row r="23" spans="1:14">
      <c r="A23" s="12">
        <f t="shared" si="3"/>
        <v>17</v>
      </c>
      <c r="B23" s="8">
        <f t="shared" si="3"/>
        <v>46220</v>
      </c>
      <c r="C23" s="8">
        <f t="shared" si="4"/>
        <v>46220</v>
      </c>
      <c r="D23" s="9">
        <v>0.25</v>
      </c>
      <c r="E23" s="8">
        <f t="shared" si="5"/>
        <v>46221</v>
      </c>
      <c r="F23" s="9">
        <v>0.25</v>
      </c>
      <c r="G23" s="10">
        <f t="shared" si="6"/>
        <v>1</v>
      </c>
      <c r="H23" s="11">
        <f t="shared" si="2"/>
        <v>4676109.5</v>
      </c>
      <c r="I23" s="11">
        <v>4677526.9000000004</v>
      </c>
      <c r="J23" s="11">
        <f t="shared" ref="J23" si="35">I23-H23</f>
        <v>1417.4000000003725</v>
      </c>
      <c r="K23" s="27">
        <f t="shared" ref="K23" si="36">J23/24</f>
        <v>59.058333333348855</v>
      </c>
      <c r="L23" s="538"/>
    </row>
    <row r="24" spans="1:14">
      <c r="A24" s="12">
        <f t="shared" si="3"/>
        <v>18</v>
      </c>
      <c r="B24" s="8">
        <f t="shared" si="3"/>
        <v>46221</v>
      </c>
      <c r="C24" s="8">
        <f t="shared" si="4"/>
        <v>46221</v>
      </c>
      <c r="D24" s="9">
        <v>0.25</v>
      </c>
      <c r="E24" s="8">
        <f t="shared" si="5"/>
        <v>46222</v>
      </c>
      <c r="F24" s="9">
        <v>0.25</v>
      </c>
      <c r="G24" s="10">
        <f t="shared" si="6"/>
        <v>1</v>
      </c>
      <c r="H24" s="11">
        <f t="shared" si="2"/>
        <v>4677526.9000000004</v>
      </c>
      <c r="I24" s="11">
        <v>4679889.7</v>
      </c>
      <c r="J24" s="11">
        <f t="shared" ref="J24" si="37">I24-H24</f>
        <v>2362.7999999998137</v>
      </c>
      <c r="K24" s="27">
        <f t="shared" ref="K24" si="38">J24/24</f>
        <v>98.449999999992244</v>
      </c>
      <c r="L24" s="538"/>
    </row>
    <row r="25" spans="1:14">
      <c r="A25" s="12">
        <f t="shared" ref="A25:B34" si="39">A24+1</f>
        <v>19</v>
      </c>
      <c r="B25" s="8">
        <f>B24+1</f>
        <v>46222</v>
      </c>
      <c r="C25" s="8">
        <f t="shared" si="4"/>
        <v>46222</v>
      </c>
      <c r="D25" s="9">
        <v>0.25</v>
      </c>
      <c r="E25" s="8">
        <f t="shared" si="5"/>
        <v>46223</v>
      </c>
      <c r="F25" s="9">
        <v>0.25</v>
      </c>
      <c r="G25" s="10">
        <f t="shared" si="6"/>
        <v>1</v>
      </c>
      <c r="H25" s="11">
        <f t="shared" si="2"/>
        <v>4679889.7</v>
      </c>
      <c r="I25" s="11">
        <v>4682898.5999999996</v>
      </c>
      <c r="J25" s="11">
        <f t="shared" ref="J25" si="40">I25-H25</f>
        <v>3008.8999999994412</v>
      </c>
      <c r="K25" s="27">
        <f t="shared" ref="K25" si="41">J25/24</f>
        <v>125.37083333331005</v>
      </c>
      <c r="L25" s="28"/>
    </row>
    <row r="26" spans="1:14">
      <c r="A26" s="12">
        <f t="shared" si="39"/>
        <v>20</v>
      </c>
      <c r="B26" s="8">
        <f>B25+1</f>
        <v>46223</v>
      </c>
      <c r="C26" s="8">
        <f t="shared" si="4"/>
        <v>46223</v>
      </c>
      <c r="D26" s="9">
        <v>0.25</v>
      </c>
      <c r="E26" s="8">
        <f t="shared" si="5"/>
        <v>46224</v>
      </c>
      <c r="F26" s="9">
        <v>0.25</v>
      </c>
      <c r="G26" s="10">
        <f t="shared" si="6"/>
        <v>1</v>
      </c>
      <c r="H26" s="11">
        <f t="shared" si="2"/>
        <v>4682898.5999999996</v>
      </c>
      <c r="I26" s="11">
        <v>4687813.4000000004</v>
      </c>
      <c r="J26" s="11">
        <f t="shared" ref="J26" si="42">I26-H26</f>
        <v>4914.8000000007451</v>
      </c>
      <c r="K26" s="27">
        <f t="shared" ref="K26" si="43">J26/24</f>
        <v>204.78333333336437</v>
      </c>
      <c r="L26" s="28"/>
    </row>
    <row r="27" spans="1:14">
      <c r="A27" s="12">
        <f t="shared" si="39"/>
        <v>21</v>
      </c>
      <c r="B27" s="8">
        <f>B26+1</f>
        <v>46224</v>
      </c>
      <c r="C27" s="8">
        <f t="shared" si="4"/>
        <v>46224</v>
      </c>
      <c r="D27" s="9">
        <v>0.25</v>
      </c>
      <c r="E27" s="8">
        <f t="shared" si="5"/>
        <v>46225</v>
      </c>
      <c r="F27" s="9">
        <v>0.25</v>
      </c>
      <c r="G27" s="10">
        <f t="shared" si="6"/>
        <v>1</v>
      </c>
      <c r="H27" s="11">
        <f t="shared" si="2"/>
        <v>4687813.4000000004</v>
      </c>
      <c r="I27" s="11">
        <v>4694266.2</v>
      </c>
      <c r="J27" s="11">
        <f t="shared" ref="J27" si="44">I27-H27</f>
        <v>6452.7999999998137</v>
      </c>
      <c r="K27" s="27">
        <f t="shared" ref="K27" si="45">J27/24</f>
        <v>268.86666666665889</v>
      </c>
      <c r="L27" s="28"/>
    </row>
    <row r="28" spans="1:14">
      <c r="A28" s="12">
        <f t="shared" si="39"/>
        <v>22</v>
      </c>
      <c r="B28" s="8">
        <f t="shared" si="39"/>
        <v>46225</v>
      </c>
      <c r="C28" s="8">
        <f t="shared" si="4"/>
        <v>46225</v>
      </c>
      <c r="D28" s="9">
        <v>0.25</v>
      </c>
      <c r="E28" s="8">
        <f t="shared" si="5"/>
        <v>46226</v>
      </c>
      <c r="F28" s="9">
        <v>0.25</v>
      </c>
      <c r="G28" s="10">
        <f t="shared" si="6"/>
        <v>1</v>
      </c>
      <c r="H28" s="11">
        <f t="shared" si="2"/>
        <v>4694266.2</v>
      </c>
      <c r="I28" s="11">
        <v>4699377.95</v>
      </c>
      <c r="J28" s="11">
        <f t="shared" ref="J28" si="46">I28-H28</f>
        <v>5111.75</v>
      </c>
      <c r="K28" s="27">
        <f t="shared" ref="K28" si="47">J28/24</f>
        <v>212.98958333333334</v>
      </c>
      <c r="L28" s="28"/>
    </row>
    <row r="29" spans="1:14">
      <c r="A29" s="12">
        <f t="shared" si="39"/>
        <v>23</v>
      </c>
      <c r="B29" s="8">
        <f t="shared" si="39"/>
        <v>46226</v>
      </c>
      <c r="C29" s="8">
        <f t="shared" si="4"/>
        <v>46226</v>
      </c>
      <c r="D29" s="9">
        <v>0.25</v>
      </c>
      <c r="E29" s="8">
        <f t="shared" si="5"/>
        <v>46227</v>
      </c>
      <c r="F29" s="9">
        <v>0.25</v>
      </c>
      <c r="G29" s="10">
        <f t="shared" si="6"/>
        <v>1</v>
      </c>
      <c r="H29" s="11">
        <f t="shared" si="2"/>
        <v>4699377.95</v>
      </c>
      <c r="I29" s="11">
        <v>4704870.8899999997</v>
      </c>
      <c r="J29" s="11">
        <f t="shared" ref="J29" si="48">I29-H29</f>
        <v>5492.9399999994785</v>
      </c>
      <c r="K29" s="27">
        <f t="shared" ref="K29" si="49">J29/24</f>
        <v>228.87249999997826</v>
      </c>
      <c r="L29" s="28"/>
    </row>
    <row r="30" spans="1:14">
      <c r="A30" s="12">
        <f t="shared" si="39"/>
        <v>24</v>
      </c>
      <c r="B30" s="8">
        <f t="shared" si="39"/>
        <v>46227</v>
      </c>
      <c r="C30" s="8">
        <f t="shared" si="4"/>
        <v>46227</v>
      </c>
      <c r="D30" s="9">
        <v>0.25</v>
      </c>
      <c r="E30" s="8">
        <f t="shared" si="5"/>
        <v>46228</v>
      </c>
      <c r="F30" s="9">
        <v>0.25</v>
      </c>
      <c r="G30" s="10">
        <f t="shared" si="6"/>
        <v>1</v>
      </c>
      <c r="H30" s="11">
        <f t="shared" si="2"/>
        <v>4704870.8899999997</v>
      </c>
      <c r="I30" s="11">
        <v>4708598.7</v>
      </c>
      <c r="J30" s="11">
        <f t="shared" ref="J30" si="50">I30-H30</f>
        <v>3727.8100000005215</v>
      </c>
      <c r="K30" s="27">
        <f t="shared" ref="K30" si="51">J30/24</f>
        <v>155.3254166666884</v>
      </c>
      <c r="L30" s="28"/>
    </row>
    <row r="31" spans="1:14">
      <c r="A31" s="12">
        <f t="shared" si="39"/>
        <v>25</v>
      </c>
      <c r="B31" s="8">
        <f t="shared" si="39"/>
        <v>46228</v>
      </c>
      <c r="C31" s="8">
        <f t="shared" si="4"/>
        <v>46228</v>
      </c>
      <c r="D31" s="9">
        <v>0.25</v>
      </c>
      <c r="E31" s="8">
        <f t="shared" si="5"/>
        <v>46229</v>
      </c>
      <c r="F31" s="9">
        <v>0.25</v>
      </c>
      <c r="G31" s="10">
        <f t="shared" si="6"/>
        <v>1</v>
      </c>
      <c r="H31" s="11">
        <f t="shared" si="2"/>
        <v>4708598.7</v>
      </c>
      <c r="I31" s="11">
        <v>4708598.7</v>
      </c>
      <c r="J31" s="11">
        <f t="shared" ref="J31" si="52">I31-H31</f>
        <v>0</v>
      </c>
      <c r="K31" s="27">
        <f t="shared" ref="K31" si="53">J31/24</f>
        <v>0</v>
      </c>
      <c r="L31" s="784" t="s">
        <v>158</v>
      </c>
    </row>
    <row r="32" spans="1:14">
      <c r="A32" s="12">
        <f t="shared" si="39"/>
        <v>26</v>
      </c>
      <c r="B32" s="8">
        <f t="shared" si="39"/>
        <v>46229</v>
      </c>
      <c r="C32" s="8">
        <f t="shared" si="4"/>
        <v>46229</v>
      </c>
      <c r="D32" s="9">
        <v>0.25</v>
      </c>
      <c r="E32" s="8">
        <f t="shared" si="5"/>
        <v>46230</v>
      </c>
      <c r="F32" s="9">
        <v>0.25</v>
      </c>
      <c r="G32" s="10">
        <f t="shared" si="6"/>
        <v>1</v>
      </c>
      <c r="H32" s="11">
        <f t="shared" si="2"/>
        <v>4708598.7</v>
      </c>
      <c r="I32" s="11">
        <v>4708598.7</v>
      </c>
      <c r="J32" s="11">
        <f t="shared" ref="J32" si="54">I32-H32</f>
        <v>0</v>
      </c>
      <c r="K32" s="27">
        <f t="shared" ref="K32" si="55">J32/24</f>
        <v>0</v>
      </c>
      <c r="L32" s="784" t="s">
        <v>158</v>
      </c>
    </row>
    <row r="33" spans="1:12">
      <c r="A33" s="12">
        <f t="shared" si="39"/>
        <v>27</v>
      </c>
      <c r="B33" s="8">
        <f t="shared" si="39"/>
        <v>46230</v>
      </c>
      <c r="C33" s="8">
        <f t="shared" si="4"/>
        <v>46230</v>
      </c>
      <c r="D33" s="9">
        <v>0.25</v>
      </c>
      <c r="E33" s="8">
        <f t="shared" si="5"/>
        <v>46231</v>
      </c>
      <c r="F33" s="9">
        <v>0.25</v>
      </c>
      <c r="G33" s="10">
        <f t="shared" si="6"/>
        <v>1</v>
      </c>
      <c r="H33" s="11">
        <f t="shared" si="2"/>
        <v>4708598.7</v>
      </c>
      <c r="I33" s="11">
        <v>4710440.3</v>
      </c>
      <c r="J33" s="11">
        <f t="shared" ref="J33" si="56">I33-H33</f>
        <v>1841.5999999996275</v>
      </c>
      <c r="K33" s="27">
        <f t="shared" ref="K33" si="57">J33/24</f>
        <v>76.733333333317816</v>
      </c>
      <c r="L33" s="28"/>
    </row>
    <row r="34" spans="1:12">
      <c r="A34" s="12">
        <f t="shared" si="39"/>
        <v>28</v>
      </c>
      <c r="B34" s="8">
        <f t="shared" si="39"/>
        <v>46231</v>
      </c>
      <c r="C34" s="8">
        <f t="shared" si="4"/>
        <v>46231</v>
      </c>
      <c r="D34" s="9">
        <v>0.25</v>
      </c>
      <c r="E34" s="8">
        <f t="shared" si="5"/>
        <v>46232</v>
      </c>
      <c r="F34" s="9">
        <v>0.25</v>
      </c>
      <c r="G34" s="10">
        <f t="shared" si="6"/>
        <v>1</v>
      </c>
      <c r="H34" s="11">
        <f>I33</f>
        <v>4710440.3</v>
      </c>
      <c r="I34" s="11">
        <v>4715681.21</v>
      </c>
      <c r="J34" s="11">
        <f t="shared" ref="J34" si="58">I34-H34</f>
        <v>5240.910000000149</v>
      </c>
      <c r="K34" s="27">
        <f t="shared" ref="K34" si="59">J34/24</f>
        <v>218.3712500000062</v>
      </c>
      <c r="L34" s="28"/>
    </row>
    <row r="35" spans="1:12">
      <c r="A35" s="12">
        <f t="shared" ref="A35:B35" si="60">A34+1</f>
        <v>29</v>
      </c>
      <c r="B35" s="8">
        <f t="shared" si="60"/>
        <v>46232</v>
      </c>
      <c r="C35" s="8">
        <f t="shared" ref="C35:C37" si="61">B35</f>
        <v>46232</v>
      </c>
      <c r="D35" s="9">
        <v>0.25</v>
      </c>
      <c r="E35" s="8">
        <f t="shared" ref="E35:E37" si="62">C35+1</f>
        <v>46233</v>
      </c>
      <c r="F35" s="9">
        <v>0.25</v>
      </c>
      <c r="G35" s="10">
        <f t="shared" ref="G35:G37" si="63">IFERROR(((E35-C35)+(F35-D35)),"")</f>
        <v>1</v>
      </c>
      <c r="H35" s="11">
        <f>I34</f>
        <v>4715681.21</v>
      </c>
      <c r="I35" s="11">
        <v>4720771.6500000004</v>
      </c>
      <c r="J35" s="11">
        <f t="shared" ref="J35:J37" si="64">I35-H35</f>
        <v>5090.4400000004098</v>
      </c>
      <c r="K35" s="27">
        <f t="shared" ref="K35:K37" si="65">J35/24</f>
        <v>212.10166666668374</v>
      </c>
      <c r="L35" s="28"/>
    </row>
    <row r="36" spans="1:12">
      <c r="A36" s="12">
        <f t="shared" ref="A36:B36" si="66">A35+1</f>
        <v>30</v>
      </c>
      <c r="B36" s="8">
        <f t="shared" si="66"/>
        <v>46233</v>
      </c>
      <c r="C36" s="8">
        <f t="shared" si="61"/>
        <v>46233</v>
      </c>
      <c r="D36" s="9">
        <v>0.25</v>
      </c>
      <c r="E36" s="8">
        <f t="shared" si="62"/>
        <v>46234</v>
      </c>
      <c r="F36" s="9">
        <v>0.25</v>
      </c>
      <c r="G36" s="10">
        <f t="shared" si="63"/>
        <v>1</v>
      </c>
      <c r="H36" s="11">
        <f>I35</f>
        <v>4720771.6500000004</v>
      </c>
      <c r="I36" s="11">
        <v>4725956.6399999997</v>
      </c>
      <c r="J36" s="11">
        <f t="shared" si="64"/>
        <v>5184.9899999992922</v>
      </c>
      <c r="K36" s="27">
        <f t="shared" si="65"/>
        <v>216.04124999997052</v>
      </c>
      <c r="L36" s="28"/>
    </row>
    <row r="37" spans="1:12">
      <c r="A37" s="12">
        <f t="shared" ref="A37:B37" si="67">A36+1</f>
        <v>31</v>
      </c>
      <c r="B37" s="8">
        <f t="shared" si="67"/>
        <v>46234</v>
      </c>
      <c r="C37" s="8">
        <f t="shared" si="61"/>
        <v>46234</v>
      </c>
      <c r="D37" s="9">
        <v>0.25</v>
      </c>
      <c r="E37" s="8">
        <f t="shared" si="62"/>
        <v>46235</v>
      </c>
      <c r="F37" s="9">
        <v>0.25</v>
      </c>
      <c r="G37" s="10">
        <f t="shared" si="63"/>
        <v>1</v>
      </c>
      <c r="H37" s="11">
        <f>I36</f>
        <v>4725956.6399999997</v>
      </c>
      <c r="I37" s="11">
        <v>4732760.5199999996</v>
      </c>
      <c r="J37" s="11">
        <f t="shared" si="64"/>
        <v>6803.8799999998882</v>
      </c>
      <c r="K37" s="27">
        <f t="shared" si="65"/>
        <v>283.49499999999534</v>
      </c>
      <c r="L37" s="28"/>
    </row>
    <row r="38" spans="1:12" ht="15" thickBot="1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102418.19999999925</v>
      </c>
      <c r="K39" s="32">
        <f>AVERAGE(K7:K38)</f>
        <v>137.65887096774091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5.5063548387096368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700-000000000000}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1"/>
  <sheetViews>
    <sheetView zoomScale="77" zoomScaleNormal="77" workbookViewId="0">
      <pane ySplit="6" topLeftCell="A7" activePane="bottomLeft" state="frozen"/>
      <selection pane="bottomLeft" activeCell="A37" sqref="A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4.88671875" style="1" customWidth="1"/>
    <col min="9" max="9" width="15.33203125" style="1" customWidth="1"/>
    <col min="10" max="10" width="11.5546875" style="1" customWidth="1"/>
    <col min="11" max="11" width="9.109375" style="1"/>
    <col min="12" max="12" width="45.88671875" style="1" customWidth="1"/>
    <col min="13" max="15" width="9.109375" style="1"/>
    <col min="16" max="16" width="12.4414062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157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MAX(K7:K39)</f>
        <v>888.52883333340287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256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7">
        <f>B7</f>
        <v>46204</v>
      </c>
      <c r="D7" s="278">
        <v>0.25</v>
      </c>
      <c r="E7" s="8">
        <f>B7+1</f>
        <v>46205</v>
      </c>
      <c r="F7" s="9">
        <v>0.25</v>
      </c>
      <c r="G7" s="10">
        <f>IFERROR(((E7-C7)+(F7-D7)),"")</f>
        <v>1</v>
      </c>
      <c r="H7" s="11">
        <v>37032226.090999998</v>
      </c>
      <c r="I7" s="11">
        <v>37043107.240000002</v>
      </c>
      <c r="J7" s="11">
        <f t="shared" ref="J7" si="0">I7-H7</f>
        <v>10881.149000003934</v>
      </c>
      <c r="K7" s="27">
        <f t="shared" ref="K7" si="1">J7/24</f>
        <v>453.38120833349723</v>
      </c>
      <c r="L7" s="101"/>
    </row>
    <row r="8" spans="1:12">
      <c r="A8" s="12">
        <f t="shared" ref="A8:A37" si="2">A7+1</f>
        <v>2</v>
      </c>
      <c r="B8" s="8">
        <f t="shared" ref="B8:B31" si="3">C8</f>
        <v>46205</v>
      </c>
      <c r="C8" s="8">
        <f t="shared" ref="C8:C37" si="4">C7+1</f>
        <v>46205</v>
      </c>
      <c r="D8" s="9">
        <f>D7</f>
        <v>0.25</v>
      </c>
      <c r="E8" s="8">
        <f>B8+1</f>
        <v>46206</v>
      </c>
      <c r="F8" s="9">
        <f>F7</f>
        <v>0.25</v>
      </c>
      <c r="G8" s="10">
        <f>IFERROR(((E8-C8)+(F8-D8)),"")</f>
        <v>1</v>
      </c>
      <c r="H8" s="11">
        <f t="shared" ref="H8:H37" si="5">I7</f>
        <v>37043107.240000002</v>
      </c>
      <c r="I8" s="11">
        <v>37057235.623999998</v>
      </c>
      <c r="J8" s="11">
        <f t="shared" ref="J8:J28" si="6">I8-H8</f>
        <v>14128.383999995887</v>
      </c>
      <c r="K8" s="27">
        <f t="shared" ref="K8:K33" si="7">J8/24</f>
        <v>588.68266666649527</v>
      </c>
      <c r="L8" s="104"/>
    </row>
    <row r="9" spans="1:12">
      <c r="A9" s="12">
        <f t="shared" si="2"/>
        <v>3</v>
      </c>
      <c r="B9" s="8">
        <f t="shared" si="3"/>
        <v>46206</v>
      </c>
      <c r="C9" s="8">
        <f t="shared" si="4"/>
        <v>46206</v>
      </c>
      <c r="D9" s="9">
        <f t="shared" ref="D9:F34" si="8">D8</f>
        <v>0.25</v>
      </c>
      <c r="E9" s="8">
        <f t="shared" ref="E9:E31" si="9">B9+1</f>
        <v>46207</v>
      </c>
      <c r="F9" s="9">
        <f t="shared" si="8"/>
        <v>0.25</v>
      </c>
      <c r="G9" s="10">
        <f t="shared" ref="G9:G31" si="10">IFERROR(((E9-C9)+(F9-D9)),"")</f>
        <v>1</v>
      </c>
      <c r="H9" s="11">
        <f t="shared" si="5"/>
        <v>37057235.623999998</v>
      </c>
      <c r="I9" s="11">
        <v>37071777.386</v>
      </c>
      <c r="J9" s="11">
        <f t="shared" si="6"/>
        <v>14541.762000001967</v>
      </c>
      <c r="K9" s="27">
        <f t="shared" si="7"/>
        <v>605.90675000008196</v>
      </c>
      <c r="L9" s="28"/>
    </row>
    <row r="10" spans="1:12">
      <c r="A10" s="12">
        <f t="shared" si="2"/>
        <v>4</v>
      </c>
      <c r="B10" s="8">
        <f t="shared" si="3"/>
        <v>46207</v>
      </c>
      <c r="C10" s="8">
        <f t="shared" si="4"/>
        <v>46207</v>
      </c>
      <c r="D10" s="9">
        <f t="shared" si="8"/>
        <v>0.25</v>
      </c>
      <c r="E10" s="8">
        <f t="shared" si="9"/>
        <v>46208</v>
      </c>
      <c r="F10" s="9">
        <f t="shared" si="8"/>
        <v>0.25</v>
      </c>
      <c r="G10" s="10">
        <f t="shared" si="10"/>
        <v>1</v>
      </c>
      <c r="H10" s="11">
        <f t="shared" si="5"/>
        <v>37071777.386</v>
      </c>
      <c r="I10" s="11">
        <v>37085549.862000003</v>
      </c>
      <c r="J10" s="11">
        <f t="shared" ref="J10:J11" si="11">I10-H10</f>
        <v>13772.476000003517</v>
      </c>
      <c r="K10" s="27">
        <f t="shared" ref="K10:K11" si="12">J10/24</f>
        <v>573.85316666681319</v>
      </c>
      <c r="L10" s="28"/>
    </row>
    <row r="11" spans="1:12">
      <c r="A11" s="12">
        <f t="shared" si="2"/>
        <v>5</v>
      </c>
      <c r="B11" s="8">
        <f t="shared" si="3"/>
        <v>46208</v>
      </c>
      <c r="C11" s="8">
        <f t="shared" si="4"/>
        <v>46208</v>
      </c>
      <c r="D11" s="9">
        <f t="shared" si="8"/>
        <v>0.25</v>
      </c>
      <c r="E11" s="8">
        <f t="shared" si="9"/>
        <v>46209</v>
      </c>
      <c r="F11" s="9">
        <f t="shared" si="8"/>
        <v>0.25</v>
      </c>
      <c r="G11" s="10">
        <f t="shared" si="10"/>
        <v>1</v>
      </c>
      <c r="H11" s="11">
        <f t="shared" si="5"/>
        <v>37085549.862000003</v>
      </c>
      <c r="I11" s="11">
        <v>37095141.730999999</v>
      </c>
      <c r="J11" s="11">
        <f t="shared" si="11"/>
        <v>9591.8689999952912</v>
      </c>
      <c r="K11" s="27">
        <f t="shared" si="12"/>
        <v>399.66120833313715</v>
      </c>
      <c r="L11" s="28"/>
    </row>
    <row r="12" spans="1:12">
      <c r="A12" s="12">
        <f t="shared" si="2"/>
        <v>6</v>
      </c>
      <c r="B12" s="8">
        <f t="shared" si="3"/>
        <v>46209</v>
      </c>
      <c r="C12" s="8">
        <f t="shared" si="4"/>
        <v>46209</v>
      </c>
      <c r="D12" s="9">
        <f t="shared" si="8"/>
        <v>0.25</v>
      </c>
      <c r="E12" s="8">
        <f t="shared" si="9"/>
        <v>46210</v>
      </c>
      <c r="F12" s="9">
        <f t="shared" si="8"/>
        <v>0.25</v>
      </c>
      <c r="G12" s="10">
        <f t="shared" si="10"/>
        <v>1</v>
      </c>
      <c r="H12" s="11">
        <f t="shared" si="5"/>
        <v>37095141.730999999</v>
      </c>
      <c r="I12" s="11">
        <v>37107356.677000001</v>
      </c>
      <c r="J12" s="11">
        <f t="shared" si="6"/>
        <v>12214.946000002325</v>
      </c>
      <c r="K12" s="27">
        <f t="shared" si="7"/>
        <v>508.95608333343017</v>
      </c>
      <c r="L12" s="28"/>
    </row>
    <row r="13" spans="1:12">
      <c r="A13" s="12">
        <f t="shared" si="2"/>
        <v>7</v>
      </c>
      <c r="B13" s="8">
        <f t="shared" si="3"/>
        <v>46210</v>
      </c>
      <c r="C13" s="8">
        <f t="shared" si="4"/>
        <v>46210</v>
      </c>
      <c r="D13" s="9">
        <f t="shared" si="8"/>
        <v>0.25</v>
      </c>
      <c r="E13" s="8">
        <f t="shared" si="9"/>
        <v>46211</v>
      </c>
      <c r="F13" s="9">
        <f t="shared" si="8"/>
        <v>0.25</v>
      </c>
      <c r="G13" s="10">
        <f t="shared" si="10"/>
        <v>1</v>
      </c>
      <c r="H13" s="11">
        <f t="shared" si="5"/>
        <v>37107356.677000001</v>
      </c>
      <c r="I13" s="11">
        <v>37125013.119999997</v>
      </c>
      <c r="J13" s="11">
        <f t="shared" si="6"/>
        <v>17656.442999996245</v>
      </c>
      <c r="K13" s="27">
        <f t="shared" si="7"/>
        <v>735.68512499984354</v>
      </c>
      <c r="L13" s="28"/>
    </row>
    <row r="14" spans="1:12">
      <c r="A14" s="12">
        <f t="shared" si="2"/>
        <v>8</v>
      </c>
      <c r="B14" s="8">
        <f t="shared" si="3"/>
        <v>46211</v>
      </c>
      <c r="C14" s="8">
        <f t="shared" si="4"/>
        <v>46211</v>
      </c>
      <c r="D14" s="9">
        <f t="shared" si="8"/>
        <v>0.25</v>
      </c>
      <c r="E14" s="8">
        <f t="shared" si="9"/>
        <v>46212</v>
      </c>
      <c r="F14" s="9">
        <f t="shared" si="8"/>
        <v>0.25</v>
      </c>
      <c r="G14" s="10">
        <f t="shared" si="10"/>
        <v>1</v>
      </c>
      <c r="H14" s="11">
        <f t="shared" si="5"/>
        <v>37125013.119999997</v>
      </c>
      <c r="I14" s="11">
        <v>37137721.467</v>
      </c>
      <c r="J14" s="11">
        <f t="shared" si="6"/>
        <v>12708.347000002861</v>
      </c>
      <c r="K14" s="27">
        <f t="shared" si="7"/>
        <v>529.51445833345258</v>
      </c>
      <c r="L14" s="28"/>
    </row>
    <row r="15" spans="1:12">
      <c r="A15" s="12">
        <f t="shared" si="2"/>
        <v>9</v>
      </c>
      <c r="B15" s="8">
        <f t="shared" si="3"/>
        <v>46212</v>
      </c>
      <c r="C15" s="8">
        <f t="shared" si="4"/>
        <v>46212</v>
      </c>
      <c r="D15" s="9">
        <f t="shared" si="8"/>
        <v>0.25</v>
      </c>
      <c r="E15" s="8">
        <f t="shared" si="9"/>
        <v>46213</v>
      </c>
      <c r="F15" s="9">
        <f t="shared" si="8"/>
        <v>0.25</v>
      </c>
      <c r="G15" s="10">
        <f t="shared" si="10"/>
        <v>1</v>
      </c>
      <c r="H15" s="11">
        <f t="shared" si="5"/>
        <v>37137721.467</v>
      </c>
      <c r="I15" s="11">
        <v>37158963.365999997</v>
      </c>
      <c r="J15" s="11">
        <f t="shared" si="6"/>
        <v>21241.898999996483</v>
      </c>
      <c r="K15" s="27">
        <f t="shared" si="7"/>
        <v>885.07912499985343</v>
      </c>
      <c r="L15" s="28"/>
    </row>
    <row r="16" spans="1:12">
      <c r="A16" s="12">
        <f t="shared" si="2"/>
        <v>10</v>
      </c>
      <c r="B16" s="8">
        <f t="shared" si="3"/>
        <v>46213</v>
      </c>
      <c r="C16" s="8">
        <f t="shared" si="4"/>
        <v>46213</v>
      </c>
      <c r="D16" s="9">
        <f t="shared" si="8"/>
        <v>0.25</v>
      </c>
      <c r="E16" s="8">
        <f t="shared" si="9"/>
        <v>46214</v>
      </c>
      <c r="F16" s="9">
        <f t="shared" si="8"/>
        <v>0.25</v>
      </c>
      <c r="G16" s="10">
        <f t="shared" si="10"/>
        <v>1</v>
      </c>
      <c r="H16" s="11">
        <f t="shared" si="5"/>
        <v>37158963.365999997</v>
      </c>
      <c r="I16" s="11">
        <v>37175795.658</v>
      </c>
      <c r="J16" s="11">
        <f t="shared" si="6"/>
        <v>16832.292000003159</v>
      </c>
      <c r="K16" s="27">
        <f t="shared" si="7"/>
        <v>701.34550000013166</v>
      </c>
      <c r="L16" s="28"/>
    </row>
    <row r="17" spans="1:12">
      <c r="A17" s="12">
        <f t="shared" si="2"/>
        <v>11</v>
      </c>
      <c r="B17" s="8">
        <f t="shared" si="3"/>
        <v>46214</v>
      </c>
      <c r="C17" s="8">
        <f t="shared" si="4"/>
        <v>46214</v>
      </c>
      <c r="D17" s="9">
        <f t="shared" si="8"/>
        <v>0.25</v>
      </c>
      <c r="E17" s="8">
        <f t="shared" si="9"/>
        <v>46215</v>
      </c>
      <c r="F17" s="9">
        <f t="shared" si="8"/>
        <v>0.25</v>
      </c>
      <c r="G17" s="10">
        <f t="shared" si="10"/>
        <v>1</v>
      </c>
      <c r="H17" s="11">
        <f t="shared" si="5"/>
        <v>37175795.658</v>
      </c>
      <c r="I17" s="11">
        <v>37192914.188000001</v>
      </c>
      <c r="J17" s="11">
        <f t="shared" si="6"/>
        <v>17118.530000001192</v>
      </c>
      <c r="K17" s="27">
        <f t="shared" si="7"/>
        <v>713.27208333338297</v>
      </c>
      <c r="L17" s="28"/>
    </row>
    <row r="18" spans="1:12">
      <c r="A18" s="12">
        <f t="shared" si="2"/>
        <v>12</v>
      </c>
      <c r="B18" s="8">
        <f t="shared" si="3"/>
        <v>46215</v>
      </c>
      <c r="C18" s="8">
        <f t="shared" si="4"/>
        <v>46215</v>
      </c>
      <c r="D18" s="9">
        <f t="shared" si="8"/>
        <v>0.25</v>
      </c>
      <c r="E18" s="8">
        <f t="shared" si="9"/>
        <v>46216</v>
      </c>
      <c r="F18" s="9">
        <f t="shared" si="8"/>
        <v>0.25</v>
      </c>
      <c r="G18" s="10">
        <f t="shared" si="10"/>
        <v>1</v>
      </c>
      <c r="H18" s="11">
        <f t="shared" si="5"/>
        <v>37192914.188000001</v>
      </c>
      <c r="I18" s="11">
        <v>37203764.843000002</v>
      </c>
      <c r="J18" s="11">
        <f t="shared" si="6"/>
        <v>10850.655000001192</v>
      </c>
      <c r="K18" s="27">
        <f t="shared" si="7"/>
        <v>452.11062500004965</v>
      </c>
      <c r="L18" s="28"/>
    </row>
    <row r="19" spans="1:12">
      <c r="A19" s="12">
        <f t="shared" si="2"/>
        <v>13</v>
      </c>
      <c r="B19" s="8">
        <f t="shared" si="3"/>
        <v>46216</v>
      </c>
      <c r="C19" s="8">
        <f t="shared" si="4"/>
        <v>46216</v>
      </c>
      <c r="D19" s="9">
        <f t="shared" si="8"/>
        <v>0.25</v>
      </c>
      <c r="E19" s="8">
        <f t="shared" si="9"/>
        <v>46217</v>
      </c>
      <c r="F19" s="9">
        <f t="shared" si="8"/>
        <v>0.25</v>
      </c>
      <c r="G19" s="10">
        <f t="shared" si="10"/>
        <v>1</v>
      </c>
      <c r="H19" s="11">
        <f t="shared" si="5"/>
        <v>37203764.843000002</v>
      </c>
      <c r="I19" s="11">
        <v>37218792.310999997</v>
      </c>
      <c r="J19" s="11">
        <f t="shared" si="6"/>
        <v>15027.467999994755</v>
      </c>
      <c r="K19" s="27">
        <f t="shared" si="7"/>
        <v>626.14449999978149</v>
      </c>
      <c r="L19" s="28"/>
    </row>
    <row r="20" spans="1:12">
      <c r="A20" s="12">
        <f t="shared" si="2"/>
        <v>14</v>
      </c>
      <c r="B20" s="8">
        <f t="shared" si="3"/>
        <v>46217</v>
      </c>
      <c r="C20" s="8">
        <f t="shared" si="4"/>
        <v>46217</v>
      </c>
      <c r="D20" s="9">
        <f t="shared" si="8"/>
        <v>0.25</v>
      </c>
      <c r="E20" s="8">
        <f t="shared" si="9"/>
        <v>46218</v>
      </c>
      <c r="F20" s="9">
        <f t="shared" si="8"/>
        <v>0.25</v>
      </c>
      <c r="G20" s="10">
        <f t="shared" si="10"/>
        <v>1</v>
      </c>
      <c r="H20" s="11">
        <f t="shared" si="5"/>
        <v>37218792.310999997</v>
      </c>
      <c r="I20" s="11">
        <v>37236905.310999997</v>
      </c>
      <c r="J20" s="11">
        <f t="shared" si="6"/>
        <v>18113</v>
      </c>
      <c r="K20" s="27">
        <f t="shared" si="7"/>
        <v>754.70833333333337</v>
      </c>
      <c r="L20" s="283"/>
    </row>
    <row r="21" spans="1:12">
      <c r="A21" s="12">
        <f t="shared" si="2"/>
        <v>15</v>
      </c>
      <c r="B21" s="8">
        <f t="shared" si="3"/>
        <v>46218</v>
      </c>
      <c r="C21" s="8">
        <f t="shared" si="4"/>
        <v>46218</v>
      </c>
      <c r="D21" s="9">
        <f t="shared" si="8"/>
        <v>0.25</v>
      </c>
      <c r="E21" s="8">
        <f t="shared" si="9"/>
        <v>46219</v>
      </c>
      <c r="F21" s="9">
        <f t="shared" si="8"/>
        <v>0.25</v>
      </c>
      <c r="G21" s="10">
        <f t="shared" si="10"/>
        <v>1</v>
      </c>
      <c r="H21" s="11">
        <f t="shared" si="5"/>
        <v>37236905.310999997</v>
      </c>
      <c r="I21" s="11">
        <v>37253747.917999998</v>
      </c>
      <c r="J21" s="11">
        <f t="shared" si="6"/>
        <v>16842.607000000775</v>
      </c>
      <c r="K21" s="27">
        <f t="shared" si="7"/>
        <v>701.77529166669899</v>
      </c>
      <c r="L21" s="283"/>
    </row>
    <row r="22" spans="1:12">
      <c r="A22" s="12">
        <f t="shared" si="2"/>
        <v>16</v>
      </c>
      <c r="B22" s="8">
        <f t="shared" si="3"/>
        <v>46219</v>
      </c>
      <c r="C22" s="8">
        <f t="shared" si="4"/>
        <v>46219</v>
      </c>
      <c r="D22" s="9">
        <f t="shared" si="8"/>
        <v>0.25</v>
      </c>
      <c r="E22" s="8">
        <f t="shared" si="9"/>
        <v>46220</v>
      </c>
      <c r="F22" s="9">
        <f t="shared" si="8"/>
        <v>0.25</v>
      </c>
      <c r="G22" s="10">
        <f t="shared" si="10"/>
        <v>1</v>
      </c>
      <c r="H22" s="11">
        <f t="shared" si="5"/>
        <v>37253747.917999998</v>
      </c>
      <c r="I22" s="11">
        <v>37275072.609999999</v>
      </c>
      <c r="J22" s="11">
        <f t="shared" ref="J22" si="13">I22-H22</f>
        <v>21324.692000001669</v>
      </c>
      <c r="K22" s="27">
        <f t="shared" ref="K22" si="14">J22/24</f>
        <v>888.52883333340287</v>
      </c>
      <c r="L22" s="283"/>
    </row>
    <row r="23" spans="1:12">
      <c r="A23" s="12">
        <f t="shared" si="2"/>
        <v>17</v>
      </c>
      <c r="B23" s="8">
        <f t="shared" si="3"/>
        <v>46220</v>
      </c>
      <c r="C23" s="8">
        <f t="shared" si="4"/>
        <v>46220</v>
      </c>
      <c r="D23" s="9">
        <f t="shared" si="8"/>
        <v>0.25</v>
      </c>
      <c r="E23" s="8">
        <f t="shared" si="9"/>
        <v>46221</v>
      </c>
      <c r="F23" s="9">
        <f t="shared" si="8"/>
        <v>0.25</v>
      </c>
      <c r="G23" s="10">
        <f t="shared" si="10"/>
        <v>1</v>
      </c>
      <c r="H23" s="11">
        <f t="shared" si="5"/>
        <v>37275072.609999999</v>
      </c>
      <c r="I23" s="11">
        <v>37293741.105999999</v>
      </c>
      <c r="J23" s="11">
        <f t="shared" si="6"/>
        <v>18668.495999999344</v>
      </c>
      <c r="K23" s="27">
        <f t="shared" si="7"/>
        <v>777.85399999997264</v>
      </c>
      <c r="L23" s="283"/>
    </row>
    <row r="24" spans="1:12">
      <c r="A24" s="12">
        <f t="shared" si="2"/>
        <v>18</v>
      </c>
      <c r="B24" s="8">
        <f t="shared" si="3"/>
        <v>46221</v>
      </c>
      <c r="C24" s="8">
        <f t="shared" si="4"/>
        <v>46221</v>
      </c>
      <c r="D24" s="9">
        <f t="shared" si="8"/>
        <v>0.25</v>
      </c>
      <c r="E24" s="8">
        <f t="shared" si="9"/>
        <v>46222</v>
      </c>
      <c r="F24" s="9">
        <f t="shared" si="8"/>
        <v>0.25</v>
      </c>
      <c r="G24" s="10">
        <f t="shared" si="10"/>
        <v>1</v>
      </c>
      <c r="H24" s="11">
        <f t="shared" si="5"/>
        <v>37293741.105999999</v>
      </c>
      <c r="I24" s="11">
        <v>37311211.858000003</v>
      </c>
      <c r="J24" s="11">
        <f t="shared" si="6"/>
        <v>17470.752000004053</v>
      </c>
      <c r="K24" s="27">
        <f t="shared" si="7"/>
        <v>727.94800000016892</v>
      </c>
      <c r="L24" s="241"/>
    </row>
    <row r="25" spans="1:12">
      <c r="A25" s="12">
        <f t="shared" si="2"/>
        <v>19</v>
      </c>
      <c r="B25" s="8">
        <f t="shared" si="3"/>
        <v>46222</v>
      </c>
      <c r="C25" s="8">
        <f t="shared" si="4"/>
        <v>46222</v>
      </c>
      <c r="D25" s="9">
        <f t="shared" si="8"/>
        <v>0.25</v>
      </c>
      <c r="E25" s="8">
        <f t="shared" si="9"/>
        <v>46223</v>
      </c>
      <c r="F25" s="9">
        <f t="shared" si="8"/>
        <v>0.25</v>
      </c>
      <c r="G25" s="10">
        <f t="shared" si="10"/>
        <v>1</v>
      </c>
      <c r="H25" s="11">
        <f t="shared" si="5"/>
        <v>37311211.858000003</v>
      </c>
      <c r="I25" s="11">
        <v>37321638.756999999</v>
      </c>
      <c r="J25" s="11">
        <f t="shared" si="6"/>
        <v>10426.898999996483</v>
      </c>
      <c r="K25" s="27">
        <f t="shared" si="7"/>
        <v>434.45412499985349</v>
      </c>
      <c r="L25" s="241"/>
    </row>
    <row r="26" spans="1:12">
      <c r="A26" s="12">
        <f t="shared" si="2"/>
        <v>20</v>
      </c>
      <c r="B26" s="8">
        <f t="shared" si="3"/>
        <v>46223</v>
      </c>
      <c r="C26" s="8">
        <f t="shared" si="4"/>
        <v>46223</v>
      </c>
      <c r="D26" s="9">
        <f t="shared" si="8"/>
        <v>0.25</v>
      </c>
      <c r="E26" s="8">
        <f t="shared" si="9"/>
        <v>46224</v>
      </c>
      <c r="F26" s="9">
        <f t="shared" si="8"/>
        <v>0.25</v>
      </c>
      <c r="G26" s="10">
        <f t="shared" si="10"/>
        <v>1</v>
      </c>
      <c r="H26" s="11">
        <f t="shared" si="5"/>
        <v>37321638.756999999</v>
      </c>
      <c r="I26" s="11">
        <v>37336918.372000001</v>
      </c>
      <c r="J26" s="11">
        <f t="shared" si="6"/>
        <v>15279.615000002086</v>
      </c>
      <c r="K26" s="27">
        <f t="shared" si="7"/>
        <v>636.65062500008696</v>
      </c>
      <c r="L26" s="241"/>
    </row>
    <row r="27" spans="1:12">
      <c r="A27" s="12">
        <f t="shared" si="2"/>
        <v>21</v>
      </c>
      <c r="B27" s="8">
        <f t="shared" si="3"/>
        <v>46224</v>
      </c>
      <c r="C27" s="8">
        <f t="shared" si="4"/>
        <v>46224</v>
      </c>
      <c r="D27" s="9">
        <f t="shared" si="8"/>
        <v>0.25</v>
      </c>
      <c r="E27" s="8">
        <f t="shared" si="9"/>
        <v>46225</v>
      </c>
      <c r="F27" s="9">
        <f t="shared" si="8"/>
        <v>0.25</v>
      </c>
      <c r="G27" s="10">
        <f t="shared" si="10"/>
        <v>1</v>
      </c>
      <c r="H27" s="11">
        <f t="shared" si="5"/>
        <v>37336918.372000001</v>
      </c>
      <c r="I27" s="11">
        <v>37352498.557999998</v>
      </c>
      <c r="J27" s="11">
        <f t="shared" si="6"/>
        <v>15580.18599999696</v>
      </c>
      <c r="K27" s="27">
        <f t="shared" si="7"/>
        <v>649.17441666653997</v>
      </c>
      <c r="L27" s="28"/>
    </row>
    <row r="28" spans="1:12">
      <c r="A28" s="12">
        <f t="shared" si="2"/>
        <v>22</v>
      </c>
      <c r="B28" s="8">
        <f t="shared" si="3"/>
        <v>46225</v>
      </c>
      <c r="C28" s="8">
        <f t="shared" si="4"/>
        <v>46225</v>
      </c>
      <c r="D28" s="9">
        <f t="shared" si="8"/>
        <v>0.25</v>
      </c>
      <c r="E28" s="8">
        <f t="shared" si="9"/>
        <v>46226</v>
      </c>
      <c r="F28" s="9">
        <f t="shared" si="8"/>
        <v>0.25</v>
      </c>
      <c r="G28" s="10">
        <f t="shared" si="10"/>
        <v>1</v>
      </c>
      <c r="H28" s="11">
        <f t="shared" si="5"/>
        <v>37352498.557999998</v>
      </c>
      <c r="I28" s="11">
        <v>37369095.550999999</v>
      </c>
      <c r="J28" s="11">
        <f t="shared" si="6"/>
        <v>16596.993000000715</v>
      </c>
      <c r="K28" s="27">
        <f t="shared" si="7"/>
        <v>691.5413750000298</v>
      </c>
      <c r="L28" s="104"/>
    </row>
    <row r="29" spans="1:12">
      <c r="A29" s="12">
        <f t="shared" si="2"/>
        <v>23</v>
      </c>
      <c r="B29" s="8">
        <f t="shared" si="3"/>
        <v>46226</v>
      </c>
      <c r="C29" s="8">
        <f t="shared" si="4"/>
        <v>46226</v>
      </c>
      <c r="D29" s="9">
        <f t="shared" si="8"/>
        <v>0.25</v>
      </c>
      <c r="E29" s="8">
        <f t="shared" si="9"/>
        <v>46227</v>
      </c>
      <c r="F29" s="9">
        <f t="shared" si="8"/>
        <v>0.25</v>
      </c>
      <c r="G29" s="10">
        <f t="shared" si="10"/>
        <v>1</v>
      </c>
      <c r="H29" s="11">
        <f t="shared" si="5"/>
        <v>37369095.550999999</v>
      </c>
      <c r="I29" s="11">
        <v>37386773.689000003</v>
      </c>
      <c r="J29" s="11">
        <f t="shared" ref="J29:J33" si="15">I29-H29</f>
        <v>17678.138000003994</v>
      </c>
      <c r="K29" s="27">
        <f t="shared" ref="K29" si="16">J29/24</f>
        <v>736.58908333349973</v>
      </c>
      <c r="L29" s="104"/>
    </row>
    <row r="30" spans="1:12">
      <c r="A30" s="12">
        <f t="shared" si="2"/>
        <v>24</v>
      </c>
      <c r="B30" s="8">
        <f t="shared" si="3"/>
        <v>46227</v>
      </c>
      <c r="C30" s="8">
        <f t="shared" si="4"/>
        <v>46227</v>
      </c>
      <c r="D30" s="9">
        <f t="shared" si="8"/>
        <v>0.25</v>
      </c>
      <c r="E30" s="8">
        <f t="shared" si="9"/>
        <v>46228</v>
      </c>
      <c r="F30" s="9">
        <f t="shared" si="8"/>
        <v>0.25</v>
      </c>
      <c r="G30" s="10">
        <f t="shared" si="10"/>
        <v>1</v>
      </c>
      <c r="H30" s="11">
        <f t="shared" si="5"/>
        <v>37386773.689000003</v>
      </c>
      <c r="I30" s="11">
        <v>37406406.614</v>
      </c>
      <c r="J30" s="11">
        <f t="shared" si="15"/>
        <v>19632.92499999702</v>
      </c>
      <c r="K30" s="27">
        <f t="shared" si="7"/>
        <v>818.03854166654253</v>
      </c>
      <c r="L30" s="104"/>
    </row>
    <row r="31" spans="1:12">
      <c r="A31" s="12">
        <f t="shared" si="2"/>
        <v>25</v>
      </c>
      <c r="B31" s="8">
        <f t="shared" si="3"/>
        <v>46228</v>
      </c>
      <c r="C31" s="8">
        <f t="shared" si="4"/>
        <v>46228</v>
      </c>
      <c r="D31" s="9">
        <f t="shared" si="8"/>
        <v>0.25</v>
      </c>
      <c r="E31" s="8">
        <f t="shared" si="9"/>
        <v>46229</v>
      </c>
      <c r="F31" s="9">
        <f t="shared" si="8"/>
        <v>0.25</v>
      </c>
      <c r="G31" s="10">
        <f t="shared" si="10"/>
        <v>1</v>
      </c>
      <c r="H31" s="11">
        <f t="shared" si="5"/>
        <v>37406406.614</v>
      </c>
      <c r="I31" s="11">
        <v>37423456.217</v>
      </c>
      <c r="J31" s="11">
        <f t="shared" si="15"/>
        <v>17049.603000000119</v>
      </c>
      <c r="K31" s="27">
        <f t="shared" si="7"/>
        <v>710.400125000005</v>
      </c>
      <c r="L31" s="104"/>
    </row>
    <row r="32" spans="1:12">
      <c r="A32" s="12">
        <f t="shared" si="2"/>
        <v>26</v>
      </c>
      <c r="B32" s="8">
        <f t="shared" ref="B32:B34" si="17">C32</f>
        <v>46229</v>
      </c>
      <c r="C32" s="8">
        <f t="shared" si="4"/>
        <v>46229</v>
      </c>
      <c r="D32" s="9">
        <f t="shared" si="8"/>
        <v>0.25</v>
      </c>
      <c r="E32" s="8">
        <f t="shared" ref="E32:E34" si="18">B32+1</f>
        <v>46230</v>
      </c>
      <c r="F32" s="9">
        <f t="shared" si="8"/>
        <v>0.25</v>
      </c>
      <c r="G32" s="10">
        <f t="shared" ref="G32:G34" si="19">IFERROR(((E32-C32)+(F32-D32)),"")</f>
        <v>1</v>
      </c>
      <c r="H32" s="11">
        <f t="shared" si="5"/>
        <v>37423456.217</v>
      </c>
      <c r="I32" s="11">
        <v>37432760.880000003</v>
      </c>
      <c r="J32" s="11">
        <f t="shared" si="15"/>
        <v>9304.6630000025034</v>
      </c>
      <c r="K32" s="27">
        <f t="shared" si="7"/>
        <v>387.69429166677099</v>
      </c>
      <c r="L32" s="104"/>
    </row>
    <row r="33" spans="1:12">
      <c r="A33" s="12">
        <f t="shared" si="2"/>
        <v>27</v>
      </c>
      <c r="B33" s="8">
        <f t="shared" si="17"/>
        <v>46230</v>
      </c>
      <c r="C33" s="8">
        <f t="shared" si="4"/>
        <v>46230</v>
      </c>
      <c r="D33" s="9">
        <f t="shared" si="8"/>
        <v>0.25</v>
      </c>
      <c r="E33" s="8">
        <f t="shared" si="18"/>
        <v>46231</v>
      </c>
      <c r="F33" s="9">
        <f t="shared" si="8"/>
        <v>0.25</v>
      </c>
      <c r="G33" s="10">
        <f t="shared" si="19"/>
        <v>1</v>
      </c>
      <c r="H33" s="11">
        <f t="shared" si="5"/>
        <v>37432760.880000003</v>
      </c>
      <c r="I33" s="11">
        <v>37447256.781000003</v>
      </c>
      <c r="J33" s="11">
        <f t="shared" si="15"/>
        <v>14495.901000000536</v>
      </c>
      <c r="K33" s="27">
        <f t="shared" si="7"/>
        <v>603.99587500002235</v>
      </c>
      <c r="L33" s="104"/>
    </row>
    <row r="34" spans="1:12">
      <c r="A34" s="12">
        <f t="shared" si="2"/>
        <v>28</v>
      </c>
      <c r="B34" s="8">
        <f t="shared" si="17"/>
        <v>46231</v>
      </c>
      <c r="C34" s="8">
        <f t="shared" si="4"/>
        <v>46231</v>
      </c>
      <c r="D34" s="9">
        <f t="shared" si="8"/>
        <v>0.25</v>
      </c>
      <c r="E34" s="8">
        <f t="shared" si="18"/>
        <v>46232</v>
      </c>
      <c r="F34" s="9">
        <f t="shared" si="8"/>
        <v>0.25</v>
      </c>
      <c r="G34" s="10">
        <f t="shared" si="19"/>
        <v>1</v>
      </c>
      <c r="H34" s="11">
        <f t="shared" si="5"/>
        <v>37447256.781000003</v>
      </c>
      <c r="I34" s="11">
        <v>37466119.658</v>
      </c>
      <c r="J34" s="11">
        <f t="shared" ref="J34" si="20">I34-H34</f>
        <v>18862.876999996603</v>
      </c>
      <c r="K34" s="27">
        <f t="shared" ref="K34" si="21">J34/24</f>
        <v>785.95320833319181</v>
      </c>
      <c r="L34" s="104"/>
    </row>
    <row r="35" spans="1:12">
      <c r="A35" s="12">
        <f t="shared" si="2"/>
        <v>29</v>
      </c>
      <c r="B35" s="8">
        <f t="shared" ref="B35:B37" si="22">C35</f>
        <v>46232</v>
      </c>
      <c r="C35" s="8">
        <f t="shared" si="4"/>
        <v>46232</v>
      </c>
      <c r="D35" s="9">
        <f t="shared" ref="D35" si="23">D34</f>
        <v>0.25</v>
      </c>
      <c r="E35" s="8">
        <f t="shared" ref="E35:E37" si="24">B35+1</f>
        <v>46233</v>
      </c>
      <c r="F35" s="9">
        <f t="shared" ref="F35" si="25">F34</f>
        <v>0.25</v>
      </c>
      <c r="G35" s="10">
        <f t="shared" ref="G35:G37" si="26">IFERROR(((E35-C35)+(F35-D35)),"")</f>
        <v>1</v>
      </c>
      <c r="H35" s="11">
        <f t="shared" si="5"/>
        <v>37466119.658</v>
      </c>
      <c r="I35" s="11">
        <v>37484691.094999999</v>
      </c>
      <c r="J35" s="11">
        <f t="shared" ref="J35:J37" si="27">I35-H35</f>
        <v>18571.436999998987</v>
      </c>
      <c r="K35" s="27">
        <f t="shared" ref="K35:K37" si="28">J35/24</f>
        <v>773.80987499995774</v>
      </c>
      <c r="L35" s="104"/>
    </row>
    <row r="36" spans="1:12">
      <c r="A36" s="12">
        <f t="shared" si="2"/>
        <v>30</v>
      </c>
      <c r="B36" s="8">
        <f t="shared" si="22"/>
        <v>46233</v>
      </c>
      <c r="C36" s="8">
        <f t="shared" si="4"/>
        <v>46233</v>
      </c>
      <c r="D36" s="9">
        <f t="shared" ref="D36" si="29">D35</f>
        <v>0.25</v>
      </c>
      <c r="E36" s="8">
        <f t="shared" si="24"/>
        <v>46234</v>
      </c>
      <c r="F36" s="9">
        <f t="shared" ref="F36" si="30">F35</f>
        <v>0.25</v>
      </c>
      <c r="G36" s="10">
        <f t="shared" si="26"/>
        <v>1</v>
      </c>
      <c r="H36" s="11">
        <f t="shared" si="5"/>
        <v>37484691.094999999</v>
      </c>
      <c r="I36" s="11">
        <v>37500332.001999997</v>
      </c>
      <c r="J36" s="11">
        <f t="shared" si="27"/>
        <v>15640.906999997795</v>
      </c>
      <c r="K36" s="27">
        <f t="shared" si="28"/>
        <v>651.7044583332414</v>
      </c>
      <c r="L36" s="104"/>
    </row>
    <row r="37" spans="1:12">
      <c r="A37" s="12">
        <f t="shared" si="2"/>
        <v>31</v>
      </c>
      <c r="B37" s="8">
        <f t="shared" si="22"/>
        <v>46234</v>
      </c>
      <c r="C37" s="8">
        <f t="shared" si="4"/>
        <v>46234</v>
      </c>
      <c r="D37" s="9">
        <f t="shared" ref="D37" si="31">D36</f>
        <v>0.25</v>
      </c>
      <c r="E37" s="8">
        <f t="shared" si="24"/>
        <v>46235</v>
      </c>
      <c r="F37" s="9">
        <f t="shared" ref="F37" si="32">F36</f>
        <v>0.25</v>
      </c>
      <c r="G37" s="10">
        <f t="shared" si="26"/>
        <v>1</v>
      </c>
      <c r="H37" s="11">
        <f t="shared" si="5"/>
        <v>37500332.001999997</v>
      </c>
      <c r="I37" s="11">
        <v>37515772.355999999</v>
      </c>
      <c r="J37" s="11">
        <f t="shared" si="27"/>
        <v>15440.354000002146</v>
      </c>
      <c r="K37" s="27">
        <f t="shared" si="28"/>
        <v>643.34808333342278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104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483546.2650000006</v>
      </c>
      <c r="K40" s="32">
        <f>AVERAGE(K7:K39)</f>
        <v>649.92777553763528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20.965412114117267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800-000000000000}"/>
  </hyperlinks>
  <pageMargins left="0.7" right="0.7" top="0.75" bottom="0.75" header="0.3" footer="0.3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42"/>
  <sheetViews>
    <sheetView zoomScale="90" zoomScaleNormal="90" workbookViewId="0">
      <pane xSplit="6" ySplit="6" topLeftCell="G19" activePane="bottomRight" state="frozen"/>
      <selection pane="topRight"/>
      <selection pane="bottomLeft"/>
      <selection pane="bottomRight" activeCell="B37" sqref="B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</row>
    <row r="2" spans="1:12">
      <c r="B2" s="2"/>
      <c r="C2" s="151" t="s">
        <v>159</v>
      </c>
      <c r="D2" s="2"/>
      <c r="E2" s="2"/>
      <c r="F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</row>
    <row r="4" spans="1:12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MAX(K7:K40)</f>
        <v>142.39541666666628</v>
      </c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 thickBo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 ht="15" thickTop="1">
      <c r="A7" s="6">
        <v>1</v>
      </c>
      <c r="B7" s="7">
        <f>C4</f>
        <v>46204</v>
      </c>
      <c r="C7" s="7">
        <f>C4</f>
        <v>46204</v>
      </c>
      <c r="D7" s="278">
        <v>0</v>
      </c>
      <c r="E7" s="7">
        <f>C7+1</f>
        <v>46205</v>
      </c>
      <c r="F7" s="278">
        <v>0</v>
      </c>
      <c r="G7" s="10">
        <f>IFERROR(((E7-C7)+(F7-D7)),"")</f>
        <v>1</v>
      </c>
      <c r="H7" s="11">
        <v>1550186.58</v>
      </c>
      <c r="I7" s="11">
        <v>1551747.24</v>
      </c>
      <c r="J7" s="11">
        <f t="shared" ref="J7:J31" si="0">I7-H7</f>
        <v>1560.6599999999162</v>
      </c>
      <c r="K7" s="27">
        <f t="shared" ref="K7:K31" si="1">J7/24</f>
        <v>65.027499999996508</v>
      </c>
      <c r="L7" s="101"/>
    </row>
    <row r="8" spans="1:12">
      <c r="A8" s="12">
        <f>A7+1</f>
        <v>2</v>
      </c>
      <c r="B8" s="8">
        <f>B7+1</f>
        <v>46205</v>
      </c>
      <c r="C8" s="8">
        <f t="shared" ref="C8:C34" si="2">B8</f>
        <v>46205</v>
      </c>
      <c r="D8" s="9">
        <f>D7</f>
        <v>0</v>
      </c>
      <c r="E8" s="8">
        <f>C8+1</f>
        <v>46206</v>
      </c>
      <c r="F8" s="9">
        <v>0</v>
      </c>
      <c r="G8" s="10">
        <f>IFERROR(((E8-C8)+(F8-D8)),"")</f>
        <v>1</v>
      </c>
      <c r="H8" s="11">
        <f t="shared" ref="H8:H33" si="3">I7</f>
        <v>1551747.24</v>
      </c>
      <c r="I8" s="11">
        <v>1553954.71</v>
      </c>
      <c r="J8" s="11">
        <f t="shared" si="0"/>
        <v>2207.4699999999721</v>
      </c>
      <c r="K8" s="27">
        <f t="shared" si="1"/>
        <v>91.977916666665507</v>
      </c>
      <c r="L8" s="104"/>
    </row>
    <row r="9" spans="1:12">
      <c r="A9" s="12">
        <f t="shared" ref="A9:B24" si="4">A8+1</f>
        <v>3</v>
      </c>
      <c r="B9" s="8">
        <f t="shared" si="4"/>
        <v>46206</v>
      </c>
      <c r="C9" s="8">
        <f t="shared" si="2"/>
        <v>46206</v>
      </c>
      <c r="D9" s="9">
        <f t="shared" ref="D9:D37" si="5">D8</f>
        <v>0</v>
      </c>
      <c r="E9" s="8">
        <f t="shared" ref="E9:E34" si="6">C9+1</f>
        <v>46207</v>
      </c>
      <c r="F9" s="9">
        <v>0</v>
      </c>
      <c r="G9" s="10">
        <f>IFERROR(((E9-C9)+(F9-D9)),"")</f>
        <v>1</v>
      </c>
      <c r="H9" s="11">
        <f t="shared" si="3"/>
        <v>1553954.71</v>
      </c>
      <c r="I9" s="11">
        <v>1556495.38</v>
      </c>
      <c r="J9" s="11">
        <f t="shared" si="0"/>
        <v>2540.6699999999255</v>
      </c>
      <c r="K9" s="27">
        <f t="shared" si="1"/>
        <v>105.8612499999969</v>
      </c>
      <c r="L9" s="104"/>
    </row>
    <row r="10" spans="1:12">
      <c r="A10" s="12">
        <f t="shared" si="4"/>
        <v>4</v>
      </c>
      <c r="B10" s="8">
        <f t="shared" si="4"/>
        <v>46207</v>
      </c>
      <c r="C10" s="8">
        <f t="shared" si="2"/>
        <v>46207</v>
      </c>
      <c r="D10" s="9">
        <f t="shared" si="5"/>
        <v>0</v>
      </c>
      <c r="E10" s="8">
        <f t="shared" si="6"/>
        <v>46208</v>
      </c>
      <c r="F10" s="9">
        <v>0</v>
      </c>
      <c r="G10" s="10">
        <f>IFERROR(((E10-C10)+(F10-D10)),"")</f>
        <v>1</v>
      </c>
      <c r="H10" s="11">
        <f t="shared" si="3"/>
        <v>1556495.38</v>
      </c>
      <c r="I10" s="11">
        <v>1559340.9</v>
      </c>
      <c r="J10" s="11">
        <f t="shared" si="0"/>
        <v>2845.5200000000186</v>
      </c>
      <c r="K10" s="27">
        <f t="shared" si="1"/>
        <v>118.56333333333411</v>
      </c>
      <c r="L10" s="104"/>
    </row>
    <row r="11" spans="1:12">
      <c r="A11" s="12">
        <f t="shared" si="4"/>
        <v>5</v>
      </c>
      <c r="B11" s="8">
        <f t="shared" si="4"/>
        <v>46208</v>
      </c>
      <c r="C11" s="8">
        <f t="shared" si="2"/>
        <v>46208</v>
      </c>
      <c r="D11" s="9">
        <f t="shared" si="5"/>
        <v>0</v>
      </c>
      <c r="E11" s="8">
        <f t="shared" si="6"/>
        <v>46209</v>
      </c>
      <c r="F11" s="9">
        <v>0</v>
      </c>
      <c r="G11" s="10">
        <f t="shared" ref="G11:G34" si="7">IFERROR(((E11-C11)+(F11-D11)),"")</f>
        <v>1</v>
      </c>
      <c r="H11" s="11">
        <f t="shared" si="3"/>
        <v>1559340.9</v>
      </c>
      <c r="I11" s="240">
        <v>1562091.75</v>
      </c>
      <c r="J11" s="11">
        <f t="shared" si="0"/>
        <v>2750.8500000000931</v>
      </c>
      <c r="K11" s="27">
        <f t="shared" si="1"/>
        <v>114.61875000000389</v>
      </c>
      <c r="L11" s="104"/>
    </row>
    <row r="12" spans="1:12">
      <c r="A12" s="12">
        <f t="shared" si="4"/>
        <v>6</v>
      </c>
      <c r="B12" s="8">
        <f t="shared" si="4"/>
        <v>46209</v>
      </c>
      <c r="C12" s="8">
        <f t="shared" si="2"/>
        <v>46209</v>
      </c>
      <c r="D12" s="9">
        <f t="shared" si="5"/>
        <v>0</v>
      </c>
      <c r="E12" s="8">
        <f t="shared" si="6"/>
        <v>46210</v>
      </c>
      <c r="F12" s="9">
        <v>0</v>
      </c>
      <c r="G12" s="10">
        <f t="shared" si="7"/>
        <v>1</v>
      </c>
      <c r="H12" s="11">
        <f t="shared" si="3"/>
        <v>1562091.75</v>
      </c>
      <c r="I12" s="11">
        <v>1564858.73</v>
      </c>
      <c r="J12" s="11">
        <f t="shared" si="0"/>
        <v>2766.9799999999814</v>
      </c>
      <c r="K12" s="27">
        <f t="shared" si="1"/>
        <v>115.29083333333256</v>
      </c>
      <c r="L12" s="104"/>
    </row>
    <row r="13" spans="1:12">
      <c r="A13" s="12">
        <f t="shared" si="4"/>
        <v>7</v>
      </c>
      <c r="B13" s="8">
        <f t="shared" si="4"/>
        <v>46210</v>
      </c>
      <c r="C13" s="8">
        <f t="shared" si="2"/>
        <v>46210</v>
      </c>
      <c r="D13" s="9">
        <f t="shared" si="5"/>
        <v>0</v>
      </c>
      <c r="E13" s="8">
        <f t="shared" si="6"/>
        <v>46211</v>
      </c>
      <c r="F13" s="9">
        <v>0</v>
      </c>
      <c r="G13" s="10">
        <f t="shared" si="7"/>
        <v>1</v>
      </c>
      <c r="H13" s="11">
        <f t="shared" si="3"/>
        <v>1564858.73</v>
      </c>
      <c r="I13" s="11">
        <v>1567853.15</v>
      </c>
      <c r="J13" s="11">
        <f t="shared" ref="J13" si="8">I13-H13</f>
        <v>2994.4199999999255</v>
      </c>
      <c r="K13" s="27">
        <f t="shared" ref="K13" si="9">J13/24</f>
        <v>124.7674999999969</v>
      </c>
      <c r="L13" s="104"/>
    </row>
    <row r="14" spans="1:12">
      <c r="A14" s="12">
        <f t="shared" si="4"/>
        <v>8</v>
      </c>
      <c r="B14" s="8">
        <f t="shared" si="4"/>
        <v>46211</v>
      </c>
      <c r="C14" s="8">
        <f t="shared" si="2"/>
        <v>46211</v>
      </c>
      <c r="D14" s="9">
        <f t="shared" si="5"/>
        <v>0</v>
      </c>
      <c r="E14" s="8">
        <f t="shared" si="6"/>
        <v>46212</v>
      </c>
      <c r="F14" s="9">
        <v>0</v>
      </c>
      <c r="G14" s="10">
        <f t="shared" si="7"/>
        <v>1</v>
      </c>
      <c r="H14" s="11">
        <f t="shared" si="3"/>
        <v>1567853.15</v>
      </c>
      <c r="I14" s="11">
        <v>1571270.64</v>
      </c>
      <c r="J14" s="11">
        <f t="shared" si="0"/>
        <v>3417.4899999999907</v>
      </c>
      <c r="K14" s="27">
        <f t="shared" si="1"/>
        <v>142.39541666666628</v>
      </c>
      <c r="L14" s="104"/>
    </row>
    <row r="15" spans="1:12">
      <c r="A15" s="12">
        <f t="shared" si="4"/>
        <v>9</v>
      </c>
      <c r="B15" s="8">
        <f t="shared" si="4"/>
        <v>46212</v>
      </c>
      <c r="C15" s="8">
        <f t="shared" si="2"/>
        <v>46212</v>
      </c>
      <c r="D15" s="9">
        <f t="shared" si="5"/>
        <v>0</v>
      </c>
      <c r="E15" s="8">
        <f t="shared" si="6"/>
        <v>46213</v>
      </c>
      <c r="F15" s="9">
        <v>0</v>
      </c>
      <c r="G15" s="10">
        <f t="shared" si="7"/>
        <v>1</v>
      </c>
      <c r="H15" s="11">
        <f t="shared" si="3"/>
        <v>1571270.64</v>
      </c>
      <c r="I15" s="11">
        <v>1573724.75</v>
      </c>
      <c r="J15" s="11">
        <f t="shared" si="0"/>
        <v>2454.1100000001024</v>
      </c>
      <c r="K15" s="27">
        <f t="shared" si="1"/>
        <v>102.25458333333761</v>
      </c>
      <c r="L15" s="104"/>
    </row>
    <row r="16" spans="1:12">
      <c r="A16" s="12">
        <f t="shared" si="4"/>
        <v>10</v>
      </c>
      <c r="B16" s="8">
        <f t="shared" si="4"/>
        <v>46213</v>
      </c>
      <c r="C16" s="8">
        <f t="shared" si="2"/>
        <v>46213</v>
      </c>
      <c r="D16" s="9">
        <f t="shared" si="5"/>
        <v>0</v>
      </c>
      <c r="E16" s="8">
        <f t="shared" si="6"/>
        <v>46214</v>
      </c>
      <c r="F16" s="9">
        <v>0</v>
      </c>
      <c r="G16" s="10">
        <f t="shared" si="7"/>
        <v>1</v>
      </c>
      <c r="H16" s="11">
        <f t="shared" si="3"/>
        <v>1573724.75</v>
      </c>
      <c r="I16" s="11">
        <v>1575762.22</v>
      </c>
      <c r="J16" s="11">
        <f t="shared" ref="J16" si="10">I16-H16</f>
        <v>2037.4699999999721</v>
      </c>
      <c r="K16" s="27">
        <f t="shared" ref="K16" si="11">J16/24</f>
        <v>84.894583333332164</v>
      </c>
      <c r="L16" s="104"/>
    </row>
    <row r="17" spans="1:14">
      <c r="A17" s="12">
        <f t="shared" si="4"/>
        <v>11</v>
      </c>
      <c r="B17" s="8">
        <f t="shared" si="4"/>
        <v>46214</v>
      </c>
      <c r="C17" s="8">
        <f t="shared" si="2"/>
        <v>46214</v>
      </c>
      <c r="D17" s="9">
        <f t="shared" si="5"/>
        <v>0</v>
      </c>
      <c r="E17" s="8">
        <f t="shared" si="6"/>
        <v>46215</v>
      </c>
      <c r="F17" s="9">
        <v>0</v>
      </c>
      <c r="G17" s="10">
        <f t="shared" si="7"/>
        <v>1</v>
      </c>
      <c r="H17" s="11">
        <f t="shared" si="3"/>
        <v>1575762.22</v>
      </c>
      <c r="I17" s="11">
        <v>1577598.43</v>
      </c>
      <c r="J17" s="11">
        <f t="shared" ref="J17" si="12">I17-H17</f>
        <v>1836.2099999999627</v>
      </c>
      <c r="K17" s="27">
        <f t="shared" ref="K17" si="13">J17/24</f>
        <v>76.508749999998443</v>
      </c>
      <c r="L17" s="104"/>
    </row>
    <row r="18" spans="1:14">
      <c r="A18" s="12">
        <f t="shared" si="4"/>
        <v>12</v>
      </c>
      <c r="B18" s="8">
        <f t="shared" si="4"/>
        <v>46215</v>
      </c>
      <c r="C18" s="8">
        <f t="shared" si="2"/>
        <v>46215</v>
      </c>
      <c r="D18" s="9">
        <f t="shared" si="5"/>
        <v>0</v>
      </c>
      <c r="E18" s="8">
        <f t="shared" si="6"/>
        <v>46216</v>
      </c>
      <c r="F18" s="9">
        <v>0</v>
      </c>
      <c r="G18" s="10">
        <f t="shared" si="7"/>
        <v>1</v>
      </c>
      <c r="H18" s="11">
        <f t="shared" si="3"/>
        <v>1577598.43</v>
      </c>
      <c r="I18" s="11">
        <v>1580017.24</v>
      </c>
      <c r="J18" s="11">
        <f t="shared" ref="J18" si="14">I18-H18</f>
        <v>2418.8100000000559</v>
      </c>
      <c r="K18" s="27">
        <f t="shared" ref="K18" si="15">J18/24</f>
        <v>100.78375000000233</v>
      </c>
      <c r="L18" s="104"/>
      <c r="N18" s="29"/>
    </row>
    <row r="19" spans="1:14">
      <c r="A19" s="12">
        <f t="shared" si="4"/>
        <v>13</v>
      </c>
      <c r="B19" s="8">
        <f t="shared" si="4"/>
        <v>46216</v>
      </c>
      <c r="C19" s="8">
        <f t="shared" si="2"/>
        <v>46216</v>
      </c>
      <c r="D19" s="9">
        <f t="shared" si="5"/>
        <v>0</v>
      </c>
      <c r="E19" s="8">
        <f t="shared" si="6"/>
        <v>46217</v>
      </c>
      <c r="F19" s="9">
        <v>0</v>
      </c>
      <c r="G19" s="10">
        <f t="shared" si="7"/>
        <v>1</v>
      </c>
      <c r="H19" s="11">
        <f t="shared" si="3"/>
        <v>1580017.24</v>
      </c>
      <c r="I19" s="11">
        <v>1582168.41</v>
      </c>
      <c r="J19" s="11">
        <f t="shared" si="0"/>
        <v>2151.1699999999255</v>
      </c>
      <c r="K19" s="27">
        <f t="shared" si="1"/>
        <v>89.632083333330229</v>
      </c>
      <c r="L19" s="104"/>
    </row>
    <row r="20" spans="1:14">
      <c r="A20" s="12">
        <f t="shared" si="4"/>
        <v>14</v>
      </c>
      <c r="B20" s="8">
        <f t="shared" si="4"/>
        <v>46217</v>
      </c>
      <c r="C20" s="8">
        <f t="shared" si="2"/>
        <v>46217</v>
      </c>
      <c r="D20" s="9">
        <f t="shared" si="5"/>
        <v>0</v>
      </c>
      <c r="E20" s="8">
        <f t="shared" si="6"/>
        <v>46218</v>
      </c>
      <c r="F20" s="9">
        <v>0</v>
      </c>
      <c r="G20" s="10">
        <f t="shared" si="7"/>
        <v>1</v>
      </c>
      <c r="H20" s="11">
        <f t="shared" si="3"/>
        <v>1582168.41</v>
      </c>
      <c r="I20" s="240">
        <v>1583905.39</v>
      </c>
      <c r="J20" s="11">
        <f t="shared" si="0"/>
        <v>1736.9799999999814</v>
      </c>
      <c r="K20" s="27">
        <f t="shared" si="1"/>
        <v>72.374166666665886</v>
      </c>
      <c r="L20" s="104"/>
    </row>
    <row r="21" spans="1:14">
      <c r="A21" s="12">
        <f t="shared" si="4"/>
        <v>15</v>
      </c>
      <c r="B21" s="8">
        <f t="shared" si="4"/>
        <v>46218</v>
      </c>
      <c r="C21" s="8">
        <f t="shared" si="2"/>
        <v>46218</v>
      </c>
      <c r="D21" s="9">
        <f t="shared" si="5"/>
        <v>0</v>
      </c>
      <c r="E21" s="8">
        <f t="shared" si="6"/>
        <v>46219</v>
      </c>
      <c r="F21" s="9">
        <v>0</v>
      </c>
      <c r="G21" s="10">
        <f t="shared" si="7"/>
        <v>1</v>
      </c>
      <c r="H21" s="11">
        <f t="shared" si="3"/>
        <v>1583905.39</v>
      </c>
      <c r="I21" s="11">
        <v>1586504.9</v>
      </c>
      <c r="J21" s="11">
        <f t="shared" si="0"/>
        <v>2599.5100000000093</v>
      </c>
      <c r="K21" s="27">
        <f t="shared" si="1"/>
        <v>108.31291666666705</v>
      </c>
      <c r="L21" s="28"/>
    </row>
    <row r="22" spans="1:14">
      <c r="A22" s="12">
        <f t="shared" si="4"/>
        <v>16</v>
      </c>
      <c r="B22" s="8">
        <f t="shared" si="4"/>
        <v>46219</v>
      </c>
      <c r="C22" s="8">
        <f t="shared" si="2"/>
        <v>46219</v>
      </c>
      <c r="D22" s="9">
        <f t="shared" si="5"/>
        <v>0</v>
      </c>
      <c r="E22" s="8">
        <f t="shared" si="6"/>
        <v>46220</v>
      </c>
      <c r="F22" s="9">
        <v>0</v>
      </c>
      <c r="G22" s="10">
        <f t="shared" si="7"/>
        <v>1</v>
      </c>
      <c r="H22" s="11">
        <f t="shared" si="3"/>
        <v>1586504.9</v>
      </c>
      <c r="I22" s="11">
        <v>1588907.77</v>
      </c>
      <c r="J22" s="11">
        <f t="shared" si="0"/>
        <v>2402.8700000001118</v>
      </c>
      <c r="K22" s="27">
        <f t="shared" si="1"/>
        <v>100.11958333333799</v>
      </c>
      <c r="L22" s="28"/>
    </row>
    <row r="23" spans="1:14">
      <c r="A23" s="12">
        <f t="shared" si="4"/>
        <v>17</v>
      </c>
      <c r="B23" s="8">
        <f t="shared" si="4"/>
        <v>46220</v>
      </c>
      <c r="C23" s="8">
        <f t="shared" si="2"/>
        <v>46220</v>
      </c>
      <c r="D23" s="9">
        <f t="shared" si="5"/>
        <v>0</v>
      </c>
      <c r="E23" s="8">
        <f t="shared" si="6"/>
        <v>46221</v>
      </c>
      <c r="F23" s="9">
        <v>0</v>
      </c>
      <c r="G23" s="10">
        <f t="shared" si="7"/>
        <v>1</v>
      </c>
      <c r="H23" s="11">
        <f t="shared" si="3"/>
        <v>1588907.77</v>
      </c>
      <c r="I23" s="11">
        <v>1591409.7</v>
      </c>
      <c r="J23" s="11">
        <f t="shared" ref="J23" si="16">I23-H23</f>
        <v>2501.9299999999348</v>
      </c>
      <c r="K23" s="27">
        <f t="shared" ref="K23" si="17">J23/24</f>
        <v>104.24708333333062</v>
      </c>
      <c r="L23" s="28"/>
    </row>
    <row r="24" spans="1:14">
      <c r="A24" s="12">
        <f t="shared" si="4"/>
        <v>18</v>
      </c>
      <c r="B24" s="8">
        <f t="shared" si="4"/>
        <v>46221</v>
      </c>
      <c r="C24" s="8">
        <f t="shared" si="2"/>
        <v>46221</v>
      </c>
      <c r="D24" s="9">
        <f t="shared" si="5"/>
        <v>0</v>
      </c>
      <c r="E24" s="8">
        <f t="shared" si="6"/>
        <v>46222</v>
      </c>
      <c r="F24" s="9">
        <v>0</v>
      </c>
      <c r="G24" s="10">
        <f t="shared" si="7"/>
        <v>1</v>
      </c>
      <c r="H24" s="11">
        <f t="shared" si="3"/>
        <v>1591409.7</v>
      </c>
      <c r="I24" s="11">
        <v>1593643.37</v>
      </c>
      <c r="J24" s="11">
        <f t="shared" ref="J24" si="18">I24-H24</f>
        <v>2233.6700000001583</v>
      </c>
      <c r="K24" s="27">
        <f t="shared" ref="K24" si="19">J24/24</f>
        <v>93.069583333339935</v>
      </c>
      <c r="L24" s="28"/>
    </row>
    <row r="25" spans="1:14">
      <c r="A25" s="12">
        <f t="shared" ref="A25:B34" si="20">A24+1</f>
        <v>19</v>
      </c>
      <c r="B25" s="8">
        <f t="shared" si="20"/>
        <v>46222</v>
      </c>
      <c r="C25" s="8">
        <f t="shared" si="2"/>
        <v>46222</v>
      </c>
      <c r="D25" s="9">
        <f t="shared" si="5"/>
        <v>0</v>
      </c>
      <c r="E25" s="8">
        <f t="shared" si="6"/>
        <v>46223</v>
      </c>
      <c r="F25" s="9">
        <v>0</v>
      </c>
      <c r="G25" s="10">
        <f t="shared" si="7"/>
        <v>1</v>
      </c>
      <c r="H25" s="11">
        <f t="shared" si="3"/>
        <v>1593643.37</v>
      </c>
      <c r="I25" s="11">
        <v>1596035.57</v>
      </c>
      <c r="J25" s="11">
        <f t="shared" ref="J25" si="21">I25-H25</f>
        <v>2392.1999999999534</v>
      </c>
      <c r="K25" s="27">
        <f t="shared" ref="K25" si="22">J25/24</f>
        <v>99.674999999998064</v>
      </c>
      <c r="L25" s="28"/>
    </row>
    <row r="26" spans="1:14">
      <c r="A26" s="12">
        <f t="shared" si="20"/>
        <v>20</v>
      </c>
      <c r="B26" s="8">
        <f t="shared" si="20"/>
        <v>46223</v>
      </c>
      <c r="C26" s="8">
        <f t="shared" si="2"/>
        <v>46223</v>
      </c>
      <c r="D26" s="9">
        <f t="shared" si="5"/>
        <v>0</v>
      </c>
      <c r="E26" s="8">
        <f t="shared" si="6"/>
        <v>46224</v>
      </c>
      <c r="F26" s="9">
        <v>0</v>
      </c>
      <c r="G26" s="10">
        <f t="shared" si="7"/>
        <v>1</v>
      </c>
      <c r="H26" s="11">
        <f t="shared" si="3"/>
        <v>1596035.57</v>
      </c>
      <c r="I26" s="11">
        <v>1598618.39</v>
      </c>
      <c r="J26" s="11">
        <f t="shared" ref="J26:J27" si="23">I26-H26</f>
        <v>2582.8199999998324</v>
      </c>
      <c r="K26" s="27">
        <f t="shared" ref="K26:K27" si="24">J26/24</f>
        <v>107.61749999999302</v>
      </c>
      <c r="L26" s="28"/>
    </row>
    <row r="27" spans="1:14">
      <c r="A27" s="12">
        <f t="shared" si="20"/>
        <v>21</v>
      </c>
      <c r="B27" s="8">
        <f t="shared" si="20"/>
        <v>46224</v>
      </c>
      <c r="C27" s="8">
        <f t="shared" si="2"/>
        <v>46224</v>
      </c>
      <c r="D27" s="9">
        <f t="shared" si="5"/>
        <v>0</v>
      </c>
      <c r="E27" s="8">
        <f t="shared" si="6"/>
        <v>46225</v>
      </c>
      <c r="F27" s="9">
        <v>0</v>
      </c>
      <c r="G27" s="10">
        <f t="shared" si="7"/>
        <v>1</v>
      </c>
      <c r="H27" s="11">
        <f t="shared" si="3"/>
        <v>1598618.39</v>
      </c>
      <c r="I27" s="11">
        <v>1600209.22</v>
      </c>
      <c r="J27" s="11">
        <f t="shared" si="23"/>
        <v>1590.8300000000745</v>
      </c>
      <c r="K27" s="27">
        <f t="shared" si="24"/>
        <v>66.284583333336442</v>
      </c>
      <c r="L27" s="28"/>
    </row>
    <row r="28" spans="1:14">
      <c r="A28" s="12">
        <f t="shared" si="20"/>
        <v>22</v>
      </c>
      <c r="B28" s="8">
        <f t="shared" si="20"/>
        <v>46225</v>
      </c>
      <c r="C28" s="8">
        <f t="shared" si="2"/>
        <v>46225</v>
      </c>
      <c r="D28" s="9">
        <f t="shared" si="5"/>
        <v>0</v>
      </c>
      <c r="E28" s="8">
        <f t="shared" si="6"/>
        <v>46226</v>
      </c>
      <c r="F28" s="9">
        <v>0</v>
      </c>
      <c r="G28" s="10">
        <f t="shared" si="7"/>
        <v>1</v>
      </c>
      <c r="H28" s="11">
        <f t="shared" si="3"/>
        <v>1600209.22</v>
      </c>
      <c r="I28" s="11">
        <v>1602646.06</v>
      </c>
      <c r="J28" s="11">
        <f t="shared" si="0"/>
        <v>2436.8400000000838</v>
      </c>
      <c r="K28" s="27">
        <f t="shared" si="1"/>
        <v>101.53500000000349</v>
      </c>
      <c r="L28" s="28"/>
    </row>
    <row r="29" spans="1:14">
      <c r="A29" s="12">
        <f t="shared" si="20"/>
        <v>23</v>
      </c>
      <c r="B29" s="8">
        <f t="shared" si="20"/>
        <v>46226</v>
      </c>
      <c r="C29" s="8">
        <f t="shared" si="2"/>
        <v>46226</v>
      </c>
      <c r="D29" s="9">
        <f t="shared" si="5"/>
        <v>0</v>
      </c>
      <c r="E29" s="8">
        <f t="shared" si="6"/>
        <v>46227</v>
      </c>
      <c r="F29" s="9">
        <v>0</v>
      </c>
      <c r="G29" s="10">
        <f t="shared" si="7"/>
        <v>1</v>
      </c>
      <c r="H29" s="11">
        <f t="shared" si="3"/>
        <v>1602646.06</v>
      </c>
      <c r="I29" s="11">
        <v>1605029.33</v>
      </c>
      <c r="J29" s="11">
        <f t="shared" si="0"/>
        <v>2383.2700000000186</v>
      </c>
      <c r="K29" s="27">
        <f t="shared" si="1"/>
        <v>99.302916666667443</v>
      </c>
      <c r="L29" s="28"/>
    </row>
    <row r="30" spans="1:14">
      <c r="A30" s="12">
        <f t="shared" si="20"/>
        <v>24</v>
      </c>
      <c r="B30" s="8">
        <f t="shared" si="20"/>
        <v>46227</v>
      </c>
      <c r="C30" s="8">
        <f t="shared" si="2"/>
        <v>46227</v>
      </c>
      <c r="D30" s="9">
        <f t="shared" si="5"/>
        <v>0</v>
      </c>
      <c r="E30" s="8">
        <f t="shared" si="6"/>
        <v>46228</v>
      </c>
      <c r="F30" s="9">
        <v>0</v>
      </c>
      <c r="G30" s="10">
        <f t="shared" si="7"/>
        <v>1</v>
      </c>
      <c r="H30" s="11">
        <f t="shared" si="3"/>
        <v>1605029.33</v>
      </c>
      <c r="I30" s="11">
        <v>1608186.68</v>
      </c>
      <c r="J30" s="11">
        <f t="shared" si="0"/>
        <v>3157.3499999998603</v>
      </c>
      <c r="K30" s="27">
        <f t="shared" si="1"/>
        <v>131.55624999999418</v>
      </c>
      <c r="L30" s="28"/>
    </row>
    <row r="31" spans="1:14">
      <c r="A31" s="12">
        <f t="shared" si="20"/>
        <v>25</v>
      </c>
      <c r="B31" s="8">
        <f t="shared" si="20"/>
        <v>46228</v>
      </c>
      <c r="C31" s="8">
        <f t="shared" si="2"/>
        <v>46228</v>
      </c>
      <c r="D31" s="9">
        <f t="shared" si="5"/>
        <v>0</v>
      </c>
      <c r="E31" s="8">
        <f t="shared" si="6"/>
        <v>46229</v>
      </c>
      <c r="F31" s="9">
        <v>0</v>
      </c>
      <c r="G31" s="10">
        <f t="shared" si="7"/>
        <v>1</v>
      </c>
      <c r="H31" s="11">
        <f t="shared" si="3"/>
        <v>1608186.68</v>
      </c>
      <c r="I31" s="11">
        <v>1610649.91</v>
      </c>
      <c r="J31" s="11">
        <f t="shared" si="0"/>
        <v>2463.2299999999814</v>
      </c>
      <c r="K31" s="27">
        <f t="shared" si="1"/>
        <v>102.63458333333256</v>
      </c>
      <c r="L31" s="28"/>
    </row>
    <row r="32" spans="1:14">
      <c r="A32" s="12">
        <f t="shared" si="20"/>
        <v>26</v>
      </c>
      <c r="B32" s="8">
        <f t="shared" si="20"/>
        <v>46229</v>
      </c>
      <c r="C32" s="8">
        <f t="shared" si="2"/>
        <v>46229</v>
      </c>
      <c r="D32" s="9">
        <f t="shared" si="5"/>
        <v>0</v>
      </c>
      <c r="E32" s="8">
        <f t="shared" si="6"/>
        <v>46230</v>
      </c>
      <c r="F32" s="9">
        <v>0</v>
      </c>
      <c r="G32" s="10">
        <f t="shared" si="7"/>
        <v>1</v>
      </c>
      <c r="H32" s="11">
        <f t="shared" si="3"/>
        <v>1610649.91</v>
      </c>
      <c r="I32" s="11">
        <v>1613172.68</v>
      </c>
      <c r="J32" s="11">
        <f t="shared" ref="J32" si="25">I32-H32</f>
        <v>2522.7700000000186</v>
      </c>
      <c r="K32" s="27">
        <f t="shared" ref="K32" si="26">J32/24</f>
        <v>105.11541666666744</v>
      </c>
      <c r="L32" s="28"/>
    </row>
    <row r="33" spans="1:12">
      <c r="A33" s="12">
        <f t="shared" si="20"/>
        <v>27</v>
      </c>
      <c r="B33" s="8">
        <f t="shared" si="20"/>
        <v>46230</v>
      </c>
      <c r="C33" s="8">
        <f t="shared" si="2"/>
        <v>46230</v>
      </c>
      <c r="D33" s="9">
        <f t="shared" si="5"/>
        <v>0</v>
      </c>
      <c r="E33" s="8">
        <f t="shared" si="6"/>
        <v>46231</v>
      </c>
      <c r="F33" s="9">
        <v>0</v>
      </c>
      <c r="G33" s="10">
        <f t="shared" si="7"/>
        <v>1</v>
      </c>
      <c r="H33" s="11">
        <f t="shared" si="3"/>
        <v>1613172.68</v>
      </c>
      <c r="I33" s="11">
        <v>1615419.7</v>
      </c>
      <c r="J33" s="11">
        <f t="shared" ref="J33" si="27">I33-H33</f>
        <v>2247.0200000000186</v>
      </c>
      <c r="K33" s="27">
        <f t="shared" ref="K33" si="28">J33/24</f>
        <v>93.625833333334114</v>
      </c>
      <c r="L33" s="28"/>
    </row>
    <row r="34" spans="1:12">
      <c r="A34" s="12">
        <f t="shared" si="20"/>
        <v>28</v>
      </c>
      <c r="B34" s="8">
        <f t="shared" si="20"/>
        <v>46231</v>
      </c>
      <c r="C34" s="8">
        <f t="shared" si="2"/>
        <v>46231</v>
      </c>
      <c r="D34" s="9">
        <f t="shared" si="5"/>
        <v>0</v>
      </c>
      <c r="E34" s="8">
        <f t="shared" si="6"/>
        <v>46232</v>
      </c>
      <c r="F34" s="9">
        <v>0</v>
      </c>
      <c r="G34" s="10">
        <f t="shared" si="7"/>
        <v>1</v>
      </c>
      <c r="H34" s="11">
        <f>I33</f>
        <v>1615419.7</v>
      </c>
      <c r="I34" s="11">
        <v>1617946.96</v>
      </c>
      <c r="J34" s="11">
        <f t="shared" ref="J34" si="29">I34-H34</f>
        <v>2527.2600000000093</v>
      </c>
      <c r="K34" s="27">
        <f t="shared" ref="K34" si="30">J34/24</f>
        <v>105.30250000000039</v>
      </c>
      <c r="L34" s="28"/>
    </row>
    <row r="35" spans="1:12">
      <c r="A35" s="12">
        <f t="shared" ref="A35:B35" si="31">A34+1</f>
        <v>29</v>
      </c>
      <c r="B35" s="8">
        <f t="shared" si="31"/>
        <v>46232</v>
      </c>
      <c r="C35" s="8">
        <f t="shared" ref="C35:C37" si="32">B35</f>
        <v>46232</v>
      </c>
      <c r="D35" s="9">
        <f t="shared" si="5"/>
        <v>0</v>
      </c>
      <c r="E35" s="8">
        <f t="shared" ref="E35:E37" si="33">C35+1</f>
        <v>46233</v>
      </c>
      <c r="F35" s="9">
        <v>0</v>
      </c>
      <c r="G35" s="10">
        <f t="shared" ref="G35:G37" si="34">IFERROR(((E35-C35)+(F35-D35)),"")</f>
        <v>1</v>
      </c>
      <c r="H35" s="11">
        <f>I34</f>
        <v>1617946.96</v>
      </c>
      <c r="I35" s="11">
        <v>1620253.42</v>
      </c>
      <c r="J35" s="11">
        <f t="shared" ref="J35:J37" si="35">I35-H35</f>
        <v>2306.4599999999627</v>
      </c>
      <c r="K35" s="27">
        <f t="shared" ref="K35:K37" si="36">J35/24</f>
        <v>96.102499999998443</v>
      </c>
      <c r="L35" s="28"/>
    </row>
    <row r="36" spans="1:12">
      <c r="A36" s="12">
        <f t="shared" ref="A36:B36" si="37">A35+1</f>
        <v>30</v>
      </c>
      <c r="B36" s="8">
        <f t="shared" si="37"/>
        <v>46233</v>
      </c>
      <c r="C36" s="8">
        <f t="shared" si="32"/>
        <v>46233</v>
      </c>
      <c r="D36" s="9">
        <f t="shared" si="5"/>
        <v>0</v>
      </c>
      <c r="E36" s="8">
        <f t="shared" si="33"/>
        <v>46234</v>
      </c>
      <c r="F36" s="9">
        <v>0</v>
      </c>
      <c r="G36" s="10">
        <f t="shared" si="34"/>
        <v>1</v>
      </c>
      <c r="H36" s="11">
        <f>I35</f>
        <v>1620253.42</v>
      </c>
      <c r="I36" s="11">
        <v>1622430.94</v>
      </c>
      <c r="J36" s="11">
        <f t="shared" si="35"/>
        <v>2177.5200000000186</v>
      </c>
      <c r="K36" s="27">
        <f t="shared" si="36"/>
        <v>90.730000000000771</v>
      </c>
      <c r="L36" s="28"/>
    </row>
    <row r="37" spans="1:12">
      <c r="A37" s="12">
        <f t="shared" ref="A37:B37" si="38">A36+1</f>
        <v>31</v>
      </c>
      <c r="B37" s="8">
        <f t="shared" si="38"/>
        <v>46234</v>
      </c>
      <c r="C37" s="8">
        <f t="shared" si="32"/>
        <v>46234</v>
      </c>
      <c r="D37" s="9">
        <f t="shared" si="5"/>
        <v>0</v>
      </c>
      <c r="E37" s="8">
        <f t="shared" si="33"/>
        <v>46235</v>
      </c>
      <c r="F37" s="9">
        <v>0</v>
      </c>
      <c r="G37" s="10">
        <f t="shared" si="34"/>
        <v>1</v>
      </c>
      <c r="H37" s="11">
        <f>I36</f>
        <v>1622430.94</v>
      </c>
      <c r="I37" s="11">
        <v>1624725.01</v>
      </c>
      <c r="J37" s="11">
        <f t="shared" si="35"/>
        <v>2294.0700000000652</v>
      </c>
      <c r="K37" s="27">
        <f t="shared" si="36"/>
        <v>95.586250000002721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 ht="15" thickBot="1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104"/>
    </row>
    <row r="41" spans="1:12">
      <c r="A41" s="17" t="s">
        <v>3</v>
      </c>
      <c r="B41" s="18"/>
      <c r="C41" s="18"/>
      <c r="D41" s="18"/>
      <c r="E41" s="18"/>
      <c r="F41" s="18"/>
      <c r="G41" s="19">
        <f>SUM(G7:G40)</f>
        <v>31</v>
      </c>
      <c r="H41" s="20"/>
      <c r="I41" s="20"/>
      <c r="J41" s="32">
        <f>SUM(J7:J40)</f>
        <v>74538.429999999935</v>
      </c>
      <c r="K41" s="32">
        <f>AVERAGE(K7:K40)</f>
        <v>100.18606182795689</v>
      </c>
      <c r="L41" s="33"/>
    </row>
    <row r="42" spans="1:12">
      <c r="A42" s="21" t="s">
        <v>118</v>
      </c>
      <c r="B42" s="22"/>
      <c r="C42" s="22"/>
      <c r="D42" s="22"/>
      <c r="E42" s="22"/>
      <c r="F42" s="22"/>
      <c r="G42" s="23">
        <f>G41/SUMPRODUCT((G7:G40&gt;0)*1)</f>
        <v>1</v>
      </c>
      <c r="H42" s="24"/>
      <c r="I42" s="24"/>
      <c r="J42" s="24"/>
      <c r="K42" s="24">
        <f>K41/SUMPRODUCT((K7:K40&gt;0)*1)</f>
        <v>3.2318084460631256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900-000000000000}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1"/>
  <sheetViews>
    <sheetView workbookViewId="0">
      <pane xSplit="6" ySplit="6" topLeftCell="G28" activePane="bottomRight" state="frozen"/>
      <selection pane="topRight"/>
      <selection pane="bottomLeft"/>
      <selection pane="bottomRight" activeCell="H45" sqref="H45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 ht="15" thickBot="1">
      <c r="B1" s="2"/>
      <c r="C1" s="3" t="s">
        <v>132</v>
      </c>
      <c r="D1" s="2"/>
      <c r="E1" s="2"/>
      <c r="F1" s="2"/>
    </row>
    <row r="2" spans="1:12" ht="15.6" thickTop="1" thickBot="1">
      <c r="B2" s="2"/>
      <c r="C2" s="151" t="s">
        <v>160</v>
      </c>
      <c r="D2" s="2"/>
      <c r="E2" s="2"/>
      <c r="F2" s="2"/>
      <c r="L2" s="25" t="s">
        <v>134</v>
      </c>
    </row>
    <row r="3" spans="1:12" ht="15" thickTop="1">
      <c r="B3" s="2"/>
      <c r="C3" s="3" t="str">
        <f>SCI!C3</f>
        <v>Bulan July 2026</v>
      </c>
      <c r="D3" s="2"/>
      <c r="E3" s="2"/>
      <c r="F3" s="2"/>
    </row>
    <row r="4" spans="1:12" ht="15" thickBot="1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MAX(K7:K39)</f>
        <v>575.76833333335037</v>
      </c>
    </row>
    <row r="5" spans="1:12" ht="15" thickTop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28" t="s">
        <v>139</v>
      </c>
      <c r="I5" s="929"/>
      <c r="J5" s="893" t="s">
        <v>140</v>
      </c>
      <c r="K5" s="897" t="s">
        <v>141</v>
      </c>
      <c r="L5" s="891" t="s">
        <v>142</v>
      </c>
    </row>
    <row r="6" spans="1:12" ht="33.75" customHeight="1" thickBo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93" t="s">
        <v>137</v>
      </c>
      <c r="J6" s="896"/>
      <c r="K6" s="898"/>
      <c r="L6" s="892"/>
    </row>
    <row r="7" spans="1:12" ht="15" thickTop="1">
      <c r="A7" s="6">
        <v>1</v>
      </c>
      <c r="B7" s="7">
        <f>C4</f>
        <v>46204</v>
      </c>
      <c r="C7" s="7">
        <f>C4</f>
        <v>46204</v>
      </c>
      <c r="D7" s="278">
        <v>0.25</v>
      </c>
      <c r="E7" s="7">
        <f>C7+1</f>
        <v>46205</v>
      </c>
      <c r="F7" s="278">
        <v>0.25</v>
      </c>
      <c r="G7" s="10">
        <f>IFERROR(((E7-C7)+(F7-D7)),"")</f>
        <v>1</v>
      </c>
      <c r="H7" s="240">
        <v>5691812.1399999997</v>
      </c>
      <c r="I7" s="240">
        <v>5702684.5899999999</v>
      </c>
      <c r="J7" s="11">
        <f t="shared" ref="J7:J34" si="0">I7-H7</f>
        <v>10872.450000000186</v>
      </c>
      <c r="K7" s="27">
        <f t="shared" ref="K7:K34" si="1">J7/24</f>
        <v>453.01875000000774</v>
      </c>
      <c r="L7" s="101"/>
    </row>
    <row r="8" spans="1:12">
      <c r="A8" s="12">
        <f>A7+1</f>
        <v>2</v>
      </c>
      <c r="B8" s="8">
        <f>B7+1</f>
        <v>46205</v>
      </c>
      <c r="C8" s="8">
        <f t="shared" ref="C8:C34" si="2">B8</f>
        <v>46205</v>
      </c>
      <c r="D8" s="9">
        <f>D7</f>
        <v>0.25</v>
      </c>
      <c r="E8" s="8">
        <f>C8+1</f>
        <v>46206</v>
      </c>
      <c r="F8" s="9">
        <f>F7</f>
        <v>0.25</v>
      </c>
      <c r="G8" s="10">
        <f>IFERROR(((E8-C8)+(F8-D8)),"")</f>
        <v>1</v>
      </c>
      <c r="H8" s="11">
        <f t="shared" ref="H8:H37" si="3">I7</f>
        <v>5702684.5899999999</v>
      </c>
      <c r="I8" s="11">
        <v>5712481.5300000003</v>
      </c>
      <c r="J8" s="11">
        <f t="shared" si="0"/>
        <v>9796.9400000004098</v>
      </c>
      <c r="K8" s="27">
        <f t="shared" si="1"/>
        <v>408.20583333335043</v>
      </c>
      <c r="L8" s="104"/>
    </row>
    <row r="9" spans="1:12">
      <c r="A9" s="12">
        <f t="shared" ref="A9:B25" si="4">A8+1</f>
        <v>3</v>
      </c>
      <c r="B9" s="8">
        <f t="shared" si="4"/>
        <v>46206</v>
      </c>
      <c r="C9" s="8">
        <f t="shared" si="2"/>
        <v>46206</v>
      </c>
      <c r="D9" s="9">
        <f t="shared" ref="D9:D37" si="5">D8</f>
        <v>0.25</v>
      </c>
      <c r="E9" s="8">
        <f t="shared" ref="E9:E34" si="6">C9+1</f>
        <v>46207</v>
      </c>
      <c r="F9" s="9">
        <f t="shared" ref="F9:F37" si="7">F8</f>
        <v>0.25</v>
      </c>
      <c r="G9" s="10">
        <f>IFERROR(((E9-C9)+(F9-D9)),"")</f>
        <v>1</v>
      </c>
      <c r="H9" s="11">
        <f t="shared" si="3"/>
        <v>5712481.5300000003</v>
      </c>
      <c r="I9" s="11">
        <v>5721711.3899999997</v>
      </c>
      <c r="J9" s="11">
        <f t="shared" si="0"/>
        <v>9229.859999999404</v>
      </c>
      <c r="K9" s="27">
        <f t="shared" si="1"/>
        <v>384.57749999997515</v>
      </c>
      <c r="L9" s="104"/>
    </row>
    <row r="10" spans="1:12">
      <c r="A10" s="12">
        <f t="shared" si="4"/>
        <v>4</v>
      </c>
      <c r="B10" s="8">
        <f t="shared" si="4"/>
        <v>46207</v>
      </c>
      <c r="C10" s="8">
        <f t="shared" si="2"/>
        <v>46207</v>
      </c>
      <c r="D10" s="9">
        <f t="shared" si="5"/>
        <v>0.25</v>
      </c>
      <c r="E10" s="8">
        <f t="shared" si="6"/>
        <v>46208</v>
      </c>
      <c r="F10" s="9">
        <f t="shared" si="7"/>
        <v>0.25</v>
      </c>
      <c r="G10" s="10">
        <f>IFERROR(((E10-C10)+(F10-D10)),"")</f>
        <v>1</v>
      </c>
      <c r="H10" s="11">
        <f t="shared" si="3"/>
        <v>5721711.3899999997</v>
      </c>
      <c r="I10" s="11">
        <v>5734664.6900000004</v>
      </c>
      <c r="J10" s="11">
        <f t="shared" si="0"/>
        <v>12953.300000000745</v>
      </c>
      <c r="K10" s="27">
        <f t="shared" si="1"/>
        <v>539.72083333336434</v>
      </c>
      <c r="L10" s="28"/>
    </row>
    <row r="11" spans="1:12">
      <c r="A11" s="12">
        <f t="shared" si="4"/>
        <v>5</v>
      </c>
      <c r="B11" s="8">
        <f t="shared" ref="B11" si="8">B10+1</f>
        <v>46208</v>
      </c>
      <c r="C11" s="8">
        <f t="shared" ref="C11:C30" si="9">B11</f>
        <v>46208</v>
      </c>
      <c r="D11" s="9">
        <f t="shared" si="5"/>
        <v>0.25</v>
      </c>
      <c r="E11" s="8">
        <f t="shared" ref="E11:E30" si="10">C11+1</f>
        <v>46209</v>
      </c>
      <c r="F11" s="9">
        <f t="shared" si="7"/>
        <v>0.25</v>
      </c>
      <c r="G11" s="10">
        <f t="shared" ref="G11:G30" si="11">IFERROR(((E11-C11)+(F11-D11)),"")</f>
        <v>1</v>
      </c>
      <c r="H11" s="11">
        <f t="shared" si="3"/>
        <v>5734664.6900000004</v>
      </c>
      <c r="I11" s="11">
        <v>5747245.9699999997</v>
      </c>
      <c r="J11" s="11">
        <f t="shared" si="0"/>
        <v>12581.279999999329</v>
      </c>
      <c r="K11" s="27">
        <f t="shared" si="1"/>
        <v>524.21999999997206</v>
      </c>
      <c r="L11" s="104"/>
    </row>
    <row r="12" spans="1:12">
      <c r="A12" s="12">
        <f t="shared" si="4"/>
        <v>6</v>
      </c>
      <c r="B12" s="8">
        <f t="shared" ref="B12" si="12">B11+1</f>
        <v>46209</v>
      </c>
      <c r="C12" s="8">
        <f t="shared" si="9"/>
        <v>46209</v>
      </c>
      <c r="D12" s="9">
        <f t="shared" si="5"/>
        <v>0.25</v>
      </c>
      <c r="E12" s="8">
        <f t="shared" si="10"/>
        <v>46210</v>
      </c>
      <c r="F12" s="9">
        <f t="shared" si="7"/>
        <v>0.25</v>
      </c>
      <c r="G12" s="10">
        <f t="shared" si="11"/>
        <v>1</v>
      </c>
      <c r="H12" s="11">
        <f t="shared" si="3"/>
        <v>5747245.9699999997</v>
      </c>
      <c r="I12" s="11">
        <v>5760624.0700000003</v>
      </c>
      <c r="J12" s="11">
        <f t="shared" si="0"/>
        <v>13378.100000000559</v>
      </c>
      <c r="K12" s="27">
        <f t="shared" si="1"/>
        <v>557.42083333335665</v>
      </c>
      <c r="L12" s="104"/>
    </row>
    <row r="13" spans="1:12">
      <c r="A13" s="12">
        <f t="shared" si="4"/>
        <v>7</v>
      </c>
      <c r="B13" s="8">
        <f t="shared" ref="B13" si="13">B12+1</f>
        <v>46210</v>
      </c>
      <c r="C13" s="8">
        <f t="shared" si="9"/>
        <v>46210</v>
      </c>
      <c r="D13" s="9">
        <f t="shared" si="5"/>
        <v>0.25</v>
      </c>
      <c r="E13" s="8">
        <f t="shared" si="10"/>
        <v>46211</v>
      </c>
      <c r="F13" s="9">
        <f t="shared" si="7"/>
        <v>0.25</v>
      </c>
      <c r="G13" s="10">
        <f t="shared" si="11"/>
        <v>1</v>
      </c>
      <c r="H13" s="11">
        <f t="shared" si="3"/>
        <v>5760624.0700000003</v>
      </c>
      <c r="I13" s="11">
        <v>5772307.4699999997</v>
      </c>
      <c r="J13" s="11">
        <f t="shared" si="0"/>
        <v>11683.399999999441</v>
      </c>
      <c r="K13" s="27">
        <f t="shared" si="1"/>
        <v>486.80833333331003</v>
      </c>
      <c r="L13" s="104"/>
    </row>
    <row r="14" spans="1:12">
      <c r="A14" s="12">
        <f t="shared" ref="A14:B14" si="14">A13+1</f>
        <v>8</v>
      </c>
      <c r="B14" s="8">
        <f t="shared" si="14"/>
        <v>46211</v>
      </c>
      <c r="C14" s="8">
        <f t="shared" si="9"/>
        <v>46211</v>
      </c>
      <c r="D14" s="9">
        <f t="shared" si="5"/>
        <v>0.25</v>
      </c>
      <c r="E14" s="8">
        <f t="shared" si="10"/>
        <v>46212</v>
      </c>
      <c r="F14" s="9">
        <f t="shared" si="7"/>
        <v>0.25</v>
      </c>
      <c r="G14" s="10">
        <f t="shared" si="11"/>
        <v>1</v>
      </c>
      <c r="H14" s="11">
        <f t="shared" si="3"/>
        <v>5772307.4699999997</v>
      </c>
      <c r="I14" s="11">
        <v>5786125.9100000001</v>
      </c>
      <c r="J14" s="11">
        <f t="shared" si="0"/>
        <v>13818.44000000041</v>
      </c>
      <c r="K14" s="27">
        <f t="shared" ref="K14" si="15">J14/24</f>
        <v>575.76833333335037</v>
      </c>
      <c r="L14" s="104"/>
    </row>
    <row r="15" spans="1:12">
      <c r="A15" s="12">
        <f t="shared" ref="A15:B15" si="16">A14+1</f>
        <v>9</v>
      </c>
      <c r="B15" s="8">
        <f t="shared" si="16"/>
        <v>46212</v>
      </c>
      <c r="C15" s="8">
        <f t="shared" si="9"/>
        <v>46212</v>
      </c>
      <c r="D15" s="9">
        <f t="shared" si="5"/>
        <v>0.25</v>
      </c>
      <c r="E15" s="8">
        <f t="shared" si="10"/>
        <v>46213</v>
      </c>
      <c r="F15" s="9">
        <f t="shared" si="7"/>
        <v>0.25</v>
      </c>
      <c r="G15" s="10">
        <f t="shared" si="11"/>
        <v>1</v>
      </c>
      <c r="H15" s="11">
        <f t="shared" si="3"/>
        <v>5786125.9100000001</v>
      </c>
      <c r="I15" s="11">
        <v>5798638.8300000001</v>
      </c>
      <c r="J15" s="11">
        <f t="shared" si="0"/>
        <v>12512.919999999925</v>
      </c>
      <c r="K15" s="27">
        <f t="shared" si="1"/>
        <v>521.3716666666636</v>
      </c>
      <c r="L15" s="104"/>
    </row>
    <row r="16" spans="1:12">
      <c r="A16" s="12">
        <f t="shared" ref="A16:B16" si="17">A15+1</f>
        <v>10</v>
      </c>
      <c r="B16" s="8">
        <f t="shared" si="17"/>
        <v>46213</v>
      </c>
      <c r="C16" s="8">
        <f t="shared" si="9"/>
        <v>46213</v>
      </c>
      <c r="D16" s="9">
        <f t="shared" si="5"/>
        <v>0.25</v>
      </c>
      <c r="E16" s="8">
        <f t="shared" si="10"/>
        <v>46214</v>
      </c>
      <c r="F16" s="9">
        <f t="shared" si="7"/>
        <v>0.25</v>
      </c>
      <c r="G16" s="10">
        <f t="shared" si="11"/>
        <v>1</v>
      </c>
      <c r="H16" s="11">
        <f t="shared" si="3"/>
        <v>5798638.8300000001</v>
      </c>
      <c r="I16" s="11">
        <v>5809607.4800000004</v>
      </c>
      <c r="J16" s="11">
        <f t="shared" si="0"/>
        <v>10968.650000000373</v>
      </c>
      <c r="K16" s="27">
        <f t="shared" ref="K16" si="18">J16/24</f>
        <v>457.02708333334886</v>
      </c>
      <c r="L16" s="104"/>
    </row>
    <row r="17" spans="1:14">
      <c r="A17" s="12">
        <f t="shared" si="4"/>
        <v>11</v>
      </c>
      <c r="B17" s="8">
        <f t="shared" ref="B17" si="19">B16+1</f>
        <v>46214</v>
      </c>
      <c r="C17" s="8">
        <f t="shared" si="9"/>
        <v>46214</v>
      </c>
      <c r="D17" s="9">
        <f t="shared" si="5"/>
        <v>0.25</v>
      </c>
      <c r="E17" s="8">
        <f t="shared" si="10"/>
        <v>46215</v>
      </c>
      <c r="F17" s="9">
        <f t="shared" si="7"/>
        <v>0.25</v>
      </c>
      <c r="G17" s="10">
        <f t="shared" si="11"/>
        <v>1</v>
      </c>
      <c r="H17" s="11">
        <f t="shared" si="3"/>
        <v>5809607.4800000004</v>
      </c>
      <c r="I17" s="11">
        <v>5821564.0800000001</v>
      </c>
      <c r="J17" s="11">
        <f t="shared" si="0"/>
        <v>11956.599999999627</v>
      </c>
      <c r="K17" s="27">
        <f t="shared" si="1"/>
        <v>498.19166666665114</v>
      </c>
      <c r="L17" s="104"/>
    </row>
    <row r="18" spans="1:14">
      <c r="A18" s="12">
        <f t="shared" si="4"/>
        <v>12</v>
      </c>
      <c r="B18" s="8">
        <f t="shared" ref="B18" si="20">B17+1</f>
        <v>46215</v>
      </c>
      <c r="C18" s="8">
        <f t="shared" si="9"/>
        <v>46215</v>
      </c>
      <c r="D18" s="9">
        <f t="shared" si="5"/>
        <v>0.25</v>
      </c>
      <c r="E18" s="8">
        <f t="shared" si="10"/>
        <v>46216</v>
      </c>
      <c r="F18" s="9">
        <f t="shared" si="7"/>
        <v>0.25</v>
      </c>
      <c r="G18" s="10">
        <f t="shared" si="11"/>
        <v>1</v>
      </c>
      <c r="H18" s="11">
        <f t="shared" si="3"/>
        <v>5821564.0800000001</v>
      </c>
      <c r="I18" s="11">
        <v>5833709.8799999999</v>
      </c>
      <c r="J18" s="11">
        <f t="shared" si="0"/>
        <v>12145.799999999814</v>
      </c>
      <c r="K18" s="27">
        <f t="shared" si="1"/>
        <v>506.07499999999226</v>
      </c>
      <c r="L18" s="104"/>
    </row>
    <row r="19" spans="1:14">
      <c r="A19" s="12">
        <f t="shared" si="4"/>
        <v>13</v>
      </c>
      <c r="B19" s="8">
        <f t="shared" ref="B19" si="21">B18+1</f>
        <v>46216</v>
      </c>
      <c r="C19" s="8">
        <f t="shared" si="9"/>
        <v>46216</v>
      </c>
      <c r="D19" s="9">
        <f t="shared" si="5"/>
        <v>0.25</v>
      </c>
      <c r="E19" s="8">
        <f t="shared" si="10"/>
        <v>46217</v>
      </c>
      <c r="F19" s="9">
        <f t="shared" si="7"/>
        <v>0.25</v>
      </c>
      <c r="G19" s="10">
        <f t="shared" si="11"/>
        <v>1</v>
      </c>
      <c r="H19" s="11">
        <f t="shared" si="3"/>
        <v>5833709.8799999999</v>
      </c>
      <c r="I19" s="11">
        <v>5844273.04</v>
      </c>
      <c r="J19" s="11">
        <f t="shared" si="0"/>
        <v>10563.160000000149</v>
      </c>
      <c r="K19" s="27">
        <f t="shared" si="1"/>
        <v>440.13166666667286</v>
      </c>
      <c r="L19" s="104"/>
      <c r="N19" s="29"/>
    </row>
    <row r="20" spans="1:14">
      <c r="A20" s="12">
        <f t="shared" si="4"/>
        <v>14</v>
      </c>
      <c r="B20" s="8">
        <f t="shared" ref="B20" si="22">B19+1</f>
        <v>46217</v>
      </c>
      <c r="C20" s="8">
        <f t="shared" si="9"/>
        <v>46217</v>
      </c>
      <c r="D20" s="9">
        <f t="shared" si="5"/>
        <v>0.25</v>
      </c>
      <c r="E20" s="8">
        <f t="shared" si="10"/>
        <v>46218</v>
      </c>
      <c r="F20" s="9">
        <f t="shared" si="7"/>
        <v>0.25</v>
      </c>
      <c r="G20" s="10">
        <f t="shared" si="11"/>
        <v>1</v>
      </c>
      <c r="H20" s="11">
        <f t="shared" si="3"/>
        <v>5844273.04</v>
      </c>
      <c r="I20" s="11">
        <v>5854908.9400000004</v>
      </c>
      <c r="J20" s="11">
        <f t="shared" si="0"/>
        <v>10635.900000000373</v>
      </c>
      <c r="K20" s="27">
        <f t="shared" ref="K20" si="23">J20/24</f>
        <v>443.16250000001554</v>
      </c>
      <c r="L20" s="104"/>
    </row>
    <row r="21" spans="1:14">
      <c r="A21" s="12">
        <f t="shared" si="4"/>
        <v>15</v>
      </c>
      <c r="B21" s="8">
        <f t="shared" ref="B21" si="24">B20+1</f>
        <v>46218</v>
      </c>
      <c r="C21" s="8">
        <f t="shared" si="9"/>
        <v>46218</v>
      </c>
      <c r="D21" s="9">
        <f t="shared" si="5"/>
        <v>0.25</v>
      </c>
      <c r="E21" s="8">
        <f t="shared" si="10"/>
        <v>46219</v>
      </c>
      <c r="F21" s="9">
        <f t="shared" si="7"/>
        <v>0.25</v>
      </c>
      <c r="G21" s="10">
        <f t="shared" si="11"/>
        <v>1</v>
      </c>
      <c r="H21" s="11">
        <f t="shared" si="3"/>
        <v>5854908.9400000004</v>
      </c>
      <c r="I21" s="11">
        <v>5864827.2699999996</v>
      </c>
      <c r="J21" s="11">
        <f t="shared" si="0"/>
        <v>9918.3299999991432</v>
      </c>
      <c r="K21" s="27">
        <f t="shared" si="1"/>
        <v>413.26374999996432</v>
      </c>
      <c r="L21" s="104"/>
    </row>
    <row r="22" spans="1:14">
      <c r="A22" s="12">
        <f t="shared" si="4"/>
        <v>16</v>
      </c>
      <c r="B22" s="8">
        <f t="shared" ref="B22" si="25">B21+1</f>
        <v>46219</v>
      </c>
      <c r="C22" s="8">
        <f t="shared" si="9"/>
        <v>46219</v>
      </c>
      <c r="D22" s="9">
        <f t="shared" si="5"/>
        <v>0.25</v>
      </c>
      <c r="E22" s="8">
        <f t="shared" si="10"/>
        <v>46220</v>
      </c>
      <c r="F22" s="9">
        <f t="shared" si="7"/>
        <v>0.25</v>
      </c>
      <c r="G22" s="10">
        <f t="shared" si="11"/>
        <v>1</v>
      </c>
      <c r="H22" s="11">
        <f t="shared" si="3"/>
        <v>5864827.2699999996</v>
      </c>
      <c r="I22" s="11">
        <v>5875985.25</v>
      </c>
      <c r="J22" s="11">
        <f t="shared" si="0"/>
        <v>11157.980000000447</v>
      </c>
      <c r="K22" s="27">
        <f t="shared" si="1"/>
        <v>464.91583333335194</v>
      </c>
      <c r="L22" s="104"/>
    </row>
    <row r="23" spans="1:14">
      <c r="A23" s="12">
        <f t="shared" si="4"/>
        <v>17</v>
      </c>
      <c r="B23" s="8">
        <f t="shared" ref="B23" si="26">B22+1</f>
        <v>46220</v>
      </c>
      <c r="C23" s="8">
        <f t="shared" si="9"/>
        <v>46220</v>
      </c>
      <c r="D23" s="9">
        <f t="shared" si="5"/>
        <v>0.25</v>
      </c>
      <c r="E23" s="8">
        <f t="shared" si="10"/>
        <v>46221</v>
      </c>
      <c r="F23" s="9">
        <f t="shared" si="7"/>
        <v>0.25</v>
      </c>
      <c r="G23" s="10">
        <f t="shared" si="11"/>
        <v>1</v>
      </c>
      <c r="H23" s="11">
        <f t="shared" si="3"/>
        <v>5875985.25</v>
      </c>
      <c r="I23" s="11">
        <v>5886914.25</v>
      </c>
      <c r="J23" s="11">
        <f t="shared" si="0"/>
        <v>10929</v>
      </c>
      <c r="K23" s="27">
        <f t="shared" si="1"/>
        <v>455.375</v>
      </c>
      <c r="L23" s="28"/>
    </row>
    <row r="24" spans="1:14">
      <c r="A24" s="12">
        <f t="shared" si="4"/>
        <v>18</v>
      </c>
      <c r="B24" s="8">
        <f t="shared" ref="B24" si="27">B23+1</f>
        <v>46221</v>
      </c>
      <c r="C24" s="8">
        <f t="shared" si="9"/>
        <v>46221</v>
      </c>
      <c r="D24" s="9">
        <f t="shared" si="5"/>
        <v>0.25</v>
      </c>
      <c r="E24" s="8">
        <f t="shared" si="10"/>
        <v>46222</v>
      </c>
      <c r="F24" s="9">
        <f t="shared" si="7"/>
        <v>0.25</v>
      </c>
      <c r="G24" s="10">
        <f t="shared" si="11"/>
        <v>1</v>
      </c>
      <c r="H24" s="11">
        <f t="shared" si="3"/>
        <v>5886914.25</v>
      </c>
      <c r="I24" s="11">
        <v>5893658.2199999997</v>
      </c>
      <c r="J24" s="11">
        <f t="shared" si="0"/>
        <v>6743.9699999997392</v>
      </c>
      <c r="K24" s="27">
        <f t="shared" ref="K24" si="28">J24/24</f>
        <v>280.99874999998912</v>
      </c>
      <c r="L24" s="28"/>
    </row>
    <row r="25" spans="1:14">
      <c r="A25" s="12">
        <f t="shared" si="4"/>
        <v>19</v>
      </c>
      <c r="B25" s="8">
        <f t="shared" ref="B25" si="29">B24+1</f>
        <v>46222</v>
      </c>
      <c r="C25" s="8">
        <f t="shared" si="9"/>
        <v>46222</v>
      </c>
      <c r="D25" s="9">
        <f t="shared" si="5"/>
        <v>0.25</v>
      </c>
      <c r="E25" s="8">
        <f t="shared" si="10"/>
        <v>46223</v>
      </c>
      <c r="F25" s="9">
        <f t="shared" si="7"/>
        <v>0.25</v>
      </c>
      <c r="G25" s="10">
        <f t="shared" si="11"/>
        <v>1</v>
      </c>
      <c r="H25" s="11">
        <f t="shared" si="3"/>
        <v>5893658.2199999997</v>
      </c>
      <c r="I25" s="11">
        <v>5904954.25</v>
      </c>
      <c r="J25" s="11">
        <f t="shared" si="0"/>
        <v>11296.030000000261</v>
      </c>
      <c r="K25" s="27">
        <f t="shared" si="1"/>
        <v>470.66791666667751</v>
      </c>
      <c r="L25" s="28"/>
    </row>
    <row r="26" spans="1:14">
      <c r="A26" s="12">
        <f t="shared" ref="A26:B34" si="30">A25+1</f>
        <v>20</v>
      </c>
      <c r="B26" s="8">
        <f t="shared" si="30"/>
        <v>46223</v>
      </c>
      <c r="C26" s="8">
        <f t="shared" si="9"/>
        <v>46223</v>
      </c>
      <c r="D26" s="9">
        <f t="shared" si="5"/>
        <v>0.25</v>
      </c>
      <c r="E26" s="8">
        <f t="shared" si="10"/>
        <v>46224</v>
      </c>
      <c r="F26" s="9">
        <f t="shared" si="7"/>
        <v>0.25</v>
      </c>
      <c r="G26" s="10">
        <f t="shared" si="11"/>
        <v>1</v>
      </c>
      <c r="H26" s="11">
        <f t="shared" si="3"/>
        <v>5904954.25</v>
      </c>
      <c r="I26" s="11">
        <v>5918470.6200000001</v>
      </c>
      <c r="J26" s="11">
        <f t="shared" si="0"/>
        <v>13516.370000000112</v>
      </c>
      <c r="K26" s="27">
        <f t="shared" si="1"/>
        <v>563.18208333333803</v>
      </c>
      <c r="L26" s="28"/>
    </row>
    <row r="27" spans="1:14">
      <c r="A27" s="12">
        <f t="shared" si="30"/>
        <v>21</v>
      </c>
      <c r="B27" s="8">
        <f t="shared" si="30"/>
        <v>46224</v>
      </c>
      <c r="C27" s="8">
        <f t="shared" si="9"/>
        <v>46224</v>
      </c>
      <c r="D27" s="9">
        <f t="shared" si="5"/>
        <v>0.25</v>
      </c>
      <c r="E27" s="8">
        <f t="shared" si="10"/>
        <v>46225</v>
      </c>
      <c r="F27" s="9">
        <f t="shared" si="7"/>
        <v>0.25</v>
      </c>
      <c r="G27" s="10">
        <f t="shared" si="11"/>
        <v>1</v>
      </c>
      <c r="H27" s="11">
        <f t="shared" si="3"/>
        <v>5918470.6200000001</v>
      </c>
      <c r="I27" s="11">
        <v>5926619.3499999996</v>
      </c>
      <c r="J27" s="11">
        <f t="shared" si="0"/>
        <v>8148.7299999995157</v>
      </c>
      <c r="K27" s="27">
        <f t="shared" si="1"/>
        <v>339.53041666664649</v>
      </c>
      <c r="L27" s="28"/>
    </row>
    <row r="28" spans="1:14">
      <c r="A28" s="12">
        <f t="shared" si="30"/>
        <v>22</v>
      </c>
      <c r="B28" s="8">
        <f t="shared" si="30"/>
        <v>46225</v>
      </c>
      <c r="C28" s="8">
        <f t="shared" si="9"/>
        <v>46225</v>
      </c>
      <c r="D28" s="9">
        <f t="shared" si="5"/>
        <v>0.25</v>
      </c>
      <c r="E28" s="8">
        <f t="shared" si="10"/>
        <v>46226</v>
      </c>
      <c r="F28" s="9">
        <f t="shared" si="7"/>
        <v>0.25</v>
      </c>
      <c r="G28" s="10">
        <f t="shared" si="11"/>
        <v>1</v>
      </c>
      <c r="H28" s="11">
        <f t="shared" si="3"/>
        <v>5926619.3499999996</v>
      </c>
      <c r="I28" s="11">
        <v>5936432.9699999997</v>
      </c>
      <c r="J28" s="11">
        <f t="shared" si="0"/>
        <v>9813.6200000001118</v>
      </c>
      <c r="K28" s="27">
        <f t="shared" si="1"/>
        <v>408.90083333333797</v>
      </c>
      <c r="L28" s="28"/>
    </row>
    <row r="29" spans="1:14">
      <c r="A29" s="12">
        <f t="shared" si="30"/>
        <v>23</v>
      </c>
      <c r="B29" s="8">
        <f t="shared" si="30"/>
        <v>46226</v>
      </c>
      <c r="C29" s="8">
        <f t="shared" si="9"/>
        <v>46226</v>
      </c>
      <c r="D29" s="9">
        <f t="shared" si="5"/>
        <v>0.25</v>
      </c>
      <c r="E29" s="8">
        <f t="shared" si="10"/>
        <v>46227</v>
      </c>
      <c r="F29" s="9">
        <f t="shared" si="7"/>
        <v>0.25</v>
      </c>
      <c r="G29" s="10">
        <f t="shared" si="11"/>
        <v>1</v>
      </c>
      <c r="H29" s="11">
        <f t="shared" si="3"/>
        <v>5936432.9699999997</v>
      </c>
      <c r="I29" s="11">
        <v>5948001.2300000004</v>
      </c>
      <c r="J29" s="11">
        <f t="shared" si="0"/>
        <v>11568.260000000708</v>
      </c>
      <c r="K29" s="27">
        <f t="shared" si="1"/>
        <v>482.01083333336283</v>
      </c>
      <c r="L29" s="28"/>
    </row>
    <row r="30" spans="1:14">
      <c r="A30" s="12">
        <f t="shared" si="30"/>
        <v>24</v>
      </c>
      <c r="B30" s="8">
        <f t="shared" si="30"/>
        <v>46227</v>
      </c>
      <c r="C30" s="8">
        <f t="shared" si="9"/>
        <v>46227</v>
      </c>
      <c r="D30" s="9">
        <f t="shared" si="5"/>
        <v>0.25</v>
      </c>
      <c r="E30" s="8">
        <f t="shared" si="10"/>
        <v>46228</v>
      </c>
      <c r="F30" s="9">
        <f t="shared" si="7"/>
        <v>0.25</v>
      </c>
      <c r="G30" s="10">
        <f t="shared" si="11"/>
        <v>1</v>
      </c>
      <c r="H30" s="11">
        <f t="shared" si="3"/>
        <v>5948001.2300000004</v>
      </c>
      <c r="I30" s="11">
        <v>5960057.0499999998</v>
      </c>
      <c r="J30" s="11">
        <f t="shared" si="0"/>
        <v>12055.819999999367</v>
      </c>
      <c r="K30" s="27">
        <f t="shared" si="1"/>
        <v>502.32583333330695</v>
      </c>
      <c r="L30" s="28"/>
    </row>
    <row r="31" spans="1:14">
      <c r="A31" s="12">
        <f t="shared" si="30"/>
        <v>25</v>
      </c>
      <c r="B31" s="8">
        <f t="shared" si="30"/>
        <v>46228</v>
      </c>
      <c r="C31" s="8">
        <f t="shared" si="2"/>
        <v>46228</v>
      </c>
      <c r="D31" s="9">
        <f t="shared" si="5"/>
        <v>0.25</v>
      </c>
      <c r="E31" s="8">
        <f t="shared" si="6"/>
        <v>46229</v>
      </c>
      <c r="F31" s="9">
        <f t="shared" si="7"/>
        <v>0.25</v>
      </c>
      <c r="G31" s="10">
        <f t="shared" ref="G31:G34" si="31">IFERROR(((E31-C31)+(F31-D31)),"")</f>
        <v>1</v>
      </c>
      <c r="H31" s="11">
        <f t="shared" si="3"/>
        <v>5960057.0499999998</v>
      </c>
      <c r="I31" s="11">
        <v>5972872.2300000004</v>
      </c>
      <c r="J31" s="11">
        <f t="shared" si="0"/>
        <v>12815.180000000633</v>
      </c>
      <c r="K31" s="27">
        <f t="shared" si="1"/>
        <v>533.96583333335968</v>
      </c>
      <c r="L31" s="28"/>
    </row>
    <row r="32" spans="1:14">
      <c r="A32" s="12">
        <f t="shared" si="30"/>
        <v>26</v>
      </c>
      <c r="B32" s="8">
        <f t="shared" si="30"/>
        <v>46229</v>
      </c>
      <c r="C32" s="8">
        <f t="shared" si="2"/>
        <v>46229</v>
      </c>
      <c r="D32" s="9">
        <f t="shared" si="5"/>
        <v>0.25</v>
      </c>
      <c r="E32" s="8">
        <f t="shared" si="6"/>
        <v>46230</v>
      </c>
      <c r="F32" s="9">
        <f t="shared" si="7"/>
        <v>0.25</v>
      </c>
      <c r="G32" s="10">
        <f t="shared" si="31"/>
        <v>1</v>
      </c>
      <c r="H32" s="11">
        <f t="shared" si="3"/>
        <v>5972872.2300000004</v>
      </c>
      <c r="I32" s="11">
        <v>5984927.3399999999</v>
      </c>
      <c r="J32" s="11">
        <f t="shared" si="0"/>
        <v>12055.109999999404</v>
      </c>
      <c r="K32" s="27">
        <f t="shared" si="1"/>
        <v>502.29624999997515</v>
      </c>
      <c r="L32" s="28"/>
    </row>
    <row r="33" spans="1:12">
      <c r="A33" s="12">
        <f t="shared" si="30"/>
        <v>27</v>
      </c>
      <c r="B33" s="8">
        <f t="shared" si="30"/>
        <v>46230</v>
      </c>
      <c r="C33" s="8">
        <f t="shared" si="2"/>
        <v>46230</v>
      </c>
      <c r="D33" s="9">
        <f t="shared" si="5"/>
        <v>0.25</v>
      </c>
      <c r="E33" s="8">
        <f t="shared" si="6"/>
        <v>46231</v>
      </c>
      <c r="F33" s="9">
        <f t="shared" si="7"/>
        <v>0.25</v>
      </c>
      <c r="G33" s="10">
        <f t="shared" si="31"/>
        <v>1</v>
      </c>
      <c r="H33" s="11">
        <f t="shared" si="3"/>
        <v>5984927.3399999999</v>
      </c>
      <c r="I33" s="240">
        <v>5996018.4000000004</v>
      </c>
      <c r="J33" s="11">
        <f t="shared" si="0"/>
        <v>11091.060000000522</v>
      </c>
      <c r="K33" s="27">
        <f t="shared" si="1"/>
        <v>462.12750000002171</v>
      </c>
      <c r="L33" s="28"/>
    </row>
    <row r="34" spans="1:12">
      <c r="A34" s="12">
        <f t="shared" si="30"/>
        <v>28</v>
      </c>
      <c r="B34" s="8">
        <f t="shared" si="30"/>
        <v>46231</v>
      </c>
      <c r="C34" s="8">
        <f t="shared" si="2"/>
        <v>46231</v>
      </c>
      <c r="D34" s="9">
        <f t="shared" si="5"/>
        <v>0.25</v>
      </c>
      <c r="E34" s="8">
        <f t="shared" si="6"/>
        <v>46232</v>
      </c>
      <c r="F34" s="9">
        <f t="shared" si="7"/>
        <v>0.25</v>
      </c>
      <c r="G34" s="10">
        <f t="shared" si="31"/>
        <v>1</v>
      </c>
      <c r="H34" s="11">
        <f t="shared" si="3"/>
        <v>5996018.4000000004</v>
      </c>
      <c r="I34" s="240">
        <v>6009346.7599999998</v>
      </c>
      <c r="J34" s="11">
        <f t="shared" si="0"/>
        <v>13328.359999999404</v>
      </c>
      <c r="K34" s="27">
        <f t="shared" si="1"/>
        <v>555.34833333330846</v>
      </c>
      <c r="L34" s="28"/>
    </row>
    <row r="35" spans="1:12">
      <c r="A35" s="12">
        <f t="shared" ref="A35:B35" si="32">A34+1</f>
        <v>29</v>
      </c>
      <c r="B35" s="8">
        <f t="shared" si="32"/>
        <v>46232</v>
      </c>
      <c r="C35" s="8">
        <f t="shared" ref="C35:C37" si="33">B35</f>
        <v>46232</v>
      </c>
      <c r="D35" s="9">
        <f t="shared" si="5"/>
        <v>0.25</v>
      </c>
      <c r="E35" s="8">
        <f t="shared" ref="E35:E37" si="34">C35+1</f>
        <v>46233</v>
      </c>
      <c r="F35" s="9">
        <f t="shared" si="7"/>
        <v>0.25</v>
      </c>
      <c r="G35" s="10">
        <f t="shared" ref="G35:G37" si="35">IFERROR(((E35-C35)+(F35-D35)),"")</f>
        <v>1</v>
      </c>
      <c r="H35" s="11">
        <f t="shared" si="3"/>
        <v>6009346.7599999998</v>
      </c>
      <c r="I35" s="240">
        <v>6020699.8799999999</v>
      </c>
      <c r="J35" s="11">
        <f t="shared" ref="J35:J37" si="36">I35-H35</f>
        <v>11353.120000000112</v>
      </c>
      <c r="K35" s="27">
        <f t="shared" ref="K35:K37" si="37">J35/24</f>
        <v>473.04666666667134</v>
      </c>
      <c r="L35" s="28"/>
    </row>
    <row r="36" spans="1:12">
      <c r="A36" s="12">
        <f t="shared" ref="A36:B36" si="38">A35+1</f>
        <v>30</v>
      </c>
      <c r="B36" s="8">
        <f t="shared" si="38"/>
        <v>46233</v>
      </c>
      <c r="C36" s="8">
        <f t="shared" si="33"/>
        <v>46233</v>
      </c>
      <c r="D36" s="9">
        <f t="shared" si="5"/>
        <v>0.25</v>
      </c>
      <c r="E36" s="8">
        <f t="shared" si="34"/>
        <v>46234</v>
      </c>
      <c r="F36" s="9">
        <f t="shared" si="7"/>
        <v>0.25</v>
      </c>
      <c r="G36" s="10">
        <f t="shared" si="35"/>
        <v>1</v>
      </c>
      <c r="H36" s="11">
        <f t="shared" si="3"/>
        <v>6020699.8799999999</v>
      </c>
      <c r="I36" s="240">
        <v>6029658.9100000001</v>
      </c>
      <c r="J36" s="11">
        <f t="shared" si="36"/>
        <v>8959.0300000002608</v>
      </c>
      <c r="K36" s="27">
        <f t="shared" si="37"/>
        <v>373.29291666667751</v>
      </c>
      <c r="L36" s="28"/>
    </row>
    <row r="37" spans="1:12">
      <c r="A37" s="12">
        <f t="shared" ref="A37:B37" si="39">A36+1</f>
        <v>31</v>
      </c>
      <c r="B37" s="8">
        <f t="shared" si="39"/>
        <v>46234</v>
      </c>
      <c r="C37" s="8">
        <f t="shared" si="33"/>
        <v>46234</v>
      </c>
      <c r="D37" s="9">
        <f t="shared" si="5"/>
        <v>0.25</v>
      </c>
      <c r="E37" s="8">
        <f t="shared" si="34"/>
        <v>46235</v>
      </c>
      <c r="F37" s="9">
        <f t="shared" si="7"/>
        <v>0.25</v>
      </c>
      <c r="G37" s="10">
        <f t="shared" si="35"/>
        <v>1</v>
      </c>
      <c r="H37" s="11">
        <f t="shared" si="3"/>
        <v>6029658.9100000001</v>
      </c>
      <c r="I37" s="240">
        <v>6042099.2999999998</v>
      </c>
      <c r="J37" s="11">
        <f t="shared" si="36"/>
        <v>12440.389999999665</v>
      </c>
      <c r="K37" s="27">
        <f t="shared" si="37"/>
        <v>518.3495833333194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240"/>
      <c r="J38" s="11"/>
      <c r="K38" s="27"/>
      <c r="L38" s="28"/>
    </row>
    <row r="39" spans="1:12" ht="15" thickBot="1">
      <c r="A39" s="12"/>
      <c r="B39" s="8"/>
      <c r="C39" s="8"/>
      <c r="D39" s="9"/>
      <c r="E39" s="8"/>
      <c r="F39" s="9"/>
      <c r="G39" s="10"/>
      <c r="H39" s="11"/>
      <c r="I39" s="240"/>
      <c r="J39" s="11"/>
      <c r="K39" s="27"/>
      <c r="L39" s="104"/>
    </row>
    <row r="40" spans="1:12" ht="15" thickTop="1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350287.16000000015</v>
      </c>
      <c r="K40" s="32">
        <f>AVERAGE(K7:K39)</f>
        <v>470.81607526881754</v>
      </c>
      <c r="L40" s="33"/>
    </row>
    <row r="41" spans="1:12" ht="15" thickBot="1">
      <c r="A41" s="21" t="s">
        <v>118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15.187615331252179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A00-000000000000}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37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:I10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88671875" style="35" customWidth="1"/>
    <col min="10" max="10" width="13.88671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194</v>
      </c>
      <c r="D2" s="2"/>
      <c r="E2" s="2"/>
      <c r="F2" s="2"/>
      <c r="G2" s="2"/>
      <c r="H2" s="36"/>
      <c r="I2" s="36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36"/>
      <c r="I4" s="36"/>
      <c r="J4" s="2" t="s">
        <v>135</v>
      </c>
      <c r="K4" s="26">
        <f>MAX(K7:K34)</f>
        <v>0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36" t="s">
        <v>139</v>
      </c>
      <c r="I5" s="936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37" t="s">
        <v>136</v>
      </c>
      <c r="I6" s="37" t="s">
        <v>137</v>
      </c>
      <c r="J6" s="896"/>
      <c r="K6" s="898"/>
      <c r="L6" s="892"/>
    </row>
    <row r="7" spans="1:12">
      <c r="A7" s="6">
        <v>1</v>
      </c>
      <c r="B7" s="7">
        <f>C7</f>
        <v>46204</v>
      </c>
      <c r="C7" s="8">
        <f>C4</f>
        <v>46204</v>
      </c>
      <c r="D7" s="9">
        <v>0.25</v>
      </c>
      <c r="E7" s="8">
        <f>C7+1</f>
        <v>46205</v>
      </c>
      <c r="F7" s="9">
        <v>0.25</v>
      </c>
      <c r="G7" s="10">
        <f>IFERROR(((E7-C7)+(F7-D7)),"")</f>
        <v>1</v>
      </c>
      <c r="H7" s="11"/>
      <c r="I7" s="11"/>
      <c r="J7" s="11">
        <f t="shared" ref="J7:J12" si="0">I7-H7</f>
        <v>0</v>
      </c>
      <c r="K7" s="27">
        <f t="shared" ref="K7" si="1">J7/24</f>
        <v>0</v>
      </c>
      <c r="L7" s="28"/>
    </row>
    <row r="8" spans="1:12">
      <c r="A8" s="12">
        <f>A7+1</f>
        <v>2</v>
      </c>
      <c r="B8" s="8">
        <f t="shared" ref="B8:B34" si="2">C8</f>
        <v>46205</v>
      </c>
      <c r="C8" s="8">
        <f>E7</f>
        <v>46205</v>
      </c>
      <c r="D8" s="9">
        <v>0.25</v>
      </c>
      <c r="E8" s="8">
        <f>C8+1</f>
        <v>46206</v>
      </c>
      <c r="F8" s="9">
        <v>0.25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ref="K8" si="3">J8/24</f>
        <v>0</v>
      </c>
      <c r="L8" s="28"/>
    </row>
    <row r="9" spans="1:12">
      <c r="A9" s="12">
        <f t="shared" ref="A9:A24" si="4">A8+1</f>
        <v>3</v>
      </c>
      <c r="B9" s="8">
        <f t="shared" si="2"/>
        <v>46206</v>
      </c>
      <c r="C9" s="8">
        <f t="shared" ref="C9:C34" si="5">E8</f>
        <v>46206</v>
      </c>
      <c r="D9" s="9">
        <v>0.25</v>
      </c>
      <c r="E9" s="8">
        <f t="shared" ref="E9:E27" si="6">C9+1</f>
        <v>46207</v>
      </c>
      <c r="F9" s="9">
        <v>0.25</v>
      </c>
      <c r="G9" s="10">
        <f t="shared" ref="G9:G27" si="7">IFERROR(((E9-C9)+(F9-D9)),"")</f>
        <v>1</v>
      </c>
      <c r="H9" s="11"/>
      <c r="I9" s="11"/>
      <c r="J9" s="11">
        <f t="shared" si="0"/>
        <v>0</v>
      </c>
      <c r="K9" s="27">
        <f t="shared" ref="K9" si="8">J9/24</f>
        <v>0</v>
      </c>
      <c r="L9" s="28"/>
    </row>
    <row r="10" spans="1:12">
      <c r="A10" s="12">
        <f t="shared" si="4"/>
        <v>4</v>
      </c>
      <c r="B10" s="8">
        <f t="shared" si="2"/>
        <v>46207</v>
      </c>
      <c r="C10" s="8">
        <f t="shared" si="5"/>
        <v>46207</v>
      </c>
      <c r="D10" s="9">
        <v>0.25</v>
      </c>
      <c r="E10" s="8">
        <f t="shared" si="6"/>
        <v>46208</v>
      </c>
      <c r="F10" s="9">
        <v>0.25</v>
      </c>
      <c r="G10" s="10">
        <f t="shared" si="7"/>
        <v>1</v>
      </c>
      <c r="H10" s="11"/>
      <c r="I10" s="11"/>
      <c r="J10" s="11">
        <f t="shared" si="0"/>
        <v>0</v>
      </c>
      <c r="K10" s="27">
        <f t="shared" ref="K10" si="9">J10/24</f>
        <v>0</v>
      </c>
      <c r="L10" s="28"/>
    </row>
    <row r="11" spans="1:12">
      <c r="A11" s="12">
        <f t="shared" si="4"/>
        <v>5</v>
      </c>
      <c r="B11" s="8">
        <f t="shared" si="2"/>
        <v>46208</v>
      </c>
      <c r="C11" s="8">
        <f t="shared" si="5"/>
        <v>46208</v>
      </c>
      <c r="D11" s="9">
        <v>0.25</v>
      </c>
      <c r="E11" s="8">
        <f t="shared" si="6"/>
        <v>46209</v>
      </c>
      <c r="F11" s="9">
        <v>0.25</v>
      </c>
      <c r="G11" s="10">
        <f t="shared" si="7"/>
        <v>1</v>
      </c>
      <c r="H11" s="11"/>
      <c r="I11" s="11"/>
      <c r="J11" s="11">
        <f t="shared" si="0"/>
        <v>0</v>
      </c>
      <c r="K11" s="27">
        <f t="shared" ref="K11" si="10">J11/24</f>
        <v>0</v>
      </c>
      <c r="L11" s="28"/>
    </row>
    <row r="12" spans="1:12">
      <c r="A12" s="12">
        <f t="shared" si="4"/>
        <v>6</v>
      </c>
      <c r="B12" s="8">
        <f t="shared" si="2"/>
        <v>46209</v>
      </c>
      <c r="C12" s="8">
        <f t="shared" si="5"/>
        <v>46209</v>
      </c>
      <c r="D12" s="9">
        <v>0.25</v>
      </c>
      <c r="E12" s="8">
        <f t="shared" si="6"/>
        <v>46210</v>
      </c>
      <c r="F12" s="9">
        <v>0.25</v>
      </c>
      <c r="G12" s="10">
        <f t="shared" si="7"/>
        <v>1</v>
      </c>
      <c r="H12" s="11"/>
      <c r="I12" s="575"/>
      <c r="J12" s="11">
        <f t="shared" si="0"/>
        <v>0</v>
      </c>
      <c r="K12" s="27">
        <f t="shared" ref="K12" si="11">J12/24</f>
        <v>0</v>
      </c>
      <c r="L12" s="28"/>
    </row>
    <row r="13" spans="1:12">
      <c r="A13" s="12">
        <f t="shared" si="4"/>
        <v>7</v>
      </c>
      <c r="B13" s="8">
        <f t="shared" si="2"/>
        <v>46210</v>
      </c>
      <c r="C13" s="8">
        <f t="shared" si="5"/>
        <v>46210</v>
      </c>
      <c r="D13" s="9">
        <v>0.25</v>
      </c>
      <c r="E13" s="8">
        <f t="shared" si="6"/>
        <v>46211</v>
      </c>
      <c r="F13" s="9">
        <v>0.25</v>
      </c>
      <c r="G13" s="10">
        <f t="shared" si="7"/>
        <v>1</v>
      </c>
      <c r="H13" s="11"/>
      <c r="I13" s="11"/>
      <c r="J13" s="11">
        <f t="shared" ref="J13" si="12">I13-H13</f>
        <v>0</v>
      </c>
      <c r="K13" s="27">
        <f t="shared" ref="K13" si="13">J13/24</f>
        <v>0</v>
      </c>
      <c r="L13" s="28"/>
    </row>
    <row r="14" spans="1:12">
      <c r="A14" s="12">
        <f t="shared" si="4"/>
        <v>8</v>
      </c>
      <c r="B14" s="8">
        <f t="shared" si="2"/>
        <v>46211</v>
      </c>
      <c r="C14" s="8">
        <f t="shared" si="5"/>
        <v>46211</v>
      </c>
      <c r="D14" s="9">
        <v>0.25</v>
      </c>
      <c r="E14" s="8">
        <f t="shared" si="6"/>
        <v>46212</v>
      </c>
      <c r="F14" s="9">
        <v>0.25</v>
      </c>
      <c r="G14" s="10">
        <f t="shared" si="7"/>
        <v>1</v>
      </c>
      <c r="H14" s="11"/>
      <c r="I14" s="11"/>
      <c r="J14" s="11">
        <f t="shared" ref="J14" si="14">I14-H14</f>
        <v>0</v>
      </c>
      <c r="K14" s="27">
        <f t="shared" ref="K14" si="15">J14/24</f>
        <v>0</v>
      </c>
      <c r="L14" s="28"/>
    </row>
    <row r="15" spans="1:12">
      <c r="A15" s="12">
        <f t="shared" si="4"/>
        <v>9</v>
      </c>
      <c r="B15" s="8">
        <f t="shared" si="2"/>
        <v>46212</v>
      </c>
      <c r="C15" s="8">
        <f t="shared" si="5"/>
        <v>46212</v>
      </c>
      <c r="D15" s="9">
        <v>0.25</v>
      </c>
      <c r="E15" s="8">
        <f t="shared" si="6"/>
        <v>46213</v>
      </c>
      <c r="F15" s="9">
        <v>0.25</v>
      </c>
      <c r="G15" s="10">
        <f t="shared" si="7"/>
        <v>1</v>
      </c>
      <c r="H15" s="11"/>
      <c r="I15" s="11"/>
      <c r="J15" s="11">
        <f t="shared" ref="J15" si="16">I15-H15</f>
        <v>0</v>
      </c>
      <c r="K15" s="27">
        <f t="shared" ref="K15:K16" si="17">J15/24</f>
        <v>0</v>
      </c>
      <c r="L15" s="28"/>
    </row>
    <row r="16" spans="1:12">
      <c r="A16" s="12">
        <f t="shared" si="4"/>
        <v>10</v>
      </c>
      <c r="B16" s="8">
        <f t="shared" si="2"/>
        <v>46213</v>
      </c>
      <c r="C16" s="8">
        <f t="shared" si="5"/>
        <v>46213</v>
      </c>
      <c r="D16" s="9">
        <v>0.25</v>
      </c>
      <c r="E16" s="8">
        <f t="shared" si="6"/>
        <v>46214</v>
      </c>
      <c r="F16" s="9">
        <v>0.25</v>
      </c>
      <c r="G16" s="10">
        <f t="shared" si="7"/>
        <v>1</v>
      </c>
      <c r="H16" s="11"/>
      <c r="I16" s="11"/>
      <c r="J16" s="11">
        <f t="shared" ref="J16" si="18">I16-H16</f>
        <v>0</v>
      </c>
      <c r="K16" s="27">
        <f t="shared" si="17"/>
        <v>0</v>
      </c>
      <c r="L16" s="28"/>
    </row>
    <row r="17" spans="1:14">
      <c r="A17" s="12">
        <f t="shared" si="4"/>
        <v>11</v>
      </c>
      <c r="B17" s="8">
        <f t="shared" si="2"/>
        <v>46214</v>
      </c>
      <c r="C17" s="8">
        <f t="shared" si="5"/>
        <v>46214</v>
      </c>
      <c r="D17" s="9">
        <v>0.25</v>
      </c>
      <c r="E17" s="8">
        <f t="shared" si="6"/>
        <v>46215</v>
      </c>
      <c r="F17" s="9">
        <v>0.25</v>
      </c>
      <c r="G17" s="10">
        <f t="shared" si="7"/>
        <v>1</v>
      </c>
      <c r="H17" s="11"/>
      <c r="I17" s="11"/>
      <c r="J17" s="11">
        <f t="shared" ref="J17" si="19">I17-H17</f>
        <v>0</v>
      </c>
      <c r="K17" s="27">
        <f t="shared" ref="K17" si="20">J17/24</f>
        <v>0</v>
      </c>
      <c r="L17" s="28"/>
    </row>
    <row r="18" spans="1:14">
      <c r="A18" s="12">
        <f t="shared" si="4"/>
        <v>12</v>
      </c>
      <c r="B18" s="8">
        <f t="shared" si="2"/>
        <v>46215</v>
      </c>
      <c r="C18" s="8">
        <f t="shared" si="5"/>
        <v>46215</v>
      </c>
      <c r="D18" s="9">
        <v>0.25</v>
      </c>
      <c r="E18" s="8">
        <f t="shared" si="6"/>
        <v>46216</v>
      </c>
      <c r="F18" s="9">
        <v>0.25</v>
      </c>
      <c r="G18" s="10">
        <f t="shared" si="7"/>
        <v>1</v>
      </c>
      <c r="H18" s="11"/>
      <c r="I18" s="11"/>
      <c r="J18" s="11">
        <f t="shared" ref="J18" si="21">I18-H18</f>
        <v>0</v>
      </c>
      <c r="K18" s="27">
        <f t="shared" ref="K18" si="22">J18/24</f>
        <v>0</v>
      </c>
      <c r="L18" s="28"/>
      <c r="N18" s="29"/>
    </row>
    <row r="19" spans="1:14">
      <c r="A19" s="12">
        <f t="shared" si="4"/>
        <v>13</v>
      </c>
      <c r="B19" s="8">
        <f t="shared" si="2"/>
        <v>46216</v>
      </c>
      <c r="C19" s="8">
        <f t="shared" si="5"/>
        <v>46216</v>
      </c>
      <c r="D19" s="9">
        <v>0.25</v>
      </c>
      <c r="E19" s="8">
        <f t="shared" si="6"/>
        <v>46217</v>
      </c>
      <c r="F19" s="9">
        <v>0.25</v>
      </c>
      <c r="G19" s="10">
        <f t="shared" si="7"/>
        <v>1</v>
      </c>
      <c r="H19" s="11"/>
      <c r="I19" s="240"/>
      <c r="J19" s="11">
        <f t="shared" ref="J19" si="23">I19-H19</f>
        <v>0</v>
      </c>
      <c r="K19" s="27">
        <f t="shared" ref="K19" si="24">J19/24</f>
        <v>0</v>
      </c>
      <c r="L19" s="28"/>
    </row>
    <row r="20" spans="1:14">
      <c r="A20" s="12">
        <f t="shared" si="4"/>
        <v>14</v>
      </c>
      <c r="B20" s="8">
        <f t="shared" si="2"/>
        <v>46217</v>
      </c>
      <c r="C20" s="8">
        <f t="shared" si="5"/>
        <v>46217</v>
      </c>
      <c r="D20" s="9">
        <v>0.25</v>
      </c>
      <c r="E20" s="8">
        <f t="shared" si="6"/>
        <v>46218</v>
      </c>
      <c r="F20" s="9">
        <v>0.25</v>
      </c>
      <c r="G20" s="10">
        <f t="shared" si="7"/>
        <v>1</v>
      </c>
      <c r="H20" s="11"/>
      <c r="I20" s="11"/>
      <c r="J20" s="11">
        <f t="shared" ref="J20" si="25">I20-H20</f>
        <v>0</v>
      </c>
      <c r="K20" s="27">
        <f t="shared" ref="K20" si="26">J20/24</f>
        <v>0</v>
      </c>
      <c r="L20" s="28"/>
    </row>
    <row r="21" spans="1:14">
      <c r="A21" s="12">
        <f t="shared" si="4"/>
        <v>15</v>
      </c>
      <c r="B21" s="8">
        <f t="shared" si="2"/>
        <v>46218</v>
      </c>
      <c r="C21" s="8">
        <f t="shared" si="5"/>
        <v>46218</v>
      </c>
      <c r="D21" s="9">
        <v>0.25</v>
      </c>
      <c r="E21" s="8">
        <f t="shared" si="6"/>
        <v>46219</v>
      </c>
      <c r="F21" s="9">
        <v>0.25</v>
      </c>
      <c r="G21" s="10">
        <f t="shared" si="7"/>
        <v>1</v>
      </c>
      <c r="H21" s="11"/>
      <c r="I21" s="11"/>
      <c r="J21" s="11">
        <f t="shared" ref="J21" si="27">I21-H21</f>
        <v>0</v>
      </c>
      <c r="K21" s="27">
        <f t="shared" ref="K21" si="28">J21/24</f>
        <v>0</v>
      </c>
      <c r="L21" s="28"/>
    </row>
    <row r="22" spans="1:14">
      <c r="A22" s="12">
        <f t="shared" si="4"/>
        <v>16</v>
      </c>
      <c r="B22" s="8">
        <f t="shared" si="2"/>
        <v>46219</v>
      </c>
      <c r="C22" s="8">
        <f t="shared" si="5"/>
        <v>46219</v>
      </c>
      <c r="D22" s="9">
        <v>0.25</v>
      </c>
      <c r="E22" s="8">
        <f t="shared" si="6"/>
        <v>46220</v>
      </c>
      <c r="F22" s="9">
        <v>0.25</v>
      </c>
      <c r="G22" s="10">
        <f t="shared" si="7"/>
        <v>1</v>
      </c>
      <c r="H22" s="11"/>
      <c r="I22" s="11"/>
      <c r="J22" s="11">
        <f t="shared" ref="J22" si="29">I22-H22</f>
        <v>0</v>
      </c>
      <c r="K22" s="27">
        <f t="shared" ref="K22" si="30">J22/24</f>
        <v>0</v>
      </c>
      <c r="L22" s="28"/>
    </row>
    <row r="23" spans="1:14">
      <c r="A23" s="12">
        <f t="shared" si="4"/>
        <v>17</v>
      </c>
      <c r="B23" s="8">
        <f t="shared" si="2"/>
        <v>46220</v>
      </c>
      <c r="C23" s="8">
        <f t="shared" si="5"/>
        <v>46220</v>
      </c>
      <c r="D23" s="9">
        <v>0.25</v>
      </c>
      <c r="E23" s="8">
        <f t="shared" si="6"/>
        <v>46221</v>
      </c>
      <c r="F23" s="9">
        <v>0.25</v>
      </c>
      <c r="G23" s="10">
        <f t="shared" si="7"/>
        <v>1</v>
      </c>
      <c r="H23" s="11"/>
      <c r="I23" s="11"/>
      <c r="J23" s="11">
        <f t="shared" ref="J23" si="31">I23-H23</f>
        <v>0</v>
      </c>
      <c r="K23" s="27">
        <f t="shared" ref="K23" si="32">J23/24</f>
        <v>0</v>
      </c>
      <c r="L23" s="28"/>
    </row>
    <row r="24" spans="1:14">
      <c r="A24" s="12">
        <f t="shared" si="4"/>
        <v>18</v>
      </c>
      <c r="B24" s="8">
        <f t="shared" si="2"/>
        <v>46221</v>
      </c>
      <c r="C24" s="8">
        <f t="shared" si="5"/>
        <v>46221</v>
      </c>
      <c r="D24" s="9">
        <v>0.25</v>
      </c>
      <c r="E24" s="8">
        <f t="shared" ref="E24" si="33">C24+1</f>
        <v>46222</v>
      </c>
      <c r="F24" s="9">
        <v>0.25</v>
      </c>
      <c r="G24" s="10">
        <f t="shared" si="7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A34" si="36">A24+1</f>
        <v>19</v>
      </c>
      <c r="B25" s="8">
        <f t="shared" si="2"/>
        <v>46222</v>
      </c>
      <c r="C25" s="8">
        <f t="shared" si="5"/>
        <v>46222</v>
      </c>
      <c r="D25" s="9">
        <v>0.25</v>
      </c>
      <c r="E25" s="8">
        <f t="shared" si="6"/>
        <v>46223</v>
      </c>
      <c r="F25" s="9">
        <v>0.25</v>
      </c>
      <c r="G25" s="10">
        <f t="shared" si="7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 t="shared" si="2"/>
        <v>46223</v>
      </c>
      <c r="C26" s="8">
        <f t="shared" si="5"/>
        <v>46223</v>
      </c>
      <c r="D26" s="9">
        <v>0.25</v>
      </c>
      <c r="E26" s="8">
        <f t="shared" si="6"/>
        <v>46224</v>
      </c>
      <c r="F26" s="9">
        <v>0.25</v>
      </c>
      <c r="G26" s="10">
        <f t="shared" si="7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 t="shared" si="2"/>
        <v>46224</v>
      </c>
      <c r="C27" s="8">
        <f t="shared" si="5"/>
        <v>46224</v>
      </c>
      <c r="D27" s="9">
        <v>0.25</v>
      </c>
      <c r="E27" s="8">
        <f t="shared" si="6"/>
        <v>46225</v>
      </c>
      <c r="F27" s="9">
        <v>0.25</v>
      </c>
      <c r="G27" s="10">
        <f t="shared" si="7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2"/>
        <v>46225</v>
      </c>
      <c r="C28" s="8">
        <f t="shared" si="5"/>
        <v>46225</v>
      </c>
      <c r="D28" s="9">
        <v>0.25</v>
      </c>
      <c r="E28" s="8">
        <f t="shared" ref="E28:E34" si="43">C28+1</f>
        <v>46226</v>
      </c>
      <c r="F28" s="9">
        <v>0.25</v>
      </c>
      <c r="G28" s="10">
        <f t="shared" ref="G28:G34" si="44">IFERROR(((E28-C28)+(F28-D28)),"")</f>
        <v>1</v>
      </c>
      <c r="H28" s="11"/>
      <c r="I28" s="11"/>
      <c r="J28" s="11">
        <f t="shared" ref="J28:J29" si="45">I28-H28</f>
        <v>0</v>
      </c>
      <c r="K28" s="27">
        <f t="shared" ref="K28:K29" si="46">J28/24</f>
        <v>0</v>
      </c>
      <c r="L28" s="28"/>
    </row>
    <row r="29" spans="1:14">
      <c r="A29" s="12">
        <f t="shared" si="36"/>
        <v>23</v>
      </c>
      <c r="B29" s="8">
        <f t="shared" si="2"/>
        <v>46226</v>
      </c>
      <c r="C29" s="8">
        <f t="shared" si="5"/>
        <v>46226</v>
      </c>
      <c r="D29" s="9">
        <v>0.25</v>
      </c>
      <c r="E29" s="8">
        <f t="shared" si="43"/>
        <v>46227</v>
      </c>
      <c r="F29" s="9">
        <v>0.25</v>
      </c>
      <c r="G29" s="10">
        <f t="shared" si="44"/>
        <v>1</v>
      </c>
      <c r="H29" s="11"/>
      <c r="I29" s="11"/>
      <c r="J29" s="11">
        <f t="shared" si="45"/>
        <v>0</v>
      </c>
      <c r="K29" s="27">
        <f t="shared" si="46"/>
        <v>0</v>
      </c>
      <c r="L29" s="28"/>
    </row>
    <row r="30" spans="1:14">
      <c r="A30" s="12">
        <f t="shared" si="36"/>
        <v>24</v>
      </c>
      <c r="B30" s="8">
        <f t="shared" si="2"/>
        <v>46227</v>
      </c>
      <c r="C30" s="8">
        <f t="shared" si="5"/>
        <v>46227</v>
      </c>
      <c r="D30" s="9">
        <v>0.25</v>
      </c>
      <c r="E30" s="8">
        <f t="shared" si="43"/>
        <v>46228</v>
      </c>
      <c r="F30" s="9">
        <v>0.25</v>
      </c>
      <c r="G30" s="10">
        <f t="shared" si="44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2"/>
        <v>46228</v>
      </c>
      <c r="C31" s="8">
        <f t="shared" si="5"/>
        <v>46228</v>
      </c>
      <c r="D31" s="9">
        <v>0.25</v>
      </c>
      <c r="E31" s="8">
        <f t="shared" si="43"/>
        <v>46229</v>
      </c>
      <c r="F31" s="9">
        <v>0.25</v>
      </c>
      <c r="G31" s="10">
        <f t="shared" si="44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2"/>
        <v>46229</v>
      </c>
      <c r="C32" s="8">
        <f t="shared" si="5"/>
        <v>46229</v>
      </c>
      <c r="D32" s="9">
        <v>0.25</v>
      </c>
      <c r="E32" s="8">
        <f t="shared" si="43"/>
        <v>46230</v>
      </c>
      <c r="F32" s="9">
        <v>0.25</v>
      </c>
      <c r="G32" s="10">
        <f t="shared" si="44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2"/>
        <v>46230</v>
      </c>
      <c r="C33" s="8">
        <f t="shared" si="5"/>
        <v>46230</v>
      </c>
      <c r="D33" s="9">
        <v>0.25</v>
      </c>
      <c r="E33" s="8">
        <f t="shared" si="43"/>
        <v>46231</v>
      </c>
      <c r="F33" s="9">
        <v>0.25</v>
      </c>
      <c r="G33" s="10">
        <f t="shared" si="44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2"/>
        <v>46231</v>
      </c>
      <c r="C34" s="8">
        <f t="shared" si="5"/>
        <v>46231</v>
      </c>
      <c r="D34" s="9">
        <v>0.25</v>
      </c>
      <c r="E34" s="8">
        <f t="shared" si="43"/>
        <v>46232</v>
      </c>
      <c r="F34" s="9">
        <v>0.25</v>
      </c>
      <c r="G34" s="10">
        <f t="shared" si="44"/>
        <v>1</v>
      </c>
      <c r="H34" s="11"/>
      <c r="I34" s="11"/>
      <c r="J34" s="11">
        <f t="shared" ref="J34" si="55">I34-H34</f>
        <v>0</v>
      </c>
      <c r="K34" s="27">
        <f t="shared" ref="K34" si="56">J34/24</f>
        <v>0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0</v>
      </c>
      <c r="K36" s="32">
        <f>AVERAGE(K7:K35)</f>
        <v>0</v>
      </c>
      <c r="L36" s="33"/>
    </row>
    <row r="37" spans="1:12">
      <c r="A37" s="21" t="s">
        <v>118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 t="e">
        <f>K36/SUMPRODUCT((K7:K35&gt;0)*1)</f>
        <v>#DIV/0!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B00-000000000000}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40"/>
  <sheetViews>
    <sheetView workbookViewId="0">
      <pane xSplit="2" ySplit="6" topLeftCell="C25" activePane="bottomRight" state="frozen"/>
      <selection pane="topRight"/>
      <selection pane="bottomLeft"/>
      <selection pane="bottomRigh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8" width="11.88671875" style="1" customWidth="1"/>
    <col min="9" max="9" width="12.6640625" style="1" customWidth="1"/>
    <col min="10" max="10" width="11.5546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156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MAX(K7:K34)</f>
        <v>83.276666666662393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0.25</v>
      </c>
      <c r="E7" s="8">
        <f>C7+1</f>
        <v>46205</v>
      </c>
      <c r="F7" s="9">
        <v>0.25</v>
      </c>
      <c r="G7" s="10">
        <f>IFERROR(((E7-C7)+(F7-D7)),"")</f>
        <v>1</v>
      </c>
      <c r="H7" s="11">
        <v>1701686.32</v>
      </c>
      <c r="I7" s="11">
        <v>1703300.07</v>
      </c>
      <c r="J7" s="11">
        <f t="shared" ref="J7" si="0">I7-H7</f>
        <v>1613.75</v>
      </c>
      <c r="K7" s="27">
        <f>J7/24</f>
        <v>67.239583333333329</v>
      </c>
      <c r="L7" s="251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0.25</v>
      </c>
      <c r="E8" s="8">
        <f>C8+1</f>
        <v>46206</v>
      </c>
      <c r="F8" s="9">
        <v>0.25</v>
      </c>
      <c r="G8" s="10">
        <f>IFERROR(((E8-C8)+(F8-D8)),"")</f>
        <v>1</v>
      </c>
      <c r="H8" s="11">
        <f t="shared" ref="H8:H37" si="1">I7</f>
        <v>1703300.07</v>
      </c>
      <c r="I8" s="730">
        <v>1704974.14</v>
      </c>
      <c r="J8" s="11">
        <f t="shared" ref="J8:J34" si="2">I8-H8</f>
        <v>1674.0699999998324</v>
      </c>
      <c r="K8" s="27">
        <f t="shared" ref="K8:K34" si="3">J8/24</f>
        <v>69.752916666659686</v>
      </c>
      <c r="L8" s="104"/>
    </row>
    <row r="9" spans="1:12">
      <c r="A9" s="12">
        <f t="shared" ref="A9:B24" si="4">A8+1</f>
        <v>3</v>
      </c>
      <c r="B9" s="8">
        <f t="shared" si="4"/>
        <v>46206</v>
      </c>
      <c r="C9" s="8">
        <f t="shared" ref="C9:C34" si="5">B9</f>
        <v>46206</v>
      </c>
      <c r="D9" s="9">
        <v>0.25</v>
      </c>
      <c r="E9" s="8">
        <f t="shared" ref="E9:E34" si="6">C9+1</f>
        <v>46207</v>
      </c>
      <c r="F9" s="9">
        <v>0.25</v>
      </c>
      <c r="G9" s="10">
        <f t="shared" ref="G9:G34" si="7">IFERROR(((E9-C9)+(F9-D9)),"")</f>
        <v>1</v>
      </c>
      <c r="H9" s="11">
        <f t="shared" si="1"/>
        <v>1704974.14</v>
      </c>
      <c r="I9" s="11">
        <v>1706486.94</v>
      </c>
      <c r="J9" s="11">
        <f t="shared" ref="J9" si="8">I9-H9</f>
        <v>1512.8000000000466</v>
      </c>
      <c r="K9" s="27">
        <f t="shared" ref="K9" si="9">J9/24</f>
        <v>63.033333333335271</v>
      </c>
      <c r="L9" s="104"/>
    </row>
    <row r="10" spans="1:12">
      <c r="A10" s="12">
        <f t="shared" si="4"/>
        <v>4</v>
      </c>
      <c r="B10" s="8">
        <f t="shared" si="4"/>
        <v>46207</v>
      </c>
      <c r="C10" s="8">
        <f t="shared" si="5"/>
        <v>46207</v>
      </c>
      <c r="D10" s="9">
        <v>0.25</v>
      </c>
      <c r="E10" s="8">
        <f t="shared" si="6"/>
        <v>46208</v>
      </c>
      <c r="F10" s="9">
        <v>0.25</v>
      </c>
      <c r="G10" s="10">
        <f t="shared" si="7"/>
        <v>1</v>
      </c>
      <c r="H10" s="11">
        <f t="shared" si="1"/>
        <v>1706486.94</v>
      </c>
      <c r="I10" s="11">
        <v>1708262.19</v>
      </c>
      <c r="J10" s="11">
        <f t="shared" ref="J10" si="10">I10-H10</f>
        <v>1775.25</v>
      </c>
      <c r="K10" s="27">
        <f t="shared" ref="K10" si="11">J10/24</f>
        <v>73.96875</v>
      </c>
      <c r="L10" s="104"/>
    </row>
    <row r="11" spans="1:12">
      <c r="A11" s="12">
        <f t="shared" si="4"/>
        <v>5</v>
      </c>
      <c r="B11" s="8">
        <f t="shared" si="4"/>
        <v>46208</v>
      </c>
      <c r="C11" s="8">
        <f t="shared" si="5"/>
        <v>46208</v>
      </c>
      <c r="D11" s="9">
        <v>0.25</v>
      </c>
      <c r="E11" s="8">
        <f t="shared" si="6"/>
        <v>46209</v>
      </c>
      <c r="F11" s="9">
        <v>0.25</v>
      </c>
      <c r="G11" s="10">
        <f t="shared" si="7"/>
        <v>1</v>
      </c>
      <c r="H11" s="11">
        <f t="shared" si="1"/>
        <v>1708262.19</v>
      </c>
      <c r="I11" s="11">
        <v>1709833.75</v>
      </c>
      <c r="J11" s="11">
        <f t="shared" ref="J11" si="12">I11-H11</f>
        <v>1571.5600000000559</v>
      </c>
      <c r="K11" s="27">
        <f t="shared" ref="K11" si="13">J11/24</f>
        <v>65.481666666669</v>
      </c>
      <c r="L11" s="104"/>
    </row>
    <row r="12" spans="1:12">
      <c r="A12" s="12">
        <f t="shared" si="4"/>
        <v>6</v>
      </c>
      <c r="B12" s="8">
        <f t="shared" si="4"/>
        <v>46209</v>
      </c>
      <c r="C12" s="8">
        <f t="shared" si="5"/>
        <v>46209</v>
      </c>
      <c r="D12" s="9">
        <v>0.25</v>
      </c>
      <c r="E12" s="8">
        <f t="shared" si="6"/>
        <v>46210</v>
      </c>
      <c r="F12" s="9">
        <v>0.25</v>
      </c>
      <c r="G12" s="10">
        <f t="shared" si="7"/>
        <v>1</v>
      </c>
      <c r="H12" s="11">
        <f t="shared" si="1"/>
        <v>1709833.75</v>
      </c>
      <c r="I12" s="11">
        <v>1711642.35</v>
      </c>
      <c r="J12" s="11">
        <f t="shared" ref="J12" si="14">I12-H12</f>
        <v>1808.6000000000931</v>
      </c>
      <c r="K12" s="27">
        <f t="shared" ref="K12" si="15">J12/24</f>
        <v>75.358333333337214</v>
      </c>
      <c r="L12" s="104"/>
    </row>
    <row r="13" spans="1:12">
      <c r="A13" s="12">
        <f t="shared" si="4"/>
        <v>7</v>
      </c>
      <c r="B13" s="8">
        <f t="shared" si="4"/>
        <v>46210</v>
      </c>
      <c r="C13" s="8">
        <f t="shared" si="5"/>
        <v>46210</v>
      </c>
      <c r="D13" s="9">
        <v>0.25</v>
      </c>
      <c r="E13" s="8">
        <f t="shared" si="6"/>
        <v>46211</v>
      </c>
      <c r="F13" s="9">
        <v>0.25</v>
      </c>
      <c r="G13" s="10">
        <f t="shared" si="7"/>
        <v>1</v>
      </c>
      <c r="H13" s="11">
        <f t="shared" si="1"/>
        <v>1711642.35</v>
      </c>
      <c r="I13" s="11">
        <v>1713385.85</v>
      </c>
      <c r="J13" s="11">
        <f t="shared" ref="J13" si="16">I13-H13</f>
        <v>1743.5</v>
      </c>
      <c r="K13" s="27">
        <f t="shared" ref="K13" si="17">J13/24</f>
        <v>72.645833333333329</v>
      </c>
      <c r="L13" s="104"/>
    </row>
    <row r="14" spans="1:12">
      <c r="A14" s="12">
        <f t="shared" si="4"/>
        <v>8</v>
      </c>
      <c r="B14" s="8">
        <f t="shared" si="4"/>
        <v>46211</v>
      </c>
      <c r="C14" s="8">
        <f t="shared" si="5"/>
        <v>46211</v>
      </c>
      <c r="D14" s="9">
        <v>0.25</v>
      </c>
      <c r="E14" s="8">
        <f t="shared" si="6"/>
        <v>46212</v>
      </c>
      <c r="F14" s="9">
        <v>0.25</v>
      </c>
      <c r="G14" s="10">
        <f t="shared" si="7"/>
        <v>1</v>
      </c>
      <c r="H14" s="11">
        <f t="shared" si="1"/>
        <v>1713385.85</v>
      </c>
      <c r="I14" s="11">
        <v>1715168.57</v>
      </c>
      <c r="J14" s="11">
        <f t="shared" si="2"/>
        <v>1782.7199999999721</v>
      </c>
      <c r="K14" s="27">
        <f t="shared" si="3"/>
        <v>74.279999999998836</v>
      </c>
      <c r="L14" s="104"/>
    </row>
    <row r="15" spans="1:12">
      <c r="A15" s="12">
        <f t="shared" si="4"/>
        <v>9</v>
      </c>
      <c r="B15" s="8">
        <f t="shared" si="4"/>
        <v>46212</v>
      </c>
      <c r="C15" s="8">
        <f t="shared" si="5"/>
        <v>46212</v>
      </c>
      <c r="D15" s="9">
        <v>0.25</v>
      </c>
      <c r="E15" s="8">
        <f t="shared" si="6"/>
        <v>46213</v>
      </c>
      <c r="F15" s="9">
        <v>0.25</v>
      </c>
      <c r="G15" s="10">
        <f t="shared" si="7"/>
        <v>1</v>
      </c>
      <c r="H15" s="11">
        <f t="shared" si="1"/>
        <v>1715168.57</v>
      </c>
      <c r="I15" s="11">
        <v>1716988.2</v>
      </c>
      <c r="J15" s="11">
        <f t="shared" ref="J15" si="18">I15-H15</f>
        <v>1819.6299999998882</v>
      </c>
      <c r="K15" s="27">
        <f t="shared" ref="K15" si="19">J15/24</f>
        <v>75.817916666662015</v>
      </c>
      <c r="L15" s="104"/>
    </row>
    <row r="16" spans="1:12">
      <c r="A16" s="12">
        <f t="shared" si="4"/>
        <v>10</v>
      </c>
      <c r="B16" s="8">
        <f t="shared" si="4"/>
        <v>46213</v>
      </c>
      <c r="C16" s="8">
        <f t="shared" si="5"/>
        <v>46213</v>
      </c>
      <c r="D16" s="9">
        <v>0.25</v>
      </c>
      <c r="E16" s="8">
        <f t="shared" si="6"/>
        <v>46214</v>
      </c>
      <c r="F16" s="9">
        <v>0.25</v>
      </c>
      <c r="G16" s="10">
        <f t="shared" si="7"/>
        <v>1</v>
      </c>
      <c r="H16" s="11">
        <f t="shared" si="1"/>
        <v>1716988.2</v>
      </c>
      <c r="I16" s="11">
        <v>1718650.32</v>
      </c>
      <c r="J16" s="11">
        <f t="shared" ref="J16" si="20">I16-H16</f>
        <v>1662.1200000001118</v>
      </c>
      <c r="K16" s="27">
        <f t="shared" ref="K16" si="21">J16/24</f>
        <v>69.255000000004657</v>
      </c>
      <c r="L16" s="104"/>
    </row>
    <row r="17" spans="1:14">
      <c r="A17" s="12">
        <f t="shared" si="4"/>
        <v>11</v>
      </c>
      <c r="B17" s="8">
        <f t="shared" si="4"/>
        <v>46214</v>
      </c>
      <c r="C17" s="8">
        <f t="shared" si="5"/>
        <v>46214</v>
      </c>
      <c r="D17" s="9">
        <v>0.25</v>
      </c>
      <c r="E17" s="8">
        <f t="shared" si="6"/>
        <v>46215</v>
      </c>
      <c r="F17" s="9">
        <v>0.25</v>
      </c>
      <c r="G17" s="10">
        <f t="shared" si="7"/>
        <v>1</v>
      </c>
      <c r="H17" s="11">
        <f t="shared" si="1"/>
        <v>1718650.32</v>
      </c>
      <c r="I17" s="11">
        <v>1720486.13</v>
      </c>
      <c r="J17" s="11">
        <f t="shared" ref="J17" si="22">I17-H17</f>
        <v>1835.809999999823</v>
      </c>
      <c r="K17" s="27">
        <f t="shared" ref="K17" si="23">J17/24</f>
        <v>76.492083333325965</v>
      </c>
      <c r="L17" s="104"/>
    </row>
    <row r="18" spans="1:14">
      <c r="A18" s="12">
        <f t="shared" si="4"/>
        <v>12</v>
      </c>
      <c r="B18" s="8">
        <f t="shared" si="4"/>
        <v>46215</v>
      </c>
      <c r="C18" s="8">
        <f t="shared" si="5"/>
        <v>46215</v>
      </c>
      <c r="D18" s="9">
        <v>0.25</v>
      </c>
      <c r="E18" s="8">
        <f t="shared" si="6"/>
        <v>46216</v>
      </c>
      <c r="F18" s="9">
        <v>0.25</v>
      </c>
      <c r="G18" s="10">
        <f t="shared" si="7"/>
        <v>1</v>
      </c>
      <c r="H18" s="11">
        <f t="shared" si="1"/>
        <v>1720486.13</v>
      </c>
      <c r="I18" s="11">
        <v>1722312.55</v>
      </c>
      <c r="J18" s="11">
        <f t="shared" ref="J18" si="24">I18-H18</f>
        <v>1826.4200000001583</v>
      </c>
      <c r="K18" s="27">
        <f t="shared" ref="K18" si="25">J18/24</f>
        <v>76.100833333339935</v>
      </c>
      <c r="L18" s="104"/>
      <c r="N18" s="29"/>
    </row>
    <row r="19" spans="1:14">
      <c r="A19" s="12">
        <f t="shared" si="4"/>
        <v>13</v>
      </c>
      <c r="B19" s="8">
        <f t="shared" si="4"/>
        <v>46216</v>
      </c>
      <c r="C19" s="8">
        <f t="shared" si="5"/>
        <v>46216</v>
      </c>
      <c r="D19" s="9">
        <v>0.25</v>
      </c>
      <c r="E19" s="8">
        <f t="shared" si="6"/>
        <v>46217</v>
      </c>
      <c r="F19" s="9">
        <v>0.25</v>
      </c>
      <c r="G19" s="10">
        <f t="shared" si="7"/>
        <v>1</v>
      </c>
      <c r="H19" s="11">
        <f t="shared" si="1"/>
        <v>1722312.55</v>
      </c>
      <c r="I19" s="11">
        <v>1724003.4</v>
      </c>
      <c r="J19" s="11">
        <f t="shared" si="2"/>
        <v>1690.8499999998603</v>
      </c>
      <c r="K19" s="27">
        <f t="shared" si="3"/>
        <v>70.452083333327508</v>
      </c>
      <c r="L19" s="104"/>
    </row>
    <row r="20" spans="1:14">
      <c r="A20" s="12">
        <f t="shared" si="4"/>
        <v>14</v>
      </c>
      <c r="B20" s="8">
        <f t="shared" si="4"/>
        <v>46217</v>
      </c>
      <c r="C20" s="8">
        <f t="shared" si="5"/>
        <v>46217</v>
      </c>
      <c r="D20" s="9">
        <v>0.25</v>
      </c>
      <c r="E20" s="8">
        <f t="shared" si="6"/>
        <v>46218</v>
      </c>
      <c r="F20" s="9">
        <v>0.25</v>
      </c>
      <c r="G20" s="10">
        <f t="shared" si="7"/>
        <v>1</v>
      </c>
      <c r="H20" s="11">
        <f t="shared" si="1"/>
        <v>1724003.4</v>
      </c>
      <c r="I20" s="11">
        <v>1725754.92</v>
      </c>
      <c r="J20" s="11">
        <f t="shared" ref="J20" si="26">I20-H20</f>
        <v>1751.5200000000186</v>
      </c>
      <c r="K20" s="27">
        <f t="shared" ref="K20" si="27">J20/24</f>
        <v>72.980000000000771</v>
      </c>
      <c r="L20" s="28"/>
    </row>
    <row r="21" spans="1:14">
      <c r="A21" s="12">
        <f t="shared" si="4"/>
        <v>15</v>
      </c>
      <c r="B21" s="8">
        <f t="shared" si="4"/>
        <v>46218</v>
      </c>
      <c r="C21" s="8">
        <f t="shared" si="5"/>
        <v>46218</v>
      </c>
      <c r="D21" s="9">
        <v>0.25</v>
      </c>
      <c r="E21" s="8">
        <f t="shared" si="6"/>
        <v>46219</v>
      </c>
      <c r="F21" s="9">
        <v>0.25</v>
      </c>
      <c r="G21" s="10">
        <f t="shared" si="7"/>
        <v>1</v>
      </c>
      <c r="H21" s="11">
        <f t="shared" si="1"/>
        <v>1725754.92</v>
      </c>
      <c r="I21" s="11">
        <v>1727367.43</v>
      </c>
      <c r="J21" s="11">
        <f t="shared" ref="J21" si="28">I21-H21</f>
        <v>1612.5100000000093</v>
      </c>
      <c r="K21" s="27">
        <f t="shared" ref="K21" si="29">J21/24</f>
        <v>67.18791666666705</v>
      </c>
      <c r="L21" s="28"/>
    </row>
    <row r="22" spans="1:14">
      <c r="A22" s="12">
        <f t="shared" si="4"/>
        <v>16</v>
      </c>
      <c r="B22" s="8">
        <f t="shared" si="4"/>
        <v>46219</v>
      </c>
      <c r="C22" s="8">
        <f t="shared" si="5"/>
        <v>46219</v>
      </c>
      <c r="D22" s="9">
        <v>0.25</v>
      </c>
      <c r="E22" s="8">
        <f t="shared" si="6"/>
        <v>46220</v>
      </c>
      <c r="F22" s="9">
        <v>0.25</v>
      </c>
      <c r="G22" s="10">
        <f t="shared" si="7"/>
        <v>1</v>
      </c>
      <c r="H22" s="11">
        <f t="shared" si="1"/>
        <v>1727367.43</v>
      </c>
      <c r="I22" s="11">
        <v>1729228.03</v>
      </c>
      <c r="J22" s="11">
        <f t="shared" ref="J22" si="30">I22-H22</f>
        <v>1860.6000000000931</v>
      </c>
      <c r="K22" s="27">
        <f t="shared" ref="K22" si="31">J22/24</f>
        <v>77.525000000003885</v>
      </c>
      <c r="L22" s="28"/>
    </row>
    <row r="23" spans="1:14">
      <c r="A23" s="12">
        <f t="shared" si="4"/>
        <v>17</v>
      </c>
      <c r="B23" s="8">
        <f t="shared" si="4"/>
        <v>46220</v>
      </c>
      <c r="C23" s="8">
        <f t="shared" si="5"/>
        <v>46220</v>
      </c>
      <c r="D23" s="9">
        <v>0.25</v>
      </c>
      <c r="E23" s="8">
        <f t="shared" ref="E23" si="32">C23+1</f>
        <v>46221</v>
      </c>
      <c r="F23" s="9">
        <v>0.25</v>
      </c>
      <c r="G23" s="10">
        <f t="shared" si="7"/>
        <v>1</v>
      </c>
      <c r="H23" s="11">
        <f t="shared" si="1"/>
        <v>1729228.03</v>
      </c>
      <c r="I23" s="240">
        <v>1730811.23</v>
      </c>
      <c r="J23" s="11">
        <f t="shared" ref="J23" si="33">I23-H23</f>
        <v>1583.1999999999534</v>
      </c>
      <c r="K23" s="27">
        <f t="shared" ref="K23" si="34">J23/24</f>
        <v>65.966666666664722</v>
      </c>
      <c r="L23" s="28"/>
    </row>
    <row r="24" spans="1:14">
      <c r="A24" s="12">
        <f t="shared" si="4"/>
        <v>18</v>
      </c>
      <c r="B24" s="8">
        <f t="shared" si="4"/>
        <v>46221</v>
      </c>
      <c r="C24" s="8">
        <f t="shared" si="5"/>
        <v>46221</v>
      </c>
      <c r="D24" s="9">
        <v>0.25</v>
      </c>
      <c r="E24" s="8">
        <f t="shared" si="6"/>
        <v>46222</v>
      </c>
      <c r="F24" s="9">
        <v>0.25</v>
      </c>
      <c r="G24" s="10">
        <f t="shared" si="7"/>
        <v>1</v>
      </c>
      <c r="H24" s="11">
        <f t="shared" si="1"/>
        <v>1730811.23</v>
      </c>
      <c r="I24" s="240">
        <v>1732246.5</v>
      </c>
      <c r="J24" s="11">
        <f t="shared" si="2"/>
        <v>1435.2700000000186</v>
      </c>
      <c r="K24" s="27">
        <f t="shared" si="3"/>
        <v>59.802916666667443</v>
      </c>
      <c r="L24" s="28"/>
    </row>
    <row r="25" spans="1:14">
      <c r="A25" s="12">
        <f t="shared" ref="A25:B34" si="35">A24+1</f>
        <v>19</v>
      </c>
      <c r="B25" s="8">
        <f>B24+1</f>
        <v>46222</v>
      </c>
      <c r="C25" s="8">
        <f t="shared" si="5"/>
        <v>46222</v>
      </c>
      <c r="D25" s="9">
        <v>0.25</v>
      </c>
      <c r="E25" s="8">
        <f t="shared" si="6"/>
        <v>46223</v>
      </c>
      <c r="F25" s="9">
        <v>0.25</v>
      </c>
      <c r="G25" s="10">
        <f t="shared" si="7"/>
        <v>1</v>
      </c>
      <c r="H25" s="11">
        <f t="shared" si="1"/>
        <v>1732246.5</v>
      </c>
      <c r="I25" s="240">
        <v>1734029.64</v>
      </c>
      <c r="J25" s="11">
        <f t="shared" si="2"/>
        <v>1783.1399999998976</v>
      </c>
      <c r="K25" s="27">
        <f t="shared" si="3"/>
        <v>74.297499999995736</v>
      </c>
      <c r="L25" s="28"/>
    </row>
    <row r="26" spans="1:14">
      <c r="A26" s="12">
        <f t="shared" si="35"/>
        <v>20</v>
      </c>
      <c r="B26" s="8">
        <f>B25+1</f>
        <v>46223</v>
      </c>
      <c r="C26" s="8">
        <f t="shared" si="5"/>
        <v>46223</v>
      </c>
      <c r="D26" s="9">
        <v>0.25</v>
      </c>
      <c r="E26" s="8">
        <f t="shared" si="6"/>
        <v>46224</v>
      </c>
      <c r="F26" s="9">
        <v>0.25</v>
      </c>
      <c r="G26" s="10">
        <f t="shared" si="7"/>
        <v>1</v>
      </c>
      <c r="H26" s="11">
        <f t="shared" si="1"/>
        <v>1734029.64</v>
      </c>
      <c r="I26" s="11">
        <v>1735969.57</v>
      </c>
      <c r="J26" s="11">
        <f t="shared" si="2"/>
        <v>1939.9300000001676</v>
      </c>
      <c r="K26" s="27">
        <f t="shared" si="3"/>
        <v>80.830416666673656</v>
      </c>
      <c r="L26" s="28"/>
    </row>
    <row r="27" spans="1:14">
      <c r="A27" s="12">
        <f t="shared" si="35"/>
        <v>21</v>
      </c>
      <c r="B27" s="8">
        <f>B26+1</f>
        <v>46224</v>
      </c>
      <c r="C27" s="8">
        <f t="shared" si="5"/>
        <v>46224</v>
      </c>
      <c r="D27" s="9">
        <v>0.25</v>
      </c>
      <c r="E27" s="8">
        <f t="shared" si="6"/>
        <v>46225</v>
      </c>
      <c r="F27" s="9">
        <v>0.25</v>
      </c>
      <c r="G27" s="10">
        <f t="shared" si="7"/>
        <v>1</v>
      </c>
      <c r="H27" s="11">
        <f t="shared" si="1"/>
        <v>1735969.57</v>
      </c>
      <c r="I27" s="11">
        <v>1737838.58</v>
      </c>
      <c r="J27" s="11">
        <f t="shared" si="2"/>
        <v>1869.0100000000093</v>
      </c>
      <c r="K27" s="27">
        <f t="shared" si="3"/>
        <v>77.87541666666705</v>
      </c>
      <c r="L27" s="28"/>
    </row>
    <row r="28" spans="1:14">
      <c r="A28" s="12">
        <f t="shared" si="35"/>
        <v>22</v>
      </c>
      <c r="B28" s="8">
        <f t="shared" si="35"/>
        <v>46225</v>
      </c>
      <c r="C28" s="8">
        <f t="shared" si="5"/>
        <v>46225</v>
      </c>
      <c r="D28" s="9">
        <v>0.25</v>
      </c>
      <c r="E28" s="8">
        <f t="shared" si="6"/>
        <v>46226</v>
      </c>
      <c r="F28" s="9">
        <v>0.25</v>
      </c>
      <c r="G28" s="10">
        <f t="shared" si="7"/>
        <v>1</v>
      </c>
      <c r="H28" s="11">
        <f t="shared" si="1"/>
        <v>1737838.58</v>
      </c>
      <c r="I28" s="11">
        <v>1739520.56</v>
      </c>
      <c r="J28" s="11">
        <f t="shared" si="2"/>
        <v>1681.9799999999814</v>
      </c>
      <c r="K28" s="27">
        <f t="shared" si="3"/>
        <v>70.082499999999229</v>
      </c>
      <c r="L28" s="28"/>
    </row>
    <row r="29" spans="1:14">
      <c r="A29" s="12">
        <f t="shared" si="35"/>
        <v>23</v>
      </c>
      <c r="B29" s="8">
        <f t="shared" si="35"/>
        <v>46226</v>
      </c>
      <c r="C29" s="8">
        <f t="shared" si="5"/>
        <v>46226</v>
      </c>
      <c r="D29" s="9">
        <v>0.25</v>
      </c>
      <c r="E29" s="8">
        <f t="shared" si="6"/>
        <v>46227</v>
      </c>
      <c r="F29" s="9">
        <v>0.25</v>
      </c>
      <c r="G29" s="10">
        <f t="shared" si="7"/>
        <v>1</v>
      </c>
      <c r="H29" s="11">
        <f t="shared" si="1"/>
        <v>1739520.56</v>
      </c>
      <c r="I29" s="11">
        <v>1741519.2</v>
      </c>
      <c r="J29" s="11">
        <f t="shared" si="2"/>
        <v>1998.6399999998976</v>
      </c>
      <c r="K29" s="27">
        <f t="shared" si="3"/>
        <v>83.276666666662393</v>
      </c>
      <c r="L29" s="28"/>
    </row>
    <row r="30" spans="1:14">
      <c r="A30" s="12">
        <f t="shared" si="35"/>
        <v>24</v>
      </c>
      <c r="B30" s="8">
        <f t="shared" si="35"/>
        <v>46227</v>
      </c>
      <c r="C30" s="8">
        <f t="shared" si="5"/>
        <v>46227</v>
      </c>
      <c r="D30" s="9">
        <v>0.25</v>
      </c>
      <c r="E30" s="8">
        <f t="shared" si="6"/>
        <v>46228</v>
      </c>
      <c r="F30" s="9">
        <v>0.25</v>
      </c>
      <c r="G30" s="10">
        <f t="shared" si="7"/>
        <v>1</v>
      </c>
      <c r="H30" s="11">
        <f t="shared" si="1"/>
        <v>1741519.2</v>
      </c>
      <c r="I30" s="785">
        <v>1742924.1</v>
      </c>
      <c r="J30" s="11">
        <f t="shared" si="2"/>
        <v>1404.9000000001397</v>
      </c>
      <c r="K30" s="27">
        <f t="shared" si="3"/>
        <v>58.537500000005821</v>
      </c>
      <c r="L30" s="28"/>
    </row>
    <row r="31" spans="1:14">
      <c r="A31" s="12">
        <f t="shared" si="35"/>
        <v>25</v>
      </c>
      <c r="B31" s="8">
        <f t="shared" si="35"/>
        <v>46228</v>
      </c>
      <c r="C31" s="8">
        <f t="shared" si="5"/>
        <v>46228</v>
      </c>
      <c r="D31" s="9">
        <v>0.25</v>
      </c>
      <c r="E31" s="8">
        <f t="shared" si="6"/>
        <v>46229</v>
      </c>
      <c r="F31" s="9">
        <v>0.25</v>
      </c>
      <c r="G31" s="10">
        <f t="shared" si="7"/>
        <v>1</v>
      </c>
      <c r="H31" s="11">
        <f t="shared" si="1"/>
        <v>1742924.1</v>
      </c>
      <c r="I31" s="240">
        <v>1744706.77</v>
      </c>
      <c r="J31" s="11">
        <f t="shared" si="2"/>
        <v>1782.6699999999255</v>
      </c>
      <c r="K31" s="27">
        <f t="shared" si="3"/>
        <v>74.277916666663558</v>
      </c>
      <c r="L31" s="28"/>
    </row>
    <row r="32" spans="1:14">
      <c r="A32" s="12">
        <f t="shared" si="35"/>
        <v>26</v>
      </c>
      <c r="B32" s="8">
        <f t="shared" si="35"/>
        <v>46229</v>
      </c>
      <c r="C32" s="8">
        <f t="shared" si="5"/>
        <v>46229</v>
      </c>
      <c r="D32" s="9">
        <v>0.25</v>
      </c>
      <c r="E32" s="8">
        <f t="shared" si="6"/>
        <v>46230</v>
      </c>
      <c r="F32" s="9">
        <v>0.25</v>
      </c>
      <c r="G32" s="10">
        <f t="shared" si="7"/>
        <v>1</v>
      </c>
      <c r="H32" s="11">
        <f t="shared" si="1"/>
        <v>1744706.77</v>
      </c>
      <c r="I32" s="240">
        <v>1746536.68</v>
      </c>
      <c r="J32" s="11">
        <f t="shared" si="2"/>
        <v>1829.9099999999162</v>
      </c>
      <c r="K32" s="27">
        <f t="shared" si="3"/>
        <v>76.246249999996508</v>
      </c>
      <c r="L32" s="104"/>
    </row>
    <row r="33" spans="1:12">
      <c r="A33" s="12">
        <f t="shared" si="35"/>
        <v>27</v>
      </c>
      <c r="B33" s="8">
        <f t="shared" si="35"/>
        <v>46230</v>
      </c>
      <c r="C33" s="8">
        <f t="shared" si="5"/>
        <v>46230</v>
      </c>
      <c r="D33" s="9">
        <v>0.25</v>
      </c>
      <c r="E33" s="8">
        <f t="shared" si="6"/>
        <v>46231</v>
      </c>
      <c r="F33" s="9">
        <v>0.25</v>
      </c>
      <c r="G33" s="10">
        <f t="shared" si="7"/>
        <v>1</v>
      </c>
      <c r="H33" s="11">
        <f t="shared" si="1"/>
        <v>1746536.68</v>
      </c>
      <c r="I33" s="11">
        <v>1748307.46</v>
      </c>
      <c r="J33" s="11">
        <f t="shared" si="2"/>
        <v>1770.7800000000279</v>
      </c>
      <c r="K33" s="27">
        <f t="shared" si="3"/>
        <v>73.782500000001164</v>
      </c>
      <c r="L33" s="28"/>
    </row>
    <row r="34" spans="1:12">
      <c r="A34" s="12">
        <f t="shared" si="35"/>
        <v>28</v>
      </c>
      <c r="B34" s="8">
        <f t="shared" si="35"/>
        <v>46231</v>
      </c>
      <c r="C34" s="8">
        <f t="shared" si="5"/>
        <v>46231</v>
      </c>
      <c r="D34" s="9">
        <v>0.25</v>
      </c>
      <c r="E34" s="8">
        <f t="shared" si="6"/>
        <v>46232</v>
      </c>
      <c r="F34" s="9">
        <v>0.25</v>
      </c>
      <c r="G34" s="10">
        <f t="shared" si="7"/>
        <v>1</v>
      </c>
      <c r="H34" s="11">
        <f t="shared" si="1"/>
        <v>1748307.46</v>
      </c>
      <c r="I34" s="11">
        <v>1750194.98</v>
      </c>
      <c r="J34" s="11">
        <f t="shared" si="2"/>
        <v>1887.5200000000186</v>
      </c>
      <c r="K34" s="27">
        <f t="shared" si="3"/>
        <v>78.646666666667443</v>
      </c>
      <c r="L34" s="28"/>
    </row>
    <row r="35" spans="1:12">
      <c r="A35" s="12">
        <f t="shared" ref="A35:B35" si="36">A34+1</f>
        <v>29</v>
      </c>
      <c r="B35" s="8">
        <f t="shared" si="36"/>
        <v>46232</v>
      </c>
      <c r="C35" s="8">
        <f t="shared" ref="C35:C37" si="37">B35</f>
        <v>46232</v>
      </c>
      <c r="D35" s="9">
        <v>0.25</v>
      </c>
      <c r="E35" s="8">
        <f t="shared" ref="E35:E37" si="38">C35+1</f>
        <v>46233</v>
      </c>
      <c r="F35" s="9">
        <v>0.25</v>
      </c>
      <c r="G35" s="10">
        <f t="shared" ref="G35:G37" si="39">IFERROR(((E35-C35)+(F35-D35)),"")</f>
        <v>1</v>
      </c>
      <c r="H35" s="11">
        <f t="shared" si="1"/>
        <v>1750194.98</v>
      </c>
      <c r="I35" s="11">
        <v>1751935.55</v>
      </c>
      <c r="J35" s="11">
        <f t="shared" ref="J35:J37" si="40">I35-H35</f>
        <v>1740.5700000000652</v>
      </c>
      <c r="K35" s="27">
        <f t="shared" ref="K35:K37" si="41">J35/24</f>
        <v>72.523750000002721</v>
      </c>
      <c r="L35" s="28"/>
    </row>
    <row r="36" spans="1:12">
      <c r="A36" s="12">
        <f t="shared" ref="A36:B36" si="42">A35+1</f>
        <v>30</v>
      </c>
      <c r="B36" s="8">
        <f t="shared" si="42"/>
        <v>46233</v>
      </c>
      <c r="C36" s="8">
        <f t="shared" si="37"/>
        <v>46233</v>
      </c>
      <c r="D36" s="9">
        <v>0.25</v>
      </c>
      <c r="E36" s="8">
        <f t="shared" si="38"/>
        <v>46234</v>
      </c>
      <c r="F36" s="9">
        <v>0.25</v>
      </c>
      <c r="G36" s="10">
        <f t="shared" si="39"/>
        <v>1</v>
      </c>
      <c r="H36" s="11">
        <f t="shared" si="1"/>
        <v>1751935.55</v>
      </c>
      <c r="I36" s="11">
        <v>1753787.32</v>
      </c>
      <c r="J36" s="11">
        <f t="shared" si="40"/>
        <v>1851.7700000000186</v>
      </c>
      <c r="K36" s="27">
        <f t="shared" si="41"/>
        <v>77.157083333334114</v>
      </c>
      <c r="L36" s="28"/>
    </row>
    <row r="37" spans="1:12">
      <c r="A37" s="12">
        <f t="shared" ref="A37:B37" si="43">A36+1</f>
        <v>31</v>
      </c>
      <c r="B37" s="8">
        <f t="shared" si="43"/>
        <v>46234</v>
      </c>
      <c r="C37" s="8">
        <f t="shared" si="37"/>
        <v>46234</v>
      </c>
      <c r="D37" s="9">
        <v>0.25</v>
      </c>
      <c r="E37" s="8">
        <f t="shared" si="38"/>
        <v>46235</v>
      </c>
      <c r="F37" s="9">
        <v>0.25</v>
      </c>
      <c r="G37" s="10">
        <f t="shared" si="39"/>
        <v>1</v>
      </c>
      <c r="H37" s="11">
        <f t="shared" si="1"/>
        <v>1753787.32</v>
      </c>
      <c r="I37" s="11">
        <v>1755476.41</v>
      </c>
      <c r="J37" s="11">
        <f t="shared" si="40"/>
        <v>1689.089999999851</v>
      </c>
      <c r="K37" s="27">
        <f t="shared" si="41"/>
        <v>70.378749999993786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53790.089999999851</v>
      </c>
      <c r="K39" s="32">
        <f>AVERAGE(K7:K38)</f>
        <v>72.298508064515914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2.3322099375650294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C00-000000000000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40"/>
  <sheetViews>
    <sheetView zoomScale="90" zoomScaleNormal="90" workbookViewId="0">
      <pane ySplit="6" topLeftCell="A22" activePane="bottomLeft" state="frozen"/>
      <selection pane="bottomLef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4.109375" style="1" customWidth="1"/>
    <col min="9" max="9" width="13.6640625" style="1" customWidth="1"/>
    <col min="10" max="10" width="12.664062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181</v>
      </c>
      <c r="D2" s="2"/>
      <c r="E2" s="2"/>
      <c r="F2" s="2"/>
      <c r="G2" s="2"/>
      <c r="H2" s="2"/>
      <c r="I2" s="2"/>
      <c r="J2" s="2"/>
      <c r="K2" s="2"/>
      <c r="L2" s="98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MAX(K7:K38)</f>
        <v>273.33041666665423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0.29166666666666702</v>
      </c>
      <c r="E7" s="8">
        <f>C7+1</f>
        <v>46205</v>
      </c>
      <c r="F7" s="9">
        <v>0.29166666666666702</v>
      </c>
      <c r="G7" s="10">
        <f>IFERROR(((E7-C7)+(F7-D7)),"")</f>
        <v>1</v>
      </c>
      <c r="H7" s="11">
        <v>9902988.9299999997</v>
      </c>
      <c r="I7" s="11">
        <v>9909030.3499999996</v>
      </c>
      <c r="J7" s="11">
        <f t="shared" ref="J7" si="0">I7-H7</f>
        <v>6041.4199999999255</v>
      </c>
      <c r="K7" s="27">
        <f t="shared" ref="K7" si="1">J7/24</f>
        <v>251.72583333333023</v>
      </c>
      <c r="L7" s="610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0.29166666666666702</v>
      </c>
      <c r="E8" s="8">
        <f>C8+1</f>
        <v>46206</v>
      </c>
      <c r="F8" s="9">
        <v>0.29166666666666702</v>
      </c>
      <c r="G8" s="10">
        <f>IFERROR(((E8-C8)+(F8-D8)),"")</f>
        <v>1</v>
      </c>
      <c r="H8" s="11">
        <f t="shared" ref="H8:H37" si="2">I7</f>
        <v>9909030.3499999996</v>
      </c>
      <c r="I8" s="11">
        <v>9914473.8900000006</v>
      </c>
      <c r="J8" s="11">
        <f t="shared" ref="J8" si="3">I8-H8</f>
        <v>5443.5400000009686</v>
      </c>
      <c r="K8" s="27">
        <f t="shared" ref="K8" si="4">J8/24</f>
        <v>226.81416666670702</v>
      </c>
      <c r="L8" s="28"/>
    </row>
    <row r="9" spans="1:12">
      <c r="A9" s="12">
        <f t="shared" ref="A9:B24" si="5">A8+1</f>
        <v>3</v>
      </c>
      <c r="B9" s="8">
        <f t="shared" si="5"/>
        <v>46206</v>
      </c>
      <c r="C9" s="8">
        <f t="shared" ref="C9:C30" si="6">B9</f>
        <v>46206</v>
      </c>
      <c r="D9" s="9">
        <v>0.29166666666666702</v>
      </c>
      <c r="E9" s="8">
        <f t="shared" ref="E9:E30" si="7">C9+1</f>
        <v>46207</v>
      </c>
      <c r="F9" s="9">
        <v>0.29166666666666702</v>
      </c>
      <c r="G9" s="10">
        <f t="shared" ref="G9:G30" si="8">IFERROR(((E9-C9)+(F9-D9)),"")</f>
        <v>1</v>
      </c>
      <c r="H9" s="11">
        <f t="shared" si="2"/>
        <v>9914473.8900000006</v>
      </c>
      <c r="I9" s="11">
        <v>9919823.6699999999</v>
      </c>
      <c r="J9" s="11">
        <f t="shared" ref="J9" si="9">I9-H9</f>
        <v>5349.7799999993294</v>
      </c>
      <c r="K9" s="27">
        <f t="shared" ref="K9" si="10">J9/24</f>
        <v>222.90749999997206</v>
      </c>
      <c r="L9" s="28"/>
    </row>
    <row r="10" spans="1:12">
      <c r="A10" s="12">
        <f t="shared" si="5"/>
        <v>4</v>
      </c>
      <c r="B10" s="8">
        <f t="shared" si="5"/>
        <v>46207</v>
      </c>
      <c r="C10" s="8">
        <f t="shared" si="6"/>
        <v>46207</v>
      </c>
      <c r="D10" s="9">
        <v>0.29166666666666702</v>
      </c>
      <c r="E10" s="8">
        <f t="shared" si="7"/>
        <v>46208</v>
      </c>
      <c r="F10" s="9">
        <v>0.29166666666666702</v>
      </c>
      <c r="G10" s="10">
        <f t="shared" si="8"/>
        <v>1</v>
      </c>
      <c r="H10" s="11">
        <f t="shared" si="2"/>
        <v>9919823.6699999999</v>
      </c>
      <c r="I10" s="11">
        <v>9924276.9199999999</v>
      </c>
      <c r="J10" s="11">
        <f t="shared" ref="J10" si="11">I10-H10</f>
        <v>4453.25</v>
      </c>
      <c r="K10" s="27">
        <f t="shared" ref="K10" si="12">J10/24</f>
        <v>185.55208333333334</v>
      </c>
      <c r="L10" s="587"/>
    </row>
    <row r="11" spans="1:12">
      <c r="A11" s="12">
        <f t="shared" si="5"/>
        <v>5</v>
      </c>
      <c r="B11" s="8">
        <f t="shared" si="5"/>
        <v>46208</v>
      </c>
      <c r="C11" s="8">
        <f t="shared" si="6"/>
        <v>46208</v>
      </c>
      <c r="D11" s="9">
        <v>0.29166666666666702</v>
      </c>
      <c r="E11" s="8">
        <f t="shared" si="7"/>
        <v>46209</v>
      </c>
      <c r="F11" s="9">
        <v>0.29166666666666702</v>
      </c>
      <c r="G11" s="10">
        <f t="shared" si="8"/>
        <v>1</v>
      </c>
      <c r="H11" s="11">
        <f t="shared" si="2"/>
        <v>9924276.9199999999</v>
      </c>
      <c r="I11" s="11">
        <v>9924462.8499999996</v>
      </c>
      <c r="J11" s="11">
        <f t="shared" ref="J11" si="13">I11-H11</f>
        <v>185.92999999970198</v>
      </c>
      <c r="K11" s="27">
        <f t="shared" ref="K11" si="14">J11/24</f>
        <v>7.7470833333209157</v>
      </c>
      <c r="L11" s="766" t="s">
        <v>158</v>
      </c>
    </row>
    <row r="12" spans="1:12">
      <c r="A12" s="12">
        <f t="shared" si="5"/>
        <v>6</v>
      </c>
      <c r="B12" s="8">
        <f t="shared" si="5"/>
        <v>46209</v>
      </c>
      <c r="C12" s="8">
        <f t="shared" si="6"/>
        <v>46209</v>
      </c>
      <c r="D12" s="9">
        <v>0.29166666666666702</v>
      </c>
      <c r="E12" s="8">
        <f t="shared" si="7"/>
        <v>46210</v>
      </c>
      <c r="F12" s="9">
        <v>0.29166666666666702</v>
      </c>
      <c r="G12" s="10">
        <f t="shared" si="8"/>
        <v>1</v>
      </c>
      <c r="H12" s="11">
        <f t="shared" si="2"/>
        <v>9924462.8499999996</v>
      </c>
      <c r="I12" s="11">
        <v>9930265.8499999996</v>
      </c>
      <c r="J12" s="11">
        <f t="shared" ref="J12" si="15">I12-H12</f>
        <v>5803</v>
      </c>
      <c r="K12" s="27">
        <f t="shared" ref="K12" si="16">J12/24</f>
        <v>241.79166666666666</v>
      </c>
      <c r="L12" s="28"/>
    </row>
    <row r="13" spans="1:12">
      <c r="A13" s="12">
        <f t="shared" si="5"/>
        <v>7</v>
      </c>
      <c r="B13" s="8">
        <f t="shared" si="5"/>
        <v>46210</v>
      </c>
      <c r="C13" s="8">
        <f t="shared" si="6"/>
        <v>46210</v>
      </c>
      <c r="D13" s="9">
        <v>0.29166666666666702</v>
      </c>
      <c r="E13" s="8">
        <f t="shared" si="7"/>
        <v>46211</v>
      </c>
      <c r="F13" s="9">
        <v>0.29166666666666702</v>
      </c>
      <c r="G13" s="10">
        <f t="shared" si="8"/>
        <v>1</v>
      </c>
      <c r="H13" s="11">
        <f t="shared" si="2"/>
        <v>9930265.8499999996</v>
      </c>
      <c r="I13" s="11">
        <v>9936825.7799999993</v>
      </c>
      <c r="J13" s="11">
        <f t="shared" ref="J13:J14" si="17">I13-H13</f>
        <v>6559.929999999702</v>
      </c>
      <c r="K13" s="27">
        <f t="shared" ref="K13" si="18">J13/24</f>
        <v>273.33041666665423</v>
      </c>
      <c r="L13" s="28"/>
    </row>
    <row r="14" spans="1:12">
      <c r="A14" s="12">
        <f t="shared" si="5"/>
        <v>8</v>
      </c>
      <c r="B14" s="8">
        <f t="shared" si="5"/>
        <v>46211</v>
      </c>
      <c r="C14" s="8">
        <f t="shared" si="6"/>
        <v>46211</v>
      </c>
      <c r="D14" s="9">
        <v>0.29166666666666702</v>
      </c>
      <c r="E14" s="8">
        <f t="shared" si="7"/>
        <v>46212</v>
      </c>
      <c r="F14" s="9">
        <v>0.29166666666666702</v>
      </c>
      <c r="G14" s="10">
        <f t="shared" si="8"/>
        <v>1</v>
      </c>
      <c r="H14" s="11">
        <f t="shared" si="2"/>
        <v>9936825.7799999993</v>
      </c>
      <c r="I14" s="11">
        <v>9942155.8399999999</v>
      </c>
      <c r="J14" s="11">
        <f t="shared" si="17"/>
        <v>5330.0600000005215</v>
      </c>
      <c r="K14" s="27">
        <f t="shared" ref="K14" si="19">J14/24</f>
        <v>222.08583333335505</v>
      </c>
      <c r="L14" s="28"/>
    </row>
    <row r="15" spans="1:12">
      <c r="A15" s="12">
        <f t="shared" si="5"/>
        <v>9</v>
      </c>
      <c r="B15" s="8">
        <f t="shared" si="5"/>
        <v>46212</v>
      </c>
      <c r="C15" s="8">
        <f t="shared" si="6"/>
        <v>46212</v>
      </c>
      <c r="D15" s="9">
        <v>0.29166666666666702</v>
      </c>
      <c r="E15" s="8">
        <f t="shared" si="7"/>
        <v>46213</v>
      </c>
      <c r="F15" s="9">
        <v>0.29166666666666702</v>
      </c>
      <c r="G15" s="10">
        <f t="shared" si="8"/>
        <v>1</v>
      </c>
      <c r="H15" s="11">
        <f t="shared" si="2"/>
        <v>9942155.8399999999</v>
      </c>
      <c r="I15" s="11">
        <v>9948062.0199999996</v>
      </c>
      <c r="J15" s="11">
        <f t="shared" ref="J15" si="20">I15-H15</f>
        <v>5906.179999999702</v>
      </c>
      <c r="K15" s="27">
        <f t="shared" ref="K15" si="21">J15/24</f>
        <v>246.09083333332092</v>
      </c>
      <c r="L15" s="28"/>
    </row>
    <row r="16" spans="1:12">
      <c r="A16" s="12">
        <f t="shared" si="5"/>
        <v>10</v>
      </c>
      <c r="B16" s="8">
        <f t="shared" si="5"/>
        <v>46213</v>
      </c>
      <c r="C16" s="8">
        <f t="shared" si="6"/>
        <v>46213</v>
      </c>
      <c r="D16" s="9">
        <v>0.29166666666666702</v>
      </c>
      <c r="E16" s="8">
        <f t="shared" si="7"/>
        <v>46214</v>
      </c>
      <c r="F16" s="9">
        <v>0.29166666666666702</v>
      </c>
      <c r="G16" s="10">
        <f t="shared" si="8"/>
        <v>1</v>
      </c>
      <c r="H16" s="11">
        <f t="shared" si="2"/>
        <v>9948062.0199999996</v>
      </c>
      <c r="I16" s="11">
        <v>9954345.2599999998</v>
      </c>
      <c r="J16" s="11">
        <f t="shared" ref="J16" si="22">I16-H16</f>
        <v>6283.2400000002235</v>
      </c>
      <c r="K16" s="27">
        <f t="shared" ref="K16" si="23">J16/24</f>
        <v>261.801666666676</v>
      </c>
      <c r="L16" s="28"/>
    </row>
    <row r="17" spans="1:14">
      <c r="A17" s="12">
        <f t="shared" si="5"/>
        <v>11</v>
      </c>
      <c r="B17" s="8">
        <f t="shared" si="5"/>
        <v>46214</v>
      </c>
      <c r="C17" s="8">
        <f t="shared" si="6"/>
        <v>46214</v>
      </c>
      <c r="D17" s="9">
        <v>0.29166666666666702</v>
      </c>
      <c r="E17" s="8">
        <f t="shared" si="7"/>
        <v>46215</v>
      </c>
      <c r="F17" s="9">
        <v>0.29166666666666702</v>
      </c>
      <c r="G17" s="10">
        <f t="shared" si="8"/>
        <v>1</v>
      </c>
      <c r="H17" s="11">
        <f t="shared" si="2"/>
        <v>9954345.2599999998</v>
      </c>
      <c r="I17" s="11">
        <v>9959581.0899999999</v>
      </c>
      <c r="J17" s="11">
        <f t="shared" ref="J17" si="24">I17-H17</f>
        <v>5235.8300000000745</v>
      </c>
      <c r="K17" s="27">
        <f t="shared" ref="K17" si="25">J17/24</f>
        <v>218.15958333333643</v>
      </c>
      <c r="L17" s="28"/>
    </row>
    <row r="18" spans="1:14">
      <c r="A18" s="12">
        <f t="shared" si="5"/>
        <v>12</v>
      </c>
      <c r="B18" s="8">
        <f t="shared" si="5"/>
        <v>46215</v>
      </c>
      <c r="C18" s="8">
        <f t="shared" si="6"/>
        <v>46215</v>
      </c>
      <c r="D18" s="9">
        <v>0.29166666666666702</v>
      </c>
      <c r="E18" s="8">
        <f t="shared" si="7"/>
        <v>46216</v>
      </c>
      <c r="F18" s="9">
        <v>0.29166666666666702</v>
      </c>
      <c r="G18" s="10">
        <f t="shared" si="8"/>
        <v>1</v>
      </c>
      <c r="H18" s="11">
        <f t="shared" si="2"/>
        <v>9959581.0899999999</v>
      </c>
      <c r="I18" s="11">
        <v>9959581.0899999999</v>
      </c>
      <c r="J18" s="11">
        <f t="shared" ref="J18" si="26">I18-H18</f>
        <v>0</v>
      </c>
      <c r="K18" s="27">
        <f t="shared" ref="K18" si="27">J18/24</f>
        <v>0</v>
      </c>
      <c r="L18" s="766" t="s">
        <v>158</v>
      </c>
      <c r="N18" s="29"/>
    </row>
    <row r="19" spans="1:14">
      <c r="A19" s="12">
        <f t="shared" si="5"/>
        <v>13</v>
      </c>
      <c r="B19" s="8">
        <f t="shared" si="5"/>
        <v>46216</v>
      </c>
      <c r="C19" s="8">
        <f t="shared" si="6"/>
        <v>46216</v>
      </c>
      <c r="D19" s="9">
        <v>0.29166666666666702</v>
      </c>
      <c r="E19" s="8">
        <f t="shared" si="7"/>
        <v>46217</v>
      </c>
      <c r="F19" s="9">
        <v>0.29166666666666702</v>
      </c>
      <c r="G19" s="10">
        <f t="shared" si="8"/>
        <v>1</v>
      </c>
      <c r="H19" s="11">
        <f t="shared" si="2"/>
        <v>9959581.0899999999</v>
      </c>
      <c r="I19" s="11">
        <v>9965722.8599999994</v>
      </c>
      <c r="J19" s="11">
        <f t="shared" ref="J19" si="28">I19-H19</f>
        <v>6141.769999999553</v>
      </c>
      <c r="K19" s="27">
        <f t="shared" ref="K19" si="29">J19/24</f>
        <v>255.90708333331472</v>
      </c>
      <c r="L19" s="28"/>
    </row>
    <row r="20" spans="1:14">
      <c r="A20" s="12">
        <f t="shared" si="5"/>
        <v>14</v>
      </c>
      <c r="B20" s="8">
        <f t="shared" si="5"/>
        <v>46217</v>
      </c>
      <c r="C20" s="8">
        <f t="shared" si="6"/>
        <v>46217</v>
      </c>
      <c r="D20" s="9">
        <v>0.29166666666666702</v>
      </c>
      <c r="E20" s="8">
        <f t="shared" si="7"/>
        <v>46218</v>
      </c>
      <c r="F20" s="9">
        <v>0.29166666666666702</v>
      </c>
      <c r="G20" s="10">
        <f t="shared" si="8"/>
        <v>1</v>
      </c>
      <c r="H20" s="11">
        <f t="shared" si="2"/>
        <v>9965722.8599999994</v>
      </c>
      <c r="I20" s="11">
        <v>9972173.0999999996</v>
      </c>
      <c r="J20" s="11">
        <f t="shared" ref="J20" si="30">I20-H20</f>
        <v>6450.2400000002235</v>
      </c>
      <c r="K20" s="27">
        <f t="shared" ref="K20" si="31">J20/24</f>
        <v>268.76000000000931</v>
      </c>
      <c r="L20" s="28"/>
    </row>
    <row r="21" spans="1:14">
      <c r="A21" s="12">
        <f t="shared" si="5"/>
        <v>15</v>
      </c>
      <c r="B21" s="8">
        <f t="shared" si="5"/>
        <v>46218</v>
      </c>
      <c r="C21" s="8">
        <f t="shared" si="6"/>
        <v>46218</v>
      </c>
      <c r="D21" s="9">
        <v>0.29166666666666702</v>
      </c>
      <c r="E21" s="8">
        <f t="shared" si="7"/>
        <v>46219</v>
      </c>
      <c r="F21" s="9">
        <v>0.29166666666666702</v>
      </c>
      <c r="G21" s="10">
        <f t="shared" si="8"/>
        <v>1</v>
      </c>
      <c r="H21" s="11">
        <f t="shared" si="2"/>
        <v>9972173.0999999996</v>
      </c>
      <c r="I21" s="11">
        <v>9978728.2200000007</v>
      </c>
      <c r="J21" s="11">
        <f t="shared" ref="J21:J22" si="32">I21-H21</f>
        <v>6555.1200000010431</v>
      </c>
      <c r="K21" s="27">
        <f t="shared" ref="K21:K22" si="33">J21/24</f>
        <v>273.13000000004348</v>
      </c>
      <c r="L21" s="28"/>
    </row>
    <row r="22" spans="1:14">
      <c r="A22" s="12">
        <f t="shared" si="5"/>
        <v>16</v>
      </c>
      <c r="B22" s="8">
        <f t="shared" si="5"/>
        <v>46219</v>
      </c>
      <c r="C22" s="8">
        <f t="shared" si="6"/>
        <v>46219</v>
      </c>
      <c r="D22" s="9">
        <v>0.29166666666666702</v>
      </c>
      <c r="E22" s="8">
        <f t="shared" si="7"/>
        <v>46220</v>
      </c>
      <c r="F22" s="9">
        <v>0.29166666666666702</v>
      </c>
      <c r="G22" s="10">
        <f t="shared" si="8"/>
        <v>1</v>
      </c>
      <c r="H22" s="11">
        <f t="shared" si="2"/>
        <v>9978728.2200000007</v>
      </c>
      <c r="I22" s="11">
        <v>9984872.25</v>
      </c>
      <c r="J22" s="11">
        <f t="shared" si="32"/>
        <v>6144.0299999993294</v>
      </c>
      <c r="K22" s="27">
        <f t="shared" si="33"/>
        <v>256.00124999997206</v>
      </c>
      <c r="L22" s="587"/>
    </row>
    <row r="23" spans="1:14">
      <c r="A23" s="12">
        <f t="shared" si="5"/>
        <v>17</v>
      </c>
      <c r="B23" s="8">
        <f t="shared" si="5"/>
        <v>46220</v>
      </c>
      <c r="C23" s="8">
        <f t="shared" si="6"/>
        <v>46220</v>
      </c>
      <c r="D23" s="9">
        <v>0.29166666666666702</v>
      </c>
      <c r="E23" s="8">
        <f t="shared" si="7"/>
        <v>46221</v>
      </c>
      <c r="F23" s="9">
        <v>0.29166666666666702</v>
      </c>
      <c r="G23" s="10">
        <f t="shared" si="8"/>
        <v>1</v>
      </c>
      <c r="H23" s="11">
        <f t="shared" si="2"/>
        <v>9984872.25</v>
      </c>
      <c r="I23" s="11">
        <v>9990736.0800000001</v>
      </c>
      <c r="J23" s="11">
        <f t="shared" ref="J23" si="34">I23-H23</f>
        <v>5863.8300000000745</v>
      </c>
      <c r="K23" s="27">
        <f t="shared" ref="K23" si="35">J23/24</f>
        <v>244.32625000000311</v>
      </c>
      <c r="L23" s="587"/>
    </row>
    <row r="24" spans="1:14">
      <c r="A24" s="12">
        <f t="shared" si="5"/>
        <v>18</v>
      </c>
      <c r="B24" s="8">
        <f t="shared" si="5"/>
        <v>46221</v>
      </c>
      <c r="C24" s="8">
        <f t="shared" si="6"/>
        <v>46221</v>
      </c>
      <c r="D24" s="9">
        <v>0.29166666666666702</v>
      </c>
      <c r="E24" s="8">
        <f t="shared" si="7"/>
        <v>46222</v>
      </c>
      <c r="F24" s="9">
        <v>0.29166666666666702</v>
      </c>
      <c r="G24" s="10">
        <f t="shared" si="8"/>
        <v>1</v>
      </c>
      <c r="H24" s="11">
        <f t="shared" si="2"/>
        <v>9990736.0800000001</v>
      </c>
      <c r="I24" s="11">
        <v>9990736.0800000001</v>
      </c>
      <c r="J24" s="11">
        <f t="shared" ref="J24" si="36">I24-H24</f>
        <v>0</v>
      </c>
      <c r="K24" s="27">
        <f t="shared" ref="K24" si="37">J24/24</f>
        <v>0</v>
      </c>
      <c r="L24" s="766" t="s">
        <v>158</v>
      </c>
    </row>
    <row r="25" spans="1:14">
      <c r="A25" s="12">
        <f t="shared" ref="A25:B30" si="38">A24+1</f>
        <v>19</v>
      </c>
      <c r="B25" s="8">
        <f>B24+1</f>
        <v>46222</v>
      </c>
      <c r="C25" s="8">
        <f t="shared" si="6"/>
        <v>46222</v>
      </c>
      <c r="D25" s="9">
        <v>0.29166666666666702</v>
      </c>
      <c r="E25" s="8">
        <f t="shared" si="7"/>
        <v>46223</v>
      </c>
      <c r="F25" s="9">
        <v>0.29166666666666702</v>
      </c>
      <c r="G25" s="10">
        <f t="shared" si="8"/>
        <v>1</v>
      </c>
      <c r="H25" s="11">
        <f t="shared" si="2"/>
        <v>9990736.0800000001</v>
      </c>
      <c r="I25" s="11">
        <v>9990736.0800000001</v>
      </c>
      <c r="J25" s="11">
        <f t="shared" ref="J25" si="39">I25-H25</f>
        <v>0</v>
      </c>
      <c r="K25" s="27">
        <f t="shared" ref="K25" si="40">J25/24</f>
        <v>0</v>
      </c>
      <c r="L25" s="766" t="s">
        <v>158</v>
      </c>
    </row>
    <row r="26" spans="1:14">
      <c r="A26" s="12">
        <f t="shared" si="38"/>
        <v>20</v>
      </c>
      <c r="B26" s="8">
        <f>B25+1</f>
        <v>46223</v>
      </c>
      <c r="C26" s="8">
        <f t="shared" si="6"/>
        <v>46223</v>
      </c>
      <c r="D26" s="9">
        <v>0.29166666666666702</v>
      </c>
      <c r="E26" s="8">
        <f t="shared" si="7"/>
        <v>46224</v>
      </c>
      <c r="F26" s="9">
        <v>0.29166666666666702</v>
      </c>
      <c r="G26" s="10">
        <f t="shared" si="8"/>
        <v>1</v>
      </c>
      <c r="H26" s="11">
        <f t="shared" si="2"/>
        <v>9990736.0800000001</v>
      </c>
      <c r="I26" s="11">
        <v>9997063.4000000004</v>
      </c>
      <c r="J26" s="11">
        <f t="shared" ref="J26:J28" si="41">I26-H26</f>
        <v>6327.320000000298</v>
      </c>
      <c r="K26" s="27">
        <f t="shared" ref="K26:K28" si="42">J26/24</f>
        <v>263.63833333334577</v>
      </c>
      <c r="L26" s="28"/>
    </row>
    <row r="27" spans="1:14">
      <c r="A27" s="12">
        <f t="shared" si="38"/>
        <v>21</v>
      </c>
      <c r="B27" s="8">
        <f>B26+1</f>
        <v>46224</v>
      </c>
      <c r="C27" s="8">
        <f t="shared" si="6"/>
        <v>46224</v>
      </c>
      <c r="D27" s="9">
        <v>0.29166666666666702</v>
      </c>
      <c r="E27" s="8">
        <f t="shared" si="7"/>
        <v>46225</v>
      </c>
      <c r="F27" s="9">
        <v>0.29166666666666702</v>
      </c>
      <c r="G27" s="10">
        <f t="shared" si="8"/>
        <v>1</v>
      </c>
      <c r="H27" s="11">
        <f t="shared" si="2"/>
        <v>9997063.4000000004</v>
      </c>
      <c r="I27" s="11">
        <v>10003358.380000001</v>
      </c>
      <c r="J27" s="11">
        <f t="shared" si="41"/>
        <v>6294.980000000447</v>
      </c>
      <c r="K27" s="27">
        <f t="shared" si="42"/>
        <v>262.29083333335194</v>
      </c>
      <c r="L27" s="28"/>
    </row>
    <row r="28" spans="1:14">
      <c r="A28" s="12">
        <f t="shared" si="38"/>
        <v>22</v>
      </c>
      <c r="B28" s="8">
        <f t="shared" si="38"/>
        <v>46225</v>
      </c>
      <c r="C28" s="8">
        <f t="shared" si="6"/>
        <v>46225</v>
      </c>
      <c r="D28" s="9">
        <v>0.29166666666666702</v>
      </c>
      <c r="E28" s="8">
        <f t="shared" si="7"/>
        <v>46226</v>
      </c>
      <c r="F28" s="9">
        <v>0.29166666666666702</v>
      </c>
      <c r="G28" s="10">
        <f t="shared" si="8"/>
        <v>1</v>
      </c>
      <c r="H28" s="11">
        <f t="shared" si="2"/>
        <v>10003358.380000001</v>
      </c>
      <c r="I28" s="11">
        <v>10009277.02</v>
      </c>
      <c r="J28" s="11">
        <f t="shared" si="41"/>
        <v>5918.6399999987334</v>
      </c>
      <c r="K28" s="27">
        <f t="shared" si="42"/>
        <v>246.60999999994723</v>
      </c>
      <c r="L28" s="28"/>
    </row>
    <row r="29" spans="1:14">
      <c r="A29" s="12">
        <f t="shared" si="38"/>
        <v>23</v>
      </c>
      <c r="B29" s="8">
        <f t="shared" si="38"/>
        <v>46226</v>
      </c>
      <c r="C29" s="8">
        <f t="shared" si="6"/>
        <v>46226</v>
      </c>
      <c r="D29" s="9">
        <v>0.29166666666666702</v>
      </c>
      <c r="E29" s="8">
        <f t="shared" si="7"/>
        <v>46227</v>
      </c>
      <c r="F29" s="9">
        <v>0.29166666666666702</v>
      </c>
      <c r="G29" s="10">
        <f t="shared" si="8"/>
        <v>1</v>
      </c>
      <c r="H29" s="11">
        <f t="shared" si="2"/>
        <v>10009277.02</v>
      </c>
      <c r="I29" s="11">
        <v>10015504.789999999</v>
      </c>
      <c r="J29" s="11">
        <f t="shared" ref="J29:J30" si="43">I29-H29</f>
        <v>6227.769999999553</v>
      </c>
      <c r="K29" s="27">
        <f t="shared" ref="K29:K30" si="44">J29/24</f>
        <v>259.49041666664806</v>
      </c>
      <c r="L29" s="28"/>
    </row>
    <row r="30" spans="1:14">
      <c r="A30" s="12">
        <f t="shared" si="38"/>
        <v>24</v>
      </c>
      <c r="B30" s="8">
        <f t="shared" si="38"/>
        <v>46227</v>
      </c>
      <c r="C30" s="8">
        <f t="shared" si="6"/>
        <v>46227</v>
      </c>
      <c r="D30" s="9">
        <v>0.29166666666666702</v>
      </c>
      <c r="E30" s="8">
        <f t="shared" si="7"/>
        <v>46228</v>
      </c>
      <c r="F30" s="9">
        <v>0.29166666666666702</v>
      </c>
      <c r="G30" s="10">
        <f t="shared" si="8"/>
        <v>1</v>
      </c>
      <c r="H30" s="11">
        <f t="shared" si="2"/>
        <v>10015504.789999999</v>
      </c>
      <c r="I30" s="11">
        <v>10021432.66</v>
      </c>
      <c r="J30" s="11">
        <f t="shared" si="43"/>
        <v>5927.8700000010431</v>
      </c>
      <c r="K30" s="27">
        <f t="shared" si="44"/>
        <v>246.9945833333768</v>
      </c>
      <c r="L30" s="587"/>
    </row>
    <row r="31" spans="1:14">
      <c r="A31" s="12">
        <f t="shared" ref="A31:B34" si="45">A30+1</f>
        <v>25</v>
      </c>
      <c r="B31" s="8">
        <f t="shared" si="45"/>
        <v>46228</v>
      </c>
      <c r="C31" s="8">
        <f t="shared" ref="C31:C34" si="46">B31</f>
        <v>46228</v>
      </c>
      <c r="D31" s="9">
        <v>0.29166666666666702</v>
      </c>
      <c r="E31" s="8">
        <f t="shared" ref="E31:E34" si="47">C31+1</f>
        <v>46229</v>
      </c>
      <c r="F31" s="9">
        <v>0.29166666666666702</v>
      </c>
      <c r="G31" s="10">
        <f t="shared" ref="G31:G34" si="48">IFERROR(((E31-C31)+(F31-D31)),"")</f>
        <v>1</v>
      </c>
      <c r="H31" s="11">
        <f t="shared" si="2"/>
        <v>10021432.66</v>
      </c>
      <c r="I31" s="11">
        <v>10026396.699999999</v>
      </c>
      <c r="J31" s="11">
        <f t="shared" ref="J31" si="49">I31-H31</f>
        <v>4964.0399999991059</v>
      </c>
      <c r="K31" s="27">
        <f t="shared" ref="K31" si="50">J31/24</f>
        <v>206.83499999996275</v>
      </c>
      <c r="L31" s="587"/>
    </row>
    <row r="32" spans="1:14">
      <c r="A32" s="12">
        <f t="shared" si="45"/>
        <v>26</v>
      </c>
      <c r="B32" s="8">
        <f t="shared" si="45"/>
        <v>46229</v>
      </c>
      <c r="C32" s="8">
        <f t="shared" si="46"/>
        <v>46229</v>
      </c>
      <c r="D32" s="9">
        <v>0.29166666666666702</v>
      </c>
      <c r="E32" s="8">
        <f t="shared" si="47"/>
        <v>46230</v>
      </c>
      <c r="F32" s="9">
        <v>0.29166666666666702</v>
      </c>
      <c r="G32" s="10">
        <f t="shared" si="48"/>
        <v>1</v>
      </c>
      <c r="H32" s="11">
        <f t="shared" si="2"/>
        <v>10026396.699999999</v>
      </c>
      <c r="I32" s="11">
        <v>10026396.699999999</v>
      </c>
      <c r="J32" s="11">
        <f t="shared" ref="J32" si="51">I32-H32</f>
        <v>0</v>
      </c>
      <c r="K32" s="27">
        <f t="shared" ref="K32" si="52">J32/24</f>
        <v>0</v>
      </c>
      <c r="L32" s="766" t="s">
        <v>158</v>
      </c>
    </row>
    <row r="33" spans="1:12">
      <c r="A33" s="12">
        <f t="shared" si="45"/>
        <v>27</v>
      </c>
      <c r="B33" s="8">
        <f t="shared" si="45"/>
        <v>46230</v>
      </c>
      <c r="C33" s="8">
        <f t="shared" si="46"/>
        <v>46230</v>
      </c>
      <c r="D33" s="9">
        <v>0.29166666666666702</v>
      </c>
      <c r="E33" s="8">
        <f t="shared" si="47"/>
        <v>46231</v>
      </c>
      <c r="F33" s="9">
        <v>0.29166666666666702</v>
      </c>
      <c r="G33" s="10">
        <f t="shared" si="48"/>
        <v>1</v>
      </c>
      <c r="H33" s="11">
        <f t="shared" si="2"/>
        <v>10026396.699999999</v>
      </c>
      <c r="I33" s="11">
        <v>10032790.039999999</v>
      </c>
      <c r="J33" s="11">
        <f t="shared" ref="J33" si="53">I33-H33</f>
        <v>6393.339999999851</v>
      </c>
      <c r="K33" s="27">
        <f t="shared" ref="K33" si="54">J33/24</f>
        <v>266.38916666666046</v>
      </c>
      <c r="L33" s="28"/>
    </row>
    <row r="34" spans="1:12">
      <c r="A34" s="12">
        <f t="shared" si="45"/>
        <v>28</v>
      </c>
      <c r="B34" s="8">
        <f t="shared" si="45"/>
        <v>46231</v>
      </c>
      <c r="C34" s="8">
        <f t="shared" si="46"/>
        <v>46231</v>
      </c>
      <c r="D34" s="9">
        <v>0.29166666666666702</v>
      </c>
      <c r="E34" s="8">
        <f t="shared" si="47"/>
        <v>46232</v>
      </c>
      <c r="F34" s="9">
        <v>0.29166666666666702</v>
      </c>
      <c r="G34" s="10">
        <f t="shared" si="48"/>
        <v>1</v>
      </c>
      <c r="H34" s="11">
        <f t="shared" si="2"/>
        <v>10032790.039999999</v>
      </c>
      <c r="I34" s="11">
        <v>10038477.039999999</v>
      </c>
      <c r="J34" s="11">
        <f t="shared" ref="J34" si="55">I34-H34</f>
        <v>5687</v>
      </c>
      <c r="K34" s="27">
        <f t="shared" ref="K34" si="56">J34/24</f>
        <v>236.95833333333334</v>
      </c>
      <c r="L34" s="28"/>
    </row>
    <row r="35" spans="1:12">
      <c r="A35" s="12">
        <f t="shared" ref="A35:B35" si="57">A34+1</f>
        <v>29</v>
      </c>
      <c r="B35" s="8">
        <f t="shared" si="57"/>
        <v>46232</v>
      </c>
      <c r="C35" s="8">
        <f t="shared" ref="C35:C37" si="58">B35</f>
        <v>46232</v>
      </c>
      <c r="D35" s="9">
        <v>0.29166666666666702</v>
      </c>
      <c r="E35" s="8">
        <f t="shared" ref="E35:E37" si="59">C35+1</f>
        <v>46233</v>
      </c>
      <c r="F35" s="9">
        <v>0.29166666666666702</v>
      </c>
      <c r="G35" s="10">
        <f t="shared" ref="G35:G37" si="60">IFERROR(((E35-C35)+(F35-D35)),"")</f>
        <v>1</v>
      </c>
      <c r="H35" s="11">
        <f t="shared" si="2"/>
        <v>10038477.039999999</v>
      </c>
      <c r="I35" s="11">
        <v>10043992.66</v>
      </c>
      <c r="J35" s="11">
        <f t="shared" ref="J35:J37" si="61">I35-H35</f>
        <v>5515.6200000010431</v>
      </c>
      <c r="K35" s="27">
        <f t="shared" ref="K35:K37" si="62">J35/24</f>
        <v>229.81750000004345</v>
      </c>
      <c r="L35" s="28"/>
    </row>
    <row r="36" spans="1:12">
      <c r="A36" s="12">
        <f t="shared" ref="A36:B36" si="63">A35+1</f>
        <v>30</v>
      </c>
      <c r="B36" s="8">
        <f t="shared" si="63"/>
        <v>46233</v>
      </c>
      <c r="C36" s="8">
        <f t="shared" si="58"/>
        <v>46233</v>
      </c>
      <c r="D36" s="9">
        <v>0.29166666666666702</v>
      </c>
      <c r="E36" s="8">
        <f t="shared" si="59"/>
        <v>46234</v>
      </c>
      <c r="F36" s="9">
        <v>0.29166666666666702</v>
      </c>
      <c r="G36" s="10">
        <f t="shared" si="60"/>
        <v>1</v>
      </c>
      <c r="H36" s="11">
        <f t="shared" si="2"/>
        <v>10043992.66</v>
      </c>
      <c r="I36" s="11">
        <v>10050325.17</v>
      </c>
      <c r="J36" s="11">
        <f t="shared" si="61"/>
        <v>6332.5099999997765</v>
      </c>
      <c r="K36" s="27">
        <f t="shared" si="62"/>
        <v>263.854583333324</v>
      </c>
      <c r="L36" s="28"/>
    </row>
    <row r="37" spans="1:12">
      <c r="A37" s="12">
        <f t="shared" ref="A37:B37" si="64">A36+1</f>
        <v>31</v>
      </c>
      <c r="B37" s="8">
        <f t="shared" si="64"/>
        <v>46234</v>
      </c>
      <c r="C37" s="8">
        <f t="shared" si="58"/>
        <v>46234</v>
      </c>
      <c r="D37" s="9">
        <v>0.29166666666666702</v>
      </c>
      <c r="E37" s="8">
        <f t="shared" si="59"/>
        <v>46235</v>
      </c>
      <c r="F37" s="9">
        <v>0.29166666666666702</v>
      </c>
      <c r="G37" s="10">
        <f t="shared" si="60"/>
        <v>1</v>
      </c>
      <c r="H37" s="11">
        <f t="shared" si="2"/>
        <v>10050325.17</v>
      </c>
      <c r="I37" s="11">
        <v>10055582.32</v>
      </c>
      <c r="J37" s="11">
        <f t="shared" si="61"/>
        <v>5257.1500000003725</v>
      </c>
      <c r="K37" s="27">
        <f t="shared" si="62"/>
        <v>219.0479166666822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152593.3900000006</v>
      </c>
      <c r="K39" s="32">
        <f>AVERAGE(K7:K38)</f>
        <v>205.09864247311904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7.5962460175229278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D00-000000000000}"/>
  </hyperlinks>
  <pageMargins left="0.7" right="0.7" top="0.75" bottom="0.75" header="0.3" footer="0.3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43"/>
  <sheetViews>
    <sheetView zoomScale="85" zoomScaleNormal="85" workbookViewId="0">
      <pane ySplit="7" topLeftCell="A17" activePane="bottomLeft" state="frozen"/>
      <selection pane="bottomLef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3" style="1" customWidth="1"/>
    <col min="9" max="9" width="14.109375" style="1" customWidth="1"/>
    <col min="10" max="10" width="13.6640625" style="1" customWidth="1"/>
    <col min="11" max="11" width="9.109375" style="1"/>
    <col min="12" max="12" width="40.3320312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36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MAX(K7:K34)</f>
        <v>415.33333333333331</v>
      </c>
      <c r="L4" s="2"/>
    </row>
    <row r="5" spans="1:12" ht="15.7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0.29166666666666702</v>
      </c>
      <c r="E7" s="8">
        <f>C7+1</f>
        <v>46205</v>
      </c>
      <c r="F7" s="9">
        <v>0.29166666666666702</v>
      </c>
      <c r="G7" s="10">
        <f>IFERROR(((E7-C7)+(F7-D7)),"")</f>
        <v>1</v>
      </c>
      <c r="H7" s="11">
        <v>3244575.72</v>
      </c>
      <c r="I7" s="11">
        <v>3254120.5</v>
      </c>
      <c r="J7" s="11">
        <f>I7-H7</f>
        <v>9544.7799999997951</v>
      </c>
      <c r="K7" s="27">
        <f>J7/24</f>
        <v>397.69916666665813</v>
      </c>
      <c r="L7" s="101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f>D7</f>
        <v>0.29166666666666702</v>
      </c>
      <c r="E8" s="8">
        <f>C8+1</f>
        <v>46206</v>
      </c>
      <c r="F8" s="9">
        <f>F7</f>
        <v>0.29166666666666702</v>
      </c>
      <c r="G8" s="10">
        <f>IFERROR(((E8-C8)+(F8-D8)),"")</f>
        <v>1</v>
      </c>
      <c r="H8" s="11">
        <f t="shared" ref="H8:H37" si="0">I7</f>
        <v>3254120.5</v>
      </c>
      <c r="I8" s="11">
        <v>3262536.4</v>
      </c>
      <c r="J8" s="11">
        <f t="shared" ref="J8:J23" si="1">I8-H8</f>
        <v>8415.8999999999069</v>
      </c>
      <c r="K8" s="27">
        <f t="shared" ref="K8:K23" si="2">J8/24</f>
        <v>350.6624999999961</v>
      </c>
      <c r="L8" s="28"/>
    </row>
    <row r="9" spans="1:12">
      <c r="A9" s="12">
        <f t="shared" ref="A9:B24" si="3">A8+1</f>
        <v>3</v>
      </c>
      <c r="B9" s="8">
        <f t="shared" si="3"/>
        <v>46206</v>
      </c>
      <c r="C9" s="8">
        <f t="shared" ref="C9:C34" si="4">B9</f>
        <v>46206</v>
      </c>
      <c r="D9" s="9">
        <f t="shared" ref="D9:D37" si="5">D8</f>
        <v>0.29166666666666702</v>
      </c>
      <c r="E9" s="8">
        <f t="shared" ref="E9:E34" si="6">C9+1</f>
        <v>46207</v>
      </c>
      <c r="F9" s="9">
        <f t="shared" ref="F9:F37" si="7">F8</f>
        <v>0.29166666666666702</v>
      </c>
      <c r="G9" s="10">
        <f t="shared" ref="G9:G34" si="8">IFERROR(((E9-C9)+(F9-D9)),"")</f>
        <v>1</v>
      </c>
      <c r="H9" s="11">
        <f t="shared" si="0"/>
        <v>3262536.4</v>
      </c>
      <c r="I9" s="11">
        <v>3270060.32</v>
      </c>
      <c r="J9" s="11">
        <f t="shared" si="1"/>
        <v>7523.9199999999255</v>
      </c>
      <c r="K9" s="27">
        <f t="shared" si="2"/>
        <v>313.49666666666354</v>
      </c>
      <c r="L9" s="28"/>
    </row>
    <row r="10" spans="1:12">
      <c r="A10" s="12">
        <f t="shared" si="3"/>
        <v>4</v>
      </c>
      <c r="B10" s="8">
        <f t="shared" si="3"/>
        <v>46207</v>
      </c>
      <c r="C10" s="8">
        <f t="shared" si="4"/>
        <v>46207</v>
      </c>
      <c r="D10" s="9">
        <f t="shared" si="5"/>
        <v>0.29166666666666702</v>
      </c>
      <c r="E10" s="8">
        <f t="shared" si="6"/>
        <v>46208</v>
      </c>
      <c r="F10" s="9">
        <f t="shared" si="7"/>
        <v>0.29166666666666702</v>
      </c>
      <c r="G10" s="10">
        <f t="shared" si="8"/>
        <v>1</v>
      </c>
      <c r="H10" s="11">
        <f t="shared" si="0"/>
        <v>3270060.32</v>
      </c>
      <c r="I10" s="11">
        <v>3275697.87</v>
      </c>
      <c r="J10" s="11">
        <f t="shared" si="1"/>
        <v>5637.5500000002794</v>
      </c>
      <c r="K10" s="27">
        <f t="shared" si="2"/>
        <v>234.8979166666783</v>
      </c>
      <c r="L10" s="28"/>
    </row>
    <row r="11" spans="1:12">
      <c r="A11" s="12">
        <f t="shared" si="3"/>
        <v>5</v>
      </c>
      <c r="B11" s="8">
        <f t="shared" si="3"/>
        <v>46208</v>
      </c>
      <c r="C11" s="8">
        <f t="shared" si="4"/>
        <v>46208</v>
      </c>
      <c r="D11" s="9">
        <f t="shared" si="5"/>
        <v>0.29166666666666702</v>
      </c>
      <c r="E11" s="8">
        <f t="shared" si="6"/>
        <v>46209</v>
      </c>
      <c r="F11" s="9">
        <f t="shared" si="7"/>
        <v>0.29166666666666702</v>
      </c>
      <c r="G11" s="10">
        <f t="shared" si="8"/>
        <v>1</v>
      </c>
      <c r="H11" s="11">
        <f t="shared" si="0"/>
        <v>3275697.87</v>
      </c>
      <c r="I11" s="240">
        <v>3279842.18</v>
      </c>
      <c r="J11" s="11">
        <f t="shared" si="1"/>
        <v>4144.3100000000559</v>
      </c>
      <c r="K11" s="27">
        <f t="shared" si="2"/>
        <v>172.67958333333567</v>
      </c>
      <c r="L11" s="28"/>
    </row>
    <row r="12" spans="1:12">
      <c r="A12" s="12">
        <f t="shared" si="3"/>
        <v>6</v>
      </c>
      <c r="B12" s="8">
        <f t="shared" si="3"/>
        <v>46209</v>
      </c>
      <c r="C12" s="8">
        <f t="shared" si="4"/>
        <v>46209</v>
      </c>
      <c r="D12" s="9">
        <f t="shared" si="5"/>
        <v>0.29166666666666702</v>
      </c>
      <c r="E12" s="8">
        <f t="shared" si="6"/>
        <v>46210</v>
      </c>
      <c r="F12" s="9">
        <f t="shared" si="7"/>
        <v>0.29166666666666702</v>
      </c>
      <c r="G12" s="10">
        <f t="shared" si="8"/>
        <v>1</v>
      </c>
      <c r="H12" s="11">
        <f t="shared" si="0"/>
        <v>3279842.18</v>
      </c>
      <c r="I12" s="11">
        <v>3288343.54</v>
      </c>
      <c r="J12" s="11">
        <f t="shared" si="1"/>
        <v>8501.3599999998696</v>
      </c>
      <c r="K12" s="27">
        <f t="shared" si="2"/>
        <v>354.2233333333279</v>
      </c>
      <c r="L12" s="28"/>
    </row>
    <row r="13" spans="1:12">
      <c r="A13" s="12">
        <f t="shared" si="3"/>
        <v>7</v>
      </c>
      <c r="B13" s="8">
        <f t="shared" si="3"/>
        <v>46210</v>
      </c>
      <c r="C13" s="8">
        <f t="shared" si="4"/>
        <v>46210</v>
      </c>
      <c r="D13" s="9">
        <f t="shared" si="5"/>
        <v>0.29166666666666702</v>
      </c>
      <c r="E13" s="8">
        <f t="shared" si="6"/>
        <v>46211</v>
      </c>
      <c r="F13" s="9">
        <f t="shared" si="7"/>
        <v>0.29166666666666702</v>
      </c>
      <c r="G13" s="10">
        <f t="shared" si="8"/>
        <v>1</v>
      </c>
      <c r="H13" s="11">
        <f t="shared" si="0"/>
        <v>3288343.54</v>
      </c>
      <c r="I13" s="11">
        <v>3297726.89</v>
      </c>
      <c r="J13" s="11">
        <f t="shared" si="1"/>
        <v>9383.3500000000931</v>
      </c>
      <c r="K13" s="27">
        <f t="shared" si="2"/>
        <v>390.97291666667053</v>
      </c>
      <c r="L13" s="28"/>
    </row>
    <row r="14" spans="1:12">
      <c r="A14" s="12">
        <f t="shared" si="3"/>
        <v>8</v>
      </c>
      <c r="B14" s="8">
        <f t="shared" si="3"/>
        <v>46211</v>
      </c>
      <c r="C14" s="8">
        <f t="shared" si="4"/>
        <v>46211</v>
      </c>
      <c r="D14" s="9">
        <f t="shared" si="5"/>
        <v>0.29166666666666702</v>
      </c>
      <c r="E14" s="8">
        <f t="shared" si="6"/>
        <v>46212</v>
      </c>
      <c r="F14" s="9">
        <f t="shared" si="7"/>
        <v>0.29166666666666702</v>
      </c>
      <c r="G14" s="10">
        <f t="shared" si="8"/>
        <v>1</v>
      </c>
      <c r="H14" s="11">
        <f t="shared" si="0"/>
        <v>3297726.89</v>
      </c>
      <c r="I14" s="11">
        <v>3306853.09</v>
      </c>
      <c r="J14" s="11">
        <f t="shared" si="1"/>
        <v>9126.1999999997206</v>
      </c>
      <c r="K14" s="27">
        <f t="shared" si="2"/>
        <v>380.25833333332167</v>
      </c>
      <c r="L14" s="28"/>
    </row>
    <row r="15" spans="1:12">
      <c r="A15" s="12">
        <f t="shared" si="3"/>
        <v>9</v>
      </c>
      <c r="B15" s="8">
        <f t="shared" si="3"/>
        <v>46212</v>
      </c>
      <c r="C15" s="8">
        <f t="shared" si="4"/>
        <v>46212</v>
      </c>
      <c r="D15" s="9">
        <f t="shared" si="5"/>
        <v>0.29166666666666702</v>
      </c>
      <c r="E15" s="8">
        <f t="shared" si="6"/>
        <v>46213</v>
      </c>
      <c r="F15" s="9">
        <f t="shared" si="7"/>
        <v>0.29166666666666702</v>
      </c>
      <c r="G15" s="10">
        <f t="shared" si="8"/>
        <v>1</v>
      </c>
      <c r="H15" s="11">
        <f t="shared" si="0"/>
        <v>3306853.09</v>
      </c>
      <c r="I15" s="240">
        <v>3316522.24</v>
      </c>
      <c r="J15" s="11">
        <f t="shared" si="1"/>
        <v>9669.1500000003725</v>
      </c>
      <c r="K15" s="27">
        <f t="shared" si="2"/>
        <v>402.88125000001554</v>
      </c>
      <c r="L15" s="28"/>
    </row>
    <row r="16" spans="1:12">
      <c r="A16" s="12">
        <f t="shared" si="3"/>
        <v>10</v>
      </c>
      <c r="B16" s="8">
        <f t="shared" si="3"/>
        <v>46213</v>
      </c>
      <c r="C16" s="8">
        <f t="shared" si="4"/>
        <v>46213</v>
      </c>
      <c r="D16" s="9">
        <f t="shared" si="5"/>
        <v>0.29166666666666702</v>
      </c>
      <c r="E16" s="8">
        <f t="shared" si="6"/>
        <v>46214</v>
      </c>
      <c r="F16" s="9">
        <f t="shared" si="7"/>
        <v>0.29166666666666702</v>
      </c>
      <c r="G16" s="10">
        <f t="shared" si="8"/>
        <v>1</v>
      </c>
      <c r="H16" s="11">
        <f t="shared" si="0"/>
        <v>3316522.24</v>
      </c>
      <c r="I16" s="240">
        <v>3325421.68</v>
      </c>
      <c r="J16" s="11">
        <f t="shared" si="1"/>
        <v>8899.4399999999441</v>
      </c>
      <c r="K16" s="27">
        <f t="shared" si="2"/>
        <v>370.80999999999767</v>
      </c>
      <c r="L16" s="241"/>
    </row>
    <row r="17" spans="1:14">
      <c r="A17" s="12">
        <f t="shared" si="3"/>
        <v>11</v>
      </c>
      <c r="B17" s="8">
        <f t="shared" si="3"/>
        <v>46214</v>
      </c>
      <c r="C17" s="8">
        <f t="shared" si="4"/>
        <v>46214</v>
      </c>
      <c r="D17" s="9">
        <f t="shared" si="5"/>
        <v>0.29166666666666702</v>
      </c>
      <c r="E17" s="8">
        <f t="shared" si="6"/>
        <v>46215</v>
      </c>
      <c r="F17" s="9">
        <f t="shared" si="7"/>
        <v>0.29166666666666702</v>
      </c>
      <c r="G17" s="10">
        <f t="shared" si="8"/>
        <v>1</v>
      </c>
      <c r="H17" s="11">
        <f t="shared" si="0"/>
        <v>3325421.68</v>
      </c>
      <c r="I17" s="240">
        <v>3331035.03</v>
      </c>
      <c r="J17" s="11">
        <f t="shared" ref="J17:J18" si="9">I17-H17</f>
        <v>5613.3499999996275</v>
      </c>
      <c r="K17" s="27">
        <f t="shared" ref="K17:K18" si="10">J17/24</f>
        <v>233.8895833333178</v>
      </c>
      <c r="L17" s="241"/>
    </row>
    <row r="18" spans="1:14">
      <c r="A18" s="12">
        <f t="shared" si="3"/>
        <v>12</v>
      </c>
      <c r="B18" s="8">
        <f t="shared" si="3"/>
        <v>46215</v>
      </c>
      <c r="C18" s="8">
        <f t="shared" si="4"/>
        <v>46215</v>
      </c>
      <c r="D18" s="9">
        <f t="shared" si="5"/>
        <v>0.29166666666666702</v>
      </c>
      <c r="E18" s="8">
        <f t="shared" si="6"/>
        <v>46216</v>
      </c>
      <c r="F18" s="9">
        <f t="shared" si="7"/>
        <v>0.29166666666666702</v>
      </c>
      <c r="G18" s="10">
        <f t="shared" si="8"/>
        <v>1</v>
      </c>
      <c r="H18" s="11">
        <f t="shared" si="0"/>
        <v>3331035.03</v>
      </c>
      <c r="I18" s="240">
        <v>3335761.55</v>
      </c>
      <c r="J18" s="11">
        <f t="shared" si="9"/>
        <v>4726.5200000000186</v>
      </c>
      <c r="K18" s="27">
        <f t="shared" si="10"/>
        <v>196.9383333333341</v>
      </c>
      <c r="L18" s="241"/>
      <c r="N18" s="29"/>
    </row>
    <row r="19" spans="1:14">
      <c r="A19" s="12">
        <f t="shared" si="3"/>
        <v>13</v>
      </c>
      <c r="B19" s="8">
        <f t="shared" si="3"/>
        <v>46216</v>
      </c>
      <c r="C19" s="8">
        <f t="shared" si="4"/>
        <v>46216</v>
      </c>
      <c r="D19" s="9">
        <f t="shared" si="5"/>
        <v>0.29166666666666702</v>
      </c>
      <c r="E19" s="8">
        <f t="shared" si="6"/>
        <v>46217</v>
      </c>
      <c r="F19" s="9">
        <f t="shared" si="7"/>
        <v>0.29166666666666702</v>
      </c>
      <c r="G19" s="10">
        <f t="shared" si="8"/>
        <v>1</v>
      </c>
      <c r="H19" s="11">
        <f t="shared" si="0"/>
        <v>3335761.55</v>
      </c>
      <c r="I19" s="240">
        <v>3345073.72</v>
      </c>
      <c r="J19" s="11">
        <f t="shared" si="1"/>
        <v>9312.1700000003912</v>
      </c>
      <c r="K19" s="27">
        <f t="shared" si="2"/>
        <v>388.00708333334961</v>
      </c>
      <c r="L19" s="241"/>
    </row>
    <row r="20" spans="1:14">
      <c r="A20" s="12">
        <f t="shared" si="3"/>
        <v>14</v>
      </c>
      <c r="B20" s="8">
        <f t="shared" si="3"/>
        <v>46217</v>
      </c>
      <c r="C20" s="8">
        <f t="shared" si="4"/>
        <v>46217</v>
      </c>
      <c r="D20" s="9">
        <f t="shared" si="5"/>
        <v>0.29166666666666702</v>
      </c>
      <c r="E20" s="8">
        <f t="shared" si="6"/>
        <v>46218</v>
      </c>
      <c r="F20" s="9">
        <f t="shared" si="7"/>
        <v>0.29166666666666702</v>
      </c>
      <c r="G20" s="10">
        <f t="shared" si="8"/>
        <v>1</v>
      </c>
      <c r="H20" s="11">
        <f t="shared" si="0"/>
        <v>3345073.72</v>
      </c>
      <c r="I20" s="240">
        <v>3355041.72</v>
      </c>
      <c r="J20" s="11">
        <f t="shared" si="1"/>
        <v>9968</v>
      </c>
      <c r="K20" s="27">
        <f t="shared" si="2"/>
        <v>415.33333333333331</v>
      </c>
      <c r="L20" s="241"/>
    </row>
    <row r="21" spans="1:14">
      <c r="A21" s="12">
        <f t="shared" si="3"/>
        <v>15</v>
      </c>
      <c r="B21" s="8">
        <f t="shared" si="3"/>
        <v>46218</v>
      </c>
      <c r="C21" s="8">
        <f t="shared" si="4"/>
        <v>46218</v>
      </c>
      <c r="D21" s="9">
        <f t="shared" si="5"/>
        <v>0.29166666666666702</v>
      </c>
      <c r="E21" s="8">
        <f t="shared" si="6"/>
        <v>46219</v>
      </c>
      <c r="F21" s="9">
        <f t="shared" si="7"/>
        <v>0.29166666666666702</v>
      </c>
      <c r="G21" s="10">
        <f t="shared" si="8"/>
        <v>1</v>
      </c>
      <c r="H21" s="11">
        <f t="shared" si="0"/>
        <v>3355041.72</v>
      </c>
      <c r="I21" s="11">
        <v>3363583.53</v>
      </c>
      <c r="J21" s="11">
        <f t="shared" si="1"/>
        <v>8541.8099999995902</v>
      </c>
      <c r="K21" s="27">
        <f t="shared" si="2"/>
        <v>355.90874999998294</v>
      </c>
      <c r="L21" s="241"/>
    </row>
    <row r="22" spans="1:14">
      <c r="A22" s="12">
        <f t="shared" si="3"/>
        <v>16</v>
      </c>
      <c r="B22" s="8">
        <f t="shared" si="3"/>
        <v>46219</v>
      </c>
      <c r="C22" s="8">
        <f t="shared" si="4"/>
        <v>46219</v>
      </c>
      <c r="D22" s="9">
        <f t="shared" si="5"/>
        <v>0.29166666666666702</v>
      </c>
      <c r="E22" s="8">
        <f t="shared" si="6"/>
        <v>46220</v>
      </c>
      <c r="F22" s="9">
        <f t="shared" si="7"/>
        <v>0.29166666666666702</v>
      </c>
      <c r="G22" s="10">
        <f t="shared" si="8"/>
        <v>1</v>
      </c>
      <c r="H22" s="11">
        <f t="shared" si="0"/>
        <v>3363583.53</v>
      </c>
      <c r="I22" s="11">
        <v>3371998.82</v>
      </c>
      <c r="J22" s="11">
        <f t="shared" si="1"/>
        <v>8415.2900000000373</v>
      </c>
      <c r="K22" s="27">
        <f t="shared" si="2"/>
        <v>350.63708333333489</v>
      </c>
      <c r="L22" s="241"/>
    </row>
    <row r="23" spans="1:14">
      <c r="A23" s="12">
        <f t="shared" si="3"/>
        <v>17</v>
      </c>
      <c r="B23" s="8">
        <f t="shared" si="3"/>
        <v>46220</v>
      </c>
      <c r="C23" s="8">
        <f t="shared" si="4"/>
        <v>46220</v>
      </c>
      <c r="D23" s="9">
        <f t="shared" si="5"/>
        <v>0.29166666666666702</v>
      </c>
      <c r="E23" s="8">
        <f t="shared" si="6"/>
        <v>46221</v>
      </c>
      <c r="F23" s="9">
        <f t="shared" si="7"/>
        <v>0.29166666666666702</v>
      </c>
      <c r="G23" s="10">
        <f t="shared" si="8"/>
        <v>1</v>
      </c>
      <c r="H23" s="11">
        <f t="shared" si="0"/>
        <v>3371998.82</v>
      </c>
      <c r="I23" s="11">
        <v>3380453.25</v>
      </c>
      <c r="J23" s="11">
        <f t="shared" si="1"/>
        <v>8454.4300000001676</v>
      </c>
      <c r="K23" s="27">
        <f t="shared" si="2"/>
        <v>352.26791666667367</v>
      </c>
      <c r="L23" s="241"/>
    </row>
    <row r="24" spans="1:14">
      <c r="A24" s="12">
        <f t="shared" si="3"/>
        <v>18</v>
      </c>
      <c r="B24" s="8">
        <f t="shared" si="3"/>
        <v>46221</v>
      </c>
      <c r="C24" s="8">
        <f t="shared" si="4"/>
        <v>46221</v>
      </c>
      <c r="D24" s="9">
        <f t="shared" si="5"/>
        <v>0.29166666666666702</v>
      </c>
      <c r="E24" s="8">
        <f t="shared" si="6"/>
        <v>46222</v>
      </c>
      <c r="F24" s="9">
        <f t="shared" si="7"/>
        <v>0.29166666666666702</v>
      </c>
      <c r="G24" s="10">
        <f t="shared" si="8"/>
        <v>1</v>
      </c>
      <c r="H24" s="11">
        <f t="shared" si="0"/>
        <v>3380453.25</v>
      </c>
      <c r="I24" s="11">
        <v>3386556.63</v>
      </c>
      <c r="J24" s="11">
        <f t="shared" ref="J24" si="11">I24-H24</f>
        <v>6103.3799999998882</v>
      </c>
      <c r="K24" s="27">
        <f t="shared" ref="K24" si="12">J24/24</f>
        <v>254.30749999999534</v>
      </c>
      <c r="L24" s="241"/>
    </row>
    <row r="25" spans="1:14">
      <c r="A25" s="12">
        <f t="shared" ref="A25:B34" si="13">A24+1</f>
        <v>19</v>
      </c>
      <c r="B25" s="8">
        <f>B24+1</f>
        <v>46222</v>
      </c>
      <c r="C25" s="8">
        <f t="shared" si="4"/>
        <v>46222</v>
      </c>
      <c r="D25" s="9">
        <f t="shared" si="5"/>
        <v>0.29166666666666702</v>
      </c>
      <c r="E25" s="8">
        <f t="shared" si="6"/>
        <v>46223</v>
      </c>
      <c r="F25" s="9">
        <f t="shared" si="7"/>
        <v>0.29166666666666702</v>
      </c>
      <c r="G25" s="10">
        <f t="shared" si="8"/>
        <v>1</v>
      </c>
      <c r="H25" s="11">
        <f t="shared" si="0"/>
        <v>3386556.63</v>
      </c>
      <c r="I25" s="11">
        <v>3391314.29</v>
      </c>
      <c r="J25" s="11">
        <f t="shared" ref="J25" si="14">I25-H25</f>
        <v>4757.660000000149</v>
      </c>
      <c r="K25" s="27">
        <f t="shared" ref="K25" si="15">J25/24</f>
        <v>198.23583333333954</v>
      </c>
      <c r="L25" s="241"/>
    </row>
    <row r="26" spans="1:14">
      <c r="A26" s="12">
        <f t="shared" si="13"/>
        <v>20</v>
      </c>
      <c r="B26" s="8">
        <f>B25+1</f>
        <v>46223</v>
      </c>
      <c r="C26" s="8">
        <f t="shared" si="4"/>
        <v>46223</v>
      </c>
      <c r="D26" s="9">
        <f t="shared" si="5"/>
        <v>0.29166666666666702</v>
      </c>
      <c r="E26" s="8">
        <f t="shared" si="6"/>
        <v>46224</v>
      </c>
      <c r="F26" s="9">
        <f t="shared" si="7"/>
        <v>0.29166666666666702</v>
      </c>
      <c r="G26" s="10">
        <f t="shared" si="8"/>
        <v>1</v>
      </c>
      <c r="H26" s="11">
        <f t="shared" si="0"/>
        <v>3391314.29</v>
      </c>
      <c r="I26" s="11">
        <v>3399286.18</v>
      </c>
      <c r="J26" s="11">
        <f t="shared" ref="J26" si="16">I26-H26</f>
        <v>7971.8900000001304</v>
      </c>
      <c r="K26" s="27">
        <f t="shared" ref="K26" si="17">J26/24</f>
        <v>332.16208333333878</v>
      </c>
      <c r="L26" s="241"/>
    </row>
    <row r="27" spans="1:14">
      <c r="A27" s="12">
        <f t="shared" si="13"/>
        <v>21</v>
      </c>
      <c r="B27" s="8">
        <f>B26+1</f>
        <v>46224</v>
      </c>
      <c r="C27" s="8">
        <f t="shared" si="4"/>
        <v>46224</v>
      </c>
      <c r="D27" s="9">
        <f t="shared" si="5"/>
        <v>0.29166666666666702</v>
      </c>
      <c r="E27" s="8">
        <f t="shared" si="6"/>
        <v>46225</v>
      </c>
      <c r="F27" s="9">
        <f t="shared" si="7"/>
        <v>0.29166666666666702</v>
      </c>
      <c r="G27" s="10">
        <f t="shared" si="8"/>
        <v>1</v>
      </c>
      <c r="H27" s="11">
        <f t="shared" si="0"/>
        <v>3399286.18</v>
      </c>
      <c r="I27" s="11">
        <v>3407005.19</v>
      </c>
      <c r="J27" s="11">
        <f t="shared" ref="J27:J34" si="18">I27-H27</f>
        <v>7719.0099999997765</v>
      </c>
      <c r="K27" s="27">
        <f t="shared" ref="K27:K34" si="19">J27/24</f>
        <v>321.62541666665737</v>
      </c>
      <c r="L27" s="241"/>
    </row>
    <row r="28" spans="1:14">
      <c r="A28" s="12">
        <f t="shared" si="13"/>
        <v>22</v>
      </c>
      <c r="B28" s="8">
        <f t="shared" si="13"/>
        <v>46225</v>
      </c>
      <c r="C28" s="8">
        <f t="shared" si="4"/>
        <v>46225</v>
      </c>
      <c r="D28" s="9">
        <f t="shared" si="5"/>
        <v>0.29166666666666702</v>
      </c>
      <c r="E28" s="8">
        <f t="shared" si="6"/>
        <v>46226</v>
      </c>
      <c r="F28" s="9">
        <f t="shared" si="7"/>
        <v>0.29166666666666702</v>
      </c>
      <c r="G28" s="10">
        <f t="shared" si="8"/>
        <v>1</v>
      </c>
      <c r="H28" s="11">
        <f t="shared" si="0"/>
        <v>3407005.19</v>
      </c>
      <c r="I28" s="11">
        <v>3415094.85</v>
      </c>
      <c r="J28" s="11">
        <f t="shared" si="18"/>
        <v>8089.660000000149</v>
      </c>
      <c r="K28" s="27">
        <f t="shared" si="19"/>
        <v>337.06916666667286</v>
      </c>
      <c r="L28" s="241"/>
    </row>
    <row r="29" spans="1:14">
      <c r="A29" s="12">
        <f t="shared" si="13"/>
        <v>23</v>
      </c>
      <c r="B29" s="8">
        <f t="shared" si="13"/>
        <v>46226</v>
      </c>
      <c r="C29" s="8">
        <f t="shared" si="4"/>
        <v>46226</v>
      </c>
      <c r="D29" s="9">
        <f t="shared" si="5"/>
        <v>0.29166666666666702</v>
      </c>
      <c r="E29" s="8">
        <f t="shared" si="6"/>
        <v>46227</v>
      </c>
      <c r="F29" s="9">
        <f t="shared" si="7"/>
        <v>0.29166666666666702</v>
      </c>
      <c r="G29" s="10">
        <f t="shared" si="8"/>
        <v>1</v>
      </c>
      <c r="H29" s="11">
        <f t="shared" si="0"/>
        <v>3415094.85</v>
      </c>
      <c r="I29" s="11">
        <v>3421887.39</v>
      </c>
      <c r="J29" s="11">
        <f t="shared" si="18"/>
        <v>6792.5400000000373</v>
      </c>
      <c r="K29" s="27">
        <f t="shared" si="19"/>
        <v>283.02250000000157</v>
      </c>
      <c r="L29" s="241"/>
    </row>
    <row r="30" spans="1:14">
      <c r="A30" s="12">
        <f t="shared" si="13"/>
        <v>24</v>
      </c>
      <c r="B30" s="8">
        <f t="shared" si="13"/>
        <v>46227</v>
      </c>
      <c r="C30" s="8">
        <f t="shared" si="4"/>
        <v>46227</v>
      </c>
      <c r="D30" s="9">
        <f t="shared" si="5"/>
        <v>0.29166666666666702</v>
      </c>
      <c r="E30" s="8">
        <f t="shared" si="6"/>
        <v>46228</v>
      </c>
      <c r="F30" s="9">
        <f t="shared" si="7"/>
        <v>0.29166666666666702</v>
      </c>
      <c r="G30" s="10">
        <f t="shared" si="8"/>
        <v>1</v>
      </c>
      <c r="H30" s="11">
        <f t="shared" si="0"/>
        <v>3421887.39</v>
      </c>
      <c r="I30" s="11">
        <v>3429611.64</v>
      </c>
      <c r="J30" s="11">
        <f t="shared" si="18"/>
        <v>7724.25</v>
      </c>
      <c r="K30" s="27">
        <f t="shared" si="19"/>
        <v>321.84375</v>
      </c>
      <c r="L30" s="241"/>
    </row>
    <row r="31" spans="1:14">
      <c r="A31" s="12">
        <f t="shared" si="13"/>
        <v>25</v>
      </c>
      <c r="B31" s="8">
        <f t="shared" si="13"/>
        <v>46228</v>
      </c>
      <c r="C31" s="8">
        <f t="shared" si="4"/>
        <v>46228</v>
      </c>
      <c r="D31" s="9">
        <f t="shared" si="5"/>
        <v>0.29166666666666702</v>
      </c>
      <c r="E31" s="8">
        <f t="shared" si="6"/>
        <v>46229</v>
      </c>
      <c r="F31" s="9">
        <f t="shared" si="7"/>
        <v>0.29166666666666702</v>
      </c>
      <c r="G31" s="10">
        <f t="shared" si="8"/>
        <v>1</v>
      </c>
      <c r="H31" s="11">
        <f t="shared" si="0"/>
        <v>3429611.64</v>
      </c>
      <c r="I31" s="11">
        <v>3435674.74</v>
      </c>
      <c r="J31" s="11">
        <f t="shared" si="18"/>
        <v>6063.1000000000931</v>
      </c>
      <c r="K31" s="27">
        <f t="shared" si="19"/>
        <v>252.62916666667056</v>
      </c>
      <c r="L31" s="28"/>
    </row>
    <row r="32" spans="1:14">
      <c r="A32" s="12">
        <f t="shared" si="13"/>
        <v>26</v>
      </c>
      <c r="B32" s="8">
        <f t="shared" si="13"/>
        <v>46229</v>
      </c>
      <c r="C32" s="8">
        <f t="shared" si="4"/>
        <v>46229</v>
      </c>
      <c r="D32" s="9">
        <f t="shared" si="5"/>
        <v>0.29166666666666702</v>
      </c>
      <c r="E32" s="8">
        <f t="shared" si="6"/>
        <v>46230</v>
      </c>
      <c r="F32" s="9">
        <f t="shared" si="7"/>
        <v>0.29166666666666702</v>
      </c>
      <c r="G32" s="10">
        <f t="shared" si="8"/>
        <v>1</v>
      </c>
      <c r="H32" s="11">
        <f t="shared" si="0"/>
        <v>3435674.74</v>
      </c>
      <c r="I32" s="11">
        <v>3440239.81</v>
      </c>
      <c r="J32" s="11">
        <f t="shared" si="18"/>
        <v>4565.0699999998324</v>
      </c>
      <c r="K32" s="27">
        <f t="shared" si="19"/>
        <v>190.21124999999302</v>
      </c>
      <c r="L32" s="28"/>
    </row>
    <row r="33" spans="1:12">
      <c r="A33" s="12">
        <f t="shared" si="13"/>
        <v>27</v>
      </c>
      <c r="B33" s="8">
        <f t="shared" si="13"/>
        <v>46230</v>
      </c>
      <c r="C33" s="8">
        <f t="shared" si="4"/>
        <v>46230</v>
      </c>
      <c r="D33" s="9">
        <f t="shared" si="5"/>
        <v>0.29166666666666702</v>
      </c>
      <c r="E33" s="8">
        <f t="shared" si="6"/>
        <v>46231</v>
      </c>
      <c r="F33" s="9">
        <f t="shared" si="7"/>
        <v>0.29166666666666702</v>
      </c>
      <c r="G33" s="10">
        <f t="shared" si="8"/>
        <v>1</v>
      </c>
      <c r="H33" s="11">
        <f t="shared" si="0"/>
        <v>3440239.81</v>
      </c>
      <c r="I33" s="11">
        <v>3447986.76</v>
      </c>
      <c r="J33" s="11">
        <f t="shared" si="18"/>
        <v>7746.9499999997206</v>
      </c>
      <c r="K33" s="27">
        <f t="shared" si="19"/>
        <v>322.78958333332167</v>
      </c>
      <c r="L33" s="28"/>
    </row>
    <row r="34" spans="1:12">
      <c r="A34" s="12">
        <f t="shared" si="13"/>
        <v>28</v>
      </c>
      <c r="B34" s="8">
        <f t="shared" si="13"/>
        <v>46231</v>
      </c>
      <c r="C34" s="8">
        <f t="shared" si="4"/>
        <v>46231</v>
      </c>
      <c r="D34" s="9">
        <f t="shared" si="5"/>
        <v>0.29166666666666702</v>
      </c>
      <c r="E34" s="8">
        <f t="shared" si="6"/>
        <v>46232</v>
      </c>
      <c r="F34" s="9">
        <f t="shared" si="7"/>
        <v>0.29166666666666702</v>
      </c>
      <c r="G34" s="10">
        <f t="shared" si="8"/>
        <v>1</v>
      </c>
      <c r="H34" s="11">
        <f t="shared" si="0"/>
        <v>3447986.76</v>
      </c>
      <c r="I34" s="11">
        <v>3454739.35</v>
      </c>
      <c r="J34" s="11">
        <f t="shared" si="18"/>
        <v>6752.5900000003166</v>
      </c>
      <c r="K34" s="27">
        <f t="shared" si="19"/>
        <v>281.35791666667984</v>
      </c>
      <c r="L34" s="28"/>
    </row>
    <row r="35" spans="1:12">
      <c r="A35" s="12">
        <f t="shared" ref="A35:B35" si="20">A34+1</f>
        <v>29</v>
      </c>
      <c r="B35" s="8">
        <f t="shared" si="20"/>
        <v>46232</v>
      </c>
      <c r="C35" s="8">
        <f t="shared" ref="C35:C36" si="21">B35</f>
        <v>46232</v>
      </c>
      <c r="D35" s="9">
        <f t="shared" si="5"/>
        <v>0.29166666666666702</v>
      </c>
      <c r="E35" s="8">
        <f t="shared" ref="E35:E36" si="22">C35+1</f>
        <v>46233</v>
      </c>
      <c r="F35" s="9">
        <f t="shared" si="7"/>
        <v>0.29166666666666702</v>
      </c>
      <c r="G35" s="10">
        <f t="shared" ref="G35:G36" si="23">IFERROR(((E35-C35)+(F35-D35)),"")</f>
        <v>1</v>
      </c>
      <c r="H35" s="11">
        <f t="shared" si="0"/>
        <v>3454739.35</v>
      </c>
      <c r="I35" s="11">
        <v>3461784.77</v>
      </c>
      <c r="J35" s="11">
        <f t="shared" ref="J35:J36" si="24">I35-H35</f>
        <v>7045.4199999999255</v>
      </c>
      <c r="K35" s="27">
        <f t="shared" ref="K35:K36" si="25">J35/24</f>
        <v>293.55916666666354</v>
      </c>
      <c r="L35" s="28"/>
    </row>
    <row r="36" spans="1:12">
      <c r="A36" s="12">
        <f t="shared" ref="A36:B37" si="26">A35+1</f>
        <v>30</v>
      </c>
      <c r="B36" s="8">
        <f t="shared" si="26"/>
        <v>46233</v>
      </c>
      <c r="C36" s="8">
        <f t="shared" si="21"/>
        <v>46233</v>
      </c>
      <c r="D36" s="9">
        <f t="shared" si="5"/>
        <v>0.29166666666666702</v>
      </c>
      <c r="E36" s="8">
        <f t="shared" si="22"/>
        <v>46234</v>
      </c>
      <c r="F36" s="9">
        <f t="shared" si="7"/>
        <v>0.29166666666666702</v>
      </c>
      <c r="G36" s="10">
        <f t="shared" si="23"/>
        <v>1</v>
      </c>
      <c r="H36" s="11">
        <f t="shared" si="0"/>
        <v>3461784.77</v>
      </c>
      <c r="I36" s="11">
        <v>3469219.79</v>
      </c>
      <c r="J36" s="11">
        <f t="shared" si="24"/>
        <v>7435.0200000000186</v>
      </c>
      <c r="K36" s="27">
        <f t="shared" si="25"/>
        <v>309.79250000000076</v>
      </c>
      <c r="L36" s="28"/>
    </row>
    <row r="37" spans="1:12">
      <c r="A37" s="12">
        <f t="shared" si="26"/>
        <v>31</v>
      </c>
      <c r="B37" s="8">
        <f t="shared" si="26"/>
        <v>46234</v>
      </c>
      <c r="C37" s="8">
        <f t="shared" ref="C37" si="27">B37</f>
        <v>46234</v>
      </c>
      <c r="D37" s="9">
        <f t="shared" si="5"/>
        <v>0.29166666666666702</v>
      </c>
      <c r="E37" s="8">
        <f t="shared" ref="E37" si="28">C37+1</f>
        <v>46235</v>
      </c>
      <c r="F37" s="9">
        <f t="shared" si="7"/>
        <v>0.29166666666666702</v>
      </c>
      <c r="G37" s="10">
        <f t="shared" ref="G37" si="29">IFERROR(((E37-C37)+(F37-D37)),"")</f>
        <v>1</v>
      </c>
      <c r="H37" s="11">
        <f t="shared" si="0"/>
        <v>3469219.79</v>
      </c>
      <c r="I37" s="11">
        <v>3477427.94</v>
      </c>
      <c r="J37" s="11">
        <f t="shared" ref="J37" si="30">I37-H37</f>
        <v>8208.1499999999069</v>
      </c>
      <c r="K37" s="27">
        <f t="shared" ref="K37" si="31">J37/24</f>
        <v>342.0062499999961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11"/>
      <c r="I41" s="11"/>
      <c r="J41" s="11"/>
      <c r="K41" s="27"/>
      <c r="L41" s="28"/>
    </row>
    <row r="42" spans="1:12">
      <c r="A42" s="17" t="s">
        <v>3</v>
      </c>
      <c r="B42" s="18"/>
      <c r="C42" s="18"/>
      <c r="D42" s="18"/>
      <c r="E42" s="18"/>
      <c r="F42" s="18"/>
      <c r="G42" s="19">
        <f>SUM(G7:G41)</f>
        <v>31</v>
      </c>
      <c r="H42" s="20"/>
      <c r="I42" s="20"/>
      <c r="J42" s="32">
        <f>SUM(J7:J41)</f>
        <v>232852.21999999974</v>
      </c>
      <c r="K42" s="32">
        <f>AVERAGE(K7:K41)</f>
        <v>312.97341397849436</v>
      </c>
      <c r="L42" s="33"/>
    </row>
    <row r="43" spans="1:12">
      <c r="A43" s="21" t="s">
        <v>118</v>
      </c>
      <c r="B43" s="22"/>
      <c r="C43" s="22"/>
      <c r="D43" s="22"/>
      <c r="E43" s="22"/>
      <c r="F43" s="22"/>
      <c r="G43" s="23">
        <f>G42/SUMPRODUCT((G7:G41&gt;0)*1)</f>
        <v>1</v>
      </c>
      <c r="H43" s="24"/>
      <c r="I43" s="24"/>
      <c r="J43" s="24"/>
      <c r="K43" s="24">
        <f>K42/SUMPRODUCT((K7:K41&gt;0)*1)</f>
        <v>10.095916579951432</v>
      </c>
      <c r="L43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" priority="1" operator="equal">
      <formula>"APC"</formula>
    </cfRule>
  </conditionalFormatting>
  <hyperlinks>
    <hyperlink ref="L2" location="'Summary sales'!A1" display="SUMMARY" xr:uid="{00000000-0004-0000-1E00-000000000000}"/>
  </hyperlinks>
  <pageMargins left="0.7" right="0.7" top="0.75" bottom="0.75" header="0.3" footer="0.3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41"/>
  <sheetViews>
    <sheetView workbookViewId="0">
      <pane ySplit="6" topLeftCell="A19" activePane="bottomLeft" state="frozen"/>
      <selection pane="bottomLef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</row>
    <row r="2" spans="1:12">
      <c r="B2" s="2"/>
      <c r="C2" s="3" t="s">
        <v>161</v>
      </c>
      <c r="D2" s="2"/>
      <c r="E2" s="2"/>
      <c r="F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</row>
    <row r="4" spans="1:12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MAX(K7:K39)</f>
        <v>130.73958333333334</v>
      </c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7">
        <f>C4</f>
        <v>46204</v>
      </c>
      <c r="D7" s="278">
        <v>0.29166666666666702</v>
      </c>
      <c r="E7" s="8">
        <f>C7+1</f>
        <v>46205</v>
      </c>
      <c r="F7" s="9">
        <v>0.29166666666666702</v>
      </c>
      <c r="G7" s="10">
        <f>IFERROR(((E7-C7)+(F7-D7)),"")</f>
        <v>1</v>
      </c>
      <c r="H7" s="11">
        <v>1132216.18</v>
      </c>
      <c r="I7" s="11">
        <v>1132618.8400000001</v>
      </c>
      <c r="J7" s="11">
        <f t="shared" ref="J7:J8" si="0">I7-H7</f>
        <v>402.66000000014901</v>
      </c>
      <c r="K7" s="27">
        <f t="shared" ref="K7:K11" si="1">J7/24</f>
        <v>16.77750000000621</v>
      </c>
      <c r="L7" s="28"/>
    </row>
    <row r="8" spans="1:12">
      <c r="A8" s="12">
        <f>A7+1</f>
        <v>2</v>
      </c>
      <c r="B8" s="8">
        <f>B7+1</f>
        <v>46205</v>
      </c>
      <c r="C8" s="8">
        <f t="shared" ref="C8:C33" si="2">B8</f>
        <v>46205</v>
      </c>
      <c r="D8" s="9">
        <v>0.29166666666666702</v>
      </c>
      <c r="E8" s="8">
        <f>C8+1</f>
        <v>46206</v>
      </c>
      <c r="F8" s="9">
        <v>0.29166666666666702</v>
      </c>
      <c r="G8" s="10">
        <f>IFERROR(((E8-C8)+(F8-D8)),"")</f>
        <v>1</v>
      </c>
      <c r="H8" s="11">
        <f t="shared" ref="H8:H37" si="3">I7</f>
        <v>1132618.8400000001</v>
      </c>
      <c r="I8" s="11">
        <v>1133258.71</v>
      </c>
      <c r="J8" s="11">
        <f t="shared" si="0"/>
        <v>639.86999999987893</v>
      </c>
      <c r="K8" s="27">
        <f t="shared" si="1"/>
        <v>26.661249999994954</v>
      </c>
      <c r="L8" s="28"/>
    </row>
    <row r="9" spans="1:12">
      <c r="A9" s="12">
        <f t="shared" ref="A9:B24" si="4">A8+1</f>
        <v>3</v>
      </c>
      <c r="B9" s="8">
        <f t="shared" si="4"/>
        <v>46206</v>
      </c>
      <c r="C9" s="8">
        <f t="shared" si="2"/>
        <v>46206</v>
      </c>
      <c r="D9" s="9">
        <v>0.29166666666666702</v>
      </c>
      <c r="E9" s="8">
        <f t="shared" ref="E9:E33" si="5">C9+1</f>
        <v>46207</v>
      </c>
      <c r="F9" s="9">
        <v>0.29166666666666702</v>
      </c>
      <c r="G9" s="10">
        <f>IFERROR(((E9-C9)+(F9-D9)),"")</f>
        <v>1</v>
      </c>
      <c r="H9" s="11">
        <f t="shared" si="3"/>
        <v>1133258.71</v>
      </c>
      <c r="I9" s="11">
        <v>1134404.68</v>
      </c>
      <c r="J9" s="11">
        <f t="shared" ref="J9" si="6">I9-H9</f>
        <v>1145.9699999999721</v>
      </c>
      <c r="K9" s="27">
        <f t="shared" si="1"/>
        <v>47.748749999998836</v>
      </c>
      <c r="L9" s="28"/>
    </row>
    <row r="10" spans="1:12">
      <c r="A10" s="12">
        <f t="shared" si="4"/>
        <v>4</v>
      </c>
      <c r="B10" s="8">
        <f t="shared" si="4"/>
        <v>46207</v>
      </c>
      <c r="C10" s="8">
        <f t="shared" si="2"/>
        <v>46207</v>
      </c>
      <c r="D10" s="9">
        <v>0.29166666666666702</v>
      </c>
      <c r="E10" s="8">
        <f t="shared" si="5"/>
        <v>46208</v>
      </c>
      <c r="F10" s="9">
        <v>0.29166666666666702</v>
      </c>
      <c r="G10" s="10">
        <f>IFERROR(((E10-C10)+(F10-D10)),"")</f>
        <v>1</v>
      </c>
      <c r="H10" s="11">
        <f t="shared" si="3"/>
        <v>1134404.68</v>
      </c>
      <c r="I10" s="11">
        <v>1135258.69</v>
      </c>
      <c r="J10" s="11">
        <f t="shared" ref="J10" si="7">I10-H10</f>
        <v>854.01000000000931</v>
      </c>
      <c r="K10" s="27">
        <f t="shared" si="1"/>
        <v>35.583750000000386</v>
      </c>
      <c r="L10" s="28"/>
    </row>
    <row r="11" spans="1:12">
      <c r="A11" s="12">
        <f t="shared" si="4"/>
        <v>5</v>
      </c>
      <c r="B11" s="8">
        <f t="shared" si="4"/>
        <v>46208</v>
      </c>
      <c r="C11" s="8">
        <f t="shared" si="2"/>
        <v>46208</v>
      </c>
      <c r="D11" s="9">
        <v>0.29166666666666702</v>
      </c>
      <c r="E11" s="8">
        <f t="shared" si="5"/>
        <v>46209</v>
      </c>
      <c r="F11" s="9">
        <v>0.29166666666666702</v>
      </c>
      <c r="G11" s="10">
        <f t="shared" ref="G11:G33" si="8">IFERROR(((E11-C11)+(F11-D11)),"")</f>
        <v>1</v>
      </c>
      <c r="H11" s="11">
        <f t="shared" si="3"/>
        <v>1135258.69</v>
      </c>
      <c r="I11" s="11">
        <v>1135439.97</v>
      </c>
      <c r="J11" s="11">
        <f t="shared" ref="J11" si="9">I11-H11</f>
        <v>181.28000000002794</v>
      </c>
      <c r="K11" s="27">
        <f t="shared" si="1"/>
        <v>7.5533333333344972</v>
      </c>
      <c r="L11" s="28"/>
    </row>
    <row r="12" spans="1:12">
      <c r="A12" s="12">
        <f t="shared" si="4"/>
        <v>6</v>
      </c>
      <c r="B12" s="8">
        <f t="shared" si="4"/>
        <v>46209</v>
      </c>
      <c r="C12" s="8">
        <f t="shared" si="2"/>
        <v>46209</v>
      </c>
      <c r="D12" s="9">
        <v>0.29166666666666702</v>
      </c>
      <c r="E12" s="8">
        <f t="shared" si="5"/>
        <v>46210</v>
      </c>
      <c r="F12" s="9">
        <v>0.29166666666666702</v>
      </c>
      <c r="G12" s="10">
        <f t="shared" si="8"/>
        <v>1</v>
      </c>
      <c r="H12" s="11">
        <f t="shared" si="3"/>
        <v>1135439.97</v>
      </c>
      <c r="I12" s="11">
        <v>1137768.3999999999</v>
      </c>
      <c r="J12" s="11">
        <f t="shared" ref="J12" si="10">I12-H12</f>
        <v>2328.4299999999348</v>
      </c>
      <c r="K12" s="27">
        <f t="shared" ref="K12" si="11">J12/24</f>
        <v>97.01791666666395</v>
      </c>
      <c r="L12" s="28"/>
    </row>
    <row r="13" spans="1:12">
      <c r="A13" s="12">
        <f t="shared" si="4"/>
        <v>7</v>
      </c>
      <c r="B13" s="8">
        <f t="shared" si="4"/>
        <v>46210</v>
      </c>
      <c r="C13" s="8">
        <f t="shared" si="2"/>
        <v>46210</v>
      </c>
      <c r="D13" s="9">
        <v>0.29166666666666702</v>
      </c>
      <c r="E13" s="8">
        <f t="shared" si="5"/>
        <v>46211</v>
      </c>
      <c r="F13" s="9">
        <v>0.29166666666666702</v>
      </c>
      <c r="G13" s="10">
        <f t="shared" si="8"/>
        <v>1</v>
      </c>
      <c r="H13" s="11">
        <f t="shared" si="3"/>
        <v>1137768.3999999999</v>
      </c>
      <c r="I13" s="11">
        <v>1140364.45</v>
      </c>
      <c r="J13" s="11">
        <f t="shared" ref="J13:J33" si="12">I13-H13</f>
        <v>2596.0500000000466</v>
      </c>
      <c r="K13" s="27">
        <f t="shared" ref="K13:K33" si="13">J13/24</f>
        <v>108.16875000000194</v>
      </c>
      <c r="L13" s="28"/>
    </row>
    <row r="14" spans="1:12">
      <c r="A14" s="12">
        <f t="shared" si="4"/>
        <v>8</v>
      </c>
      <c r="B14" s="8">
        <f t="shared" si="4"/>
        <v>46211</v>
      </c>
      <c r="C14" s="8">
        <f t="shared" si="2"/>
        <v>46211</v>
      </c>
      <c r="D14" s="9">
        <v>0.29166666666666702</v>
      </c>
      <c r="E14" s="8">
        <f t="shared" si="5"/>
        <v>46212</v>
      </c>
      <c r="F14" s="9">
        <v>0.29166666666666702</v>
      </c>
      <c r="G14" s="10">
        <f t="shared" si="8"/>
        <v>1</v>
      </c>
      <c r="H14" s="11">
        <f t="shared" si="3"/>
        <v>1140364.45</v>
      </c>
      <c r="I14" s="11">
        <v>1143502.2</v>
      </c>
      <c r="J14" s="11">
        <f t="shared" si="12"/>
        <v>3137.75</v>
      </c>
      <c r="K14" s="27">
        <f t="shared" si="13"/>
        <v>130.73958333333334</v>
      </c>
      <c r="L14" s="28"/>
    </row>
    <row r="15" spans="1:12">
      <c r="A15" s="12">
        <f t="shared" si="4"/>
        <v>9</v>
      </c>
      <c r="B15" s="8">
        <f t="shared" si="4"/>
        <v>46212</v>
      </c>
      <c r="C15" s="8">
        <f t="shared" si="2"/>
        <v>46212</v>
      </c>
      <c r="D15" s="9">
        <v>0.29166666666666702</v>
      </c>
      <c r="E15" s="8">
        <f t="shared" si="5"/>
        <v>46213</v>
      </c>
      <c r="F15" s="9">
        <v>0.29166666666666702</v>
      </c>
      <c r="G15" s="10">
        <f t="shared" si="8"/>
        <v>1</v>
      </c>
      <c r="H15" s="11">
        <f t="shared" si="3"/>
        <v>1143502.2</v>
      </c>
      <c r="I15" s="11">
        <v>1146466.97</v>
      </c>
      <c r="J15" s="11">
        <f t="shared" si="12"/>
        <v>2964.7700000000186</v>
      </c>
      <c r="K15" s="27">
        <f t="shared" si="13"/>
        <v>123.53208333333411</v>
      </c>
      <c r="L15" s="28"/>
    </row>
    <row r="16" spans="1:12">
      <c r="A16" s="12">
        <f t="shared" si="4"/>
        <v>10</v>
      </c>
      <c r="B16" s="8">
        <f t="shared" si="4"/>
        <v>46213</v>
      </c>
      <c r="C16" s="8">
        <f t="shared" si="2"/>
        <v>46213</v>
      </c>
      <c r="D16" s="9">
        <v>0.29166666666666702</v>
      </c>
      <c r="E16" s="8">
        <f t="shared" si="5"/>
        <v>46214</v>
      </c>
      <c r="F16" s="9">
        <v>0.29166666666666702</v>
      </c>
      <c r="G16" s="10">
        <f t="shared" si="8"/>
        <v>1</v>
      </c>
      <c r="H16" s="11">
        <f t="shared" si="3"/>
        <v>1146466.97</v>
      </c>
      <c r="I16" s="11">
        <v>1149426.68</v>
      </c>
      <c r="J16" s="11">
        <f t="shared" si="12"/>
        <v>2959.7099999999627</v>
      </c>
      <c r="K16" s="27">
        <f t="shared" si="13"/>
        <v>123.32124999999844</v>
      </c>
      <c r="L16" s="28"/>
    </row>
    <row r="17" spans="1:14">
      <c r="A17" s="12">
        <f t="shared" si="4"/>
        <v>11</v>
      </c>
      <c r="B17" s="8">
        <f t="shared" si="4"/>
        <v>46214</v>
      </c>
      <c r="C17" s="8">
        <f t="shared" si="2"/>
        <v>46214</v>
      </c>
      <c r="D17" s="9">
        <v>0.29166666666666702</v>
      </c>
      <c r="E17" s="8">
        <f t="shared" si="5"/>
        <v>46215</v>
      </c>
      <c r="F17" s="9">
        <v>0.29166666666666702</v>
      </c>
      <c r="G17" s="10">
        <f t="shared" si="8"/>
        <v>1</v>
      </c>
      <c r="H17" s="11">
        <f t="shared" si="3"/>
        <v>1149426.68</v>
      </c>
      <c r="I17" s="11">
        <v>1150264.54</v>
      </c>
      <c r="J17" s="11">
        <f t="shared" ref="J17" si="14">I17-H17</f>
        <v>837.86000000010245</v>
      </c>
      <c r="K17" s="27">
        <f t="shared" ref="K17" si="15">J17/24</f>
        <v>34.9108333333376</v>
      </c>
      <c r="L17" s="28"/>
    </row>
    <row r="18" spans="1:14">
      <c r="A18" s="12">
        <f t="shared" si="4"/>
        <v>12</v>
      </c>
      <c r="B18" s="8">
        <f t="shared" si="4"/>
        <v>46215</v>
      </c>
      <c r="C18" s="8">
        <f t="shared" si="2"/>
        <v>46215</v>
      </c>
      <c r="D18" s="9">
        <v>0.29166666666666702</v>
      </c>
      <c r="E18" s="8">
        <f t="shared" si="5"/>
        <v>46216</v>
      </c>
      <c r="F18" s="9">
        <v>0.29166666666666702</v>
      </c>
      <c r="G18" s="10">
        <f t="shared" si="8"/>
        <v>1</v>
      </c>
      <c r="H18" s="11">
        <f t="shared" si="3"/>
        <v>1150264.54</v>
      </c>
      <c r="I18" s="11">
        <v>1150329.6299999999</v>
      </c>
      <c r="J18" s="11">
        <f t="shared" si="12"/>
        <v>65.089999999850988</v>
      </c>
      <c r="K18" s="27">
        <f t="shared" si="13"/>
        <v>2.7120833333271244</v>
      </c>
      <c r="L18" s="28"/>
      <c r="N18" s="29"/>
    </row>
    <row r="19" spans="1:14">
      <c r="A19" s="12">
        <f t="shared" si="4"/>
        <v>13</v>
      </c>
      <c r="B19" s="8">
        <f t="shared" si="4"/>
        <v>46216</v>
      </c>
      <c r="C19" s="8">
        <f t="shared" si="2"/>
        <v>46216</v>
      </c>
      <c r="D19" s="9">
        <v>0.29166666666666702</v>
      </c>
      <c r="E19" s="8">
        <f t="shared" si="5"/>
        <v>46217</v>
      </c>
      <c r="F19" s="9">
        <v>0.29166666666666702</v>
      </c>
      <c r="G19" s="10">
        <f t="shared" si="8"/>
        <v>1</v>
      </c>
      <c r="H19" s="11">
        <f t="shared" si="3"/>
        <v>1150329.6299999999</v>
      </c>
      <c r="I19" s="11">
        <v>1153309.98</v>
      </c>
      <c r="J19" s="11">
        <f t="shared" si="12"/>
        <v>2980.3500000000931</v>
      </c>
      <c r="K19" s="27">
        <f t="shared" si="13"/>
        <v>124.18125000000389</v>
      </c>
      <c r="L19" s="28"/>
    </row>
    <row r="20" spans="1:14">
      <c r="A20" s="12">
        <f t="shared" si="4"/>
        <v>14</v>
      </c>
      <c r="B20" s="8">
        <f t="shared" si="4"/>
        <v>46217</v>
      </c>
      <c r="C20" s="8">
        <f t="shared" si="2"/>
        <v>46217</v>
      </c>
      <c r="D20" s="9">
        <v>0.29166666666666702</v>
      </c>
      <c r="E20" s="8">
        <f t="shared" si="5"/>
        <v>46218</v>
      </c>
      <c r="F20" s="9">
        <v>0.29166666666666702</v>
      </c>
      <c r="G20" s="10">
        <f t="shared" si="8"/>
        <v>1</v>
      </c>
      <c r="H20" s="11">
        <f t="shared" si="3"/>
        <v>1153309.98</v>
      </c>
      <c r="I20" s="11">
        <v>1156341.6000000001</v>
      </c>
      <c r="J20" s="11">
        <f t="shared" si="12"/>
        <v>3031.6200000001118</v>
      </c>
      <c r="K20" s="27">
        <f t="shared" si="13"/>
        <v>126.31750000000466</v>
      </c>
      <c r="L20" s="28"/>
    </row>
    <row r="21" spans="1:14">
      <c r="A21" s="12">
        <f t="shared" si="4"/>
        <v>15</v>
      </c>
      <c r="B21" s="8">
        <f t="shared" si="4"/>
        <v>46218</v>
      </c>
      <c r="C21" s="8">
        <f t="shared" si="2"/>
        <v>46218</v>
      </c>
      <c r="D21" s="9">
        <v>0.29166666666666702</v>
      </c>
      <c r="E21" s="8">
        <f t="shared" si="5"/>
        <v>46219</v>
      </c>
      <c r="F21" s="9">
        <v>0.29166666666666702</v>
      </c>
      <c r="G21" s="10">
        <f t="shared" si="8"/>
        <v>1</v>
      </c>
      <c r="H21" s="11">
        <f t="shared" si="3"/>
        <v>1156341.6000000001</v>
      </c>
      <c r="I21" s="11">
        <v>1157971.06</v>
      </c>
      <c r="J21" s="11">
        <f t="shared" ref="J21" si="16">I21-H21</f>
        <v>1629.4599999999627</v>
      </c>
      <c r="K21" s="27">
        <f t="shared" ref="K21" si="17">J21/24</f>
        <v>67.894166666665114</v>
      </c>
      <c r="L21" s="28"/>
    </row>
    <row r="22" spans="1:14">
      <c r="A22" s="12">
        <f t="shared" si="4"/>
        <v>16</v>
      </c>
      <c r="B22" s="8">
        <f t="shared" si="4"/>
        <v>46219</v>
      </c>
      <c r="C22" s="8">
        <f t="shared" si="2"/>
        <v>46219</v>
      </c>
      <c r="D22" s="9">
        <v>0.29166666666666702</v>
      </c>
      <c r="E22" s="8">
        <f t="shared" si="5"/>
        <v>46220</v>
      </c>
      <c r="F22" s="9">
        <v>0.29166666666666702</v>
      </c>
      <c r="G22" s="10">
        <f t="shared" si="8"/>
        <v>1</v>
      </c>
      <c r="H22" s="11">
        <f t="shared" si="3"/>
        <v>1157971.06</v>
      </c>
      <c r="I22" s="11">
        <v>1160578.9099999999</v>
      </c>
      <c r="J22" s="11">
        <f t="shared" si="12"/>
        <v>2607.8499999998603</v>
      </c>
      <c r="K22" s="27">
        <f t="shared" si="13"/>
        <v>108.66041666666085</v>
      </c>
      <c r="L22" s="28"/>
    </row>
    <row r="23" spans="1:14">
      <c r="A23" s="12">
        <f t="shared" si="4"/>
        <v>17</v>
      </c>
      <c r="B23" s="8">
        <f t="shared" si="4"/>
        <v>46220</v>
      </c>
      <c r="C23" s="8">
        <f t="shared" si="2"/>
        <v>46220</v>
      </c>
      <c r="D23" s="9">
        <v>0.29166666666666702</v>
      </c>
      <c r="E23" s="8">
        <f t="shared" si="5"/>
        <v>46221</v>
      </c>
      <c r="F23" s="9">
        <v>0.29166666666666702</v>
      </c>
      <c r="G23" s="10">
        <f t="shared" si="8"/>
        <v>1</v>
      </c>
      <c r="H23" s="11">
        <f t="shared" si="3"/>
        <v>1160578.9099999999</v>
      </c>
      <c r="I23" s="11">
        <v>1163387.81</v>
      </c>
      <c r="J23" s="11">
        <f t="shared" si="12"/>
        <v>2808.9000000001397</v>
      </c>
      <c r="K23" s="27">
        <f t="shared" si="13"/>
        <v>117.03750000000582</v>
      </c>
      <c r="L23" s="28"/>
    </row>
    <row r="24" spans="1:14">
      <c r="A24" s="12">
        <f t="shared" si="4"/>
        <v>18</v>
      </c>
      <c r="B24" s="8">
        <f t="shared" si="4"/>
        <v>46221</v>
      </c>
      <c r="C24" s="8">
        <f t="shared" si="2"/>
        <v>46221</v>
      </c>
      <c r="D24" s="9">
        <v>0.29166666666666702</v>
      </c>
      <c r="E24" s="8">
        <f t="shared" si="5"/>
        <v>46222</v>
      </c>
      <c r="F24" s="9">
        <v>0.29166666666666702</v>
      </c>
      <c r="G24" s="10">
        <f t="shared" si="8"/>
        <v>1</v>
      </c>
      <c r="H24" s="11">
        <f t="shared" si="3"/>
        <v>1163387.81</v>
      </c>
      <c r="I24" s="11">
        <v>1164638.71</v>
      </c>
      <c r="J24" s="11">
        <f t="shared" si="12"/>
        <v>1250.8999999999069</v>
      </c>
      <c r="K24" s="27">
        <f t="shared" si="13"/>
        <v>52.12083333332945</v>
      </c>
      <c r="L24" s="28"/>
    </row>
    <row r="25" spans="1:14">
      <c r="A25" s="12">
        <f t="shared" ref="A25:B33" si="18">A24+1</f>
        <v>19</v>
      </c>
      <c r="B25" s="8">
        <f t="shared" si="18"/>
        <v>46222</v>
      </c>
      <c r="C25" s="8">
        <f t="shared" si="2"/>
        <v>46222</v>
      </c>
      <c r="D25" s="9">
        <v>0.29166666666666702</v>
      </c>
      <c r="E25" s="8">
        <f t="shared" si="5"/>
        <v>46223</v>
      </c>
      <c r="F25" s="9">
        <v>0.29166666666666702</v>
      </c>
      <c r="G25" s="10">
        <f t="shared" si="8"/>
        <v>1</v>
      </c>
      <c r="H25" s="11">
        <f t="shared" si="3"/>
        <v>1164638.71</v>
      </c>
      <c r="I25" s="11">
        <v>1165165.8799999999</v>
      </c>
      <c r="J25" s="11">
        <f t="shared" si="12"/>
        <v>527.16999999992549</v>
      </c>
      <c r="K25" s="27">
        <f t="shared" si="13"/>
        <v>21.965416666663561</v>
      </c>
      <c r="L25" s="28"/>
    </row>
    <row r="26" spans="1:14">
      <c r="A26" s="12">
        <f t="shared" si="18"/>
        <v>20</v>
      </c>
      <c r="B26" s="8">
        <f t="shared" si="18"/>
        <v>46223</v>
      </c>
      <c r="C26" s="8">
        <f t="shared" si="2"/>
        <v>46223</v>
      </c>
      <c r="D26" s="9">
        <v>0.29166666666666702</v>
      </c>
      <c r="E26" s="8">
        <f t="shared" si="5"/>
        <v>46224</v>
      </c>
      <c r="F26" s="9">
        <v>0.29166666666666702</v>
      </c>
      <c r="G26" s="10">
        <f t="shared" si="8"/>
        <v>1</v>
      </c>
      <c r="H26" s="11">
        <f t="shared" si="3"/>
        <v>1165165.8799999999</v>
      </c>
      <c r="I26" s="11">
        <v>1168017.95</v>
      </c>
      <c r="J26" s="11">
        <f t="shared" ref="J26:J27" si="19">I26-H26</f>
        <v>2852.0700000000652</v>
      </c>
      <c r="K26" s="27">
        <f t="shared" ref="K26:K27" si="20">J26/24</f>
        <v>118.83625000000272</v>
      </c>
      <c r="L26" s="28"/>
    </row>
    <row r="27" spans="1:14">
      <c r="A27" s="12">
        <f t="shared" si="18"/>
        <v>21</v>
      </c>
      <c r="B27" s="8">
        <f t="shared" si="18"/>
        <v>46224</v>
      </c>
      <c r="C27" s="8">
        <f t="shared" si="2"/>
        <v>46224</v>
      </c>
      <c r="D27" s="9">
        <v>0.29166666666666702</v>
      </c>
      <c r="E27" s="8">
        <f t="shared" si="5"/>
        <v>46225</v>
      </c>
      <c r="F27" s="9">
        <v>0.29166666666666702</v>
      </c>
      <c r="G27" s="10">
        <f t="shared" si="8"/>
        <v>1</v>
      </c>
      <c r="H27" s="11">
        <f t="shared" si="3"/>
        <v>1168017.95</v>
      </c>
      <c r="I27" s="240">
        <v>1171005.6299999999</v>
      </c>
      <c r="J27" s="11">
        <f t="shared" si="19"/>
        <v>2987.6799999999348</v>
      </c>
      <c r="K27" s="27">
        <f t="shared" si="20"/>
        <v>124.48666666666395</v>
      </c>
      <c r="L27" s="28"/>
    </row>
    <row r="28" spans="1:14">
      <c r="A28" s="12">
        <f t="shared" si="18"/>
        <v>22</v>
      </c>
      <c r="B28" s="8">
        <f t="shared" si="18"/>
        <v>46225</v>
      </c>
      <c r="C28" s="8">
        <f t="shared" si="2"/>
        <v>46225</v>
      </c>
      <c r="D28" s="9">
        <v>0.29166666666666702</v>
      </c>
      <c r="E28" s="8">
        <f t="shared" si="5"/>
        <v>46226</v>
      </c>
      <c r="F28" s="9">
        <v>0.29166666666666702</v>
      </c>
      <c r="G28" s="10">
        <f t="shared" si="8"/>
        <v>1</v>
      </c>
      <c r="H28" s="11">
        <f t="shared" si="3"/>
        <v>1171005.6299999999</v>
      </c>
      <c r="I28" s="11">
        <v>1173829.23</v>
      </c>
      <c r="J28" s="11">
        <f t="shared" si="12"/>
        <v>2823.6000000000931</v>
      </c>
      <c r="K28" s="27">
        <f t="shared" si="13"/>
        <v>117.65000000000389</v>
      </c>
      <c r="L28" s="28"/>
    </row>
    <row r="29" spans="1:14">
      <c r="A29" s="12">
        <f t="shared" si="18"/>
        <v>23</v>
      </c>
      <c r="B29" s="8">
        <f t="shared" si="18"/>
        <v>46226</v>
      </c>
      <c r="C29" s="8">
        <f t="shared" si="2"/>
        <v>46226</v>
      </c>
      <c r="D29" s="9">
        <v>0.29166666666666702</v>
      </c>
      <c r="E29" s="8">
        <f t="shared" si="5"/>
        <v>46227</v>
      </c>
      <c r="F29" s="9">
        <v>0.29166666666666702</v>
      </c>
      <c r="G29" s="10">
        <f t="shared" si="8"/>
        <v>1</v>
      </c>
      <c r="H29" s="11">
        <f t="shared" si="3"/>
        <v>1173829.23</v>
      </c>
      <c r="I29" s="11">
        <v>1175834.6000000001</v>
      </c>
      <c r="J29" s="11">
        <f t="shared" si="12"/>
        <v>2005.3700000001118</v>
      </c>
      <c r="K29" s="27">
        <f t="shared" si="13"/>
        <v>83.557083333337985</v>
      </c>
      <c r="L29" s="28"/>
    </row>
    <row r="30" spans="1:14">
      <c r="A30" s="12">
        <f t="shared" si="18"/>
        <v>24</v>
      </c>
      <c r="B30" s="8">
        <f t="shared" si="18"/>
        <v>46227</v>
      </c>
      <c r="C30" s="8">
        <f t="shared" si="2"/>
        <v>46227</v>
      </c>
      <c r="D30" s="9">
        <v>0.29166666666666702</v>
      </c>
      <c r="E30" s="8">
        <f t="shared" si="5"/>
        <v>46228</v>
      </c>
      <c r="F30" s="9">
        <v>0.29166666666666702</v>
      </c>
      <c r="G30" s="10">
        <f t="shared" si="8"/>
        <v>1</v>
      </c>
      <c r="H30" s="11">
        <f t="shared" si="3"/>
        <v>1175834.6000000001</v>
      </c>
      <c r="I30" s="11">
        <v>1178134.6000000001</v>
      </c>
      <c r="J30" s="11">
        <f t="shared" si="12"/>
        <v>2300</v>
      </c>
      <c r="K30" s="27">
        <f t="shared" si="13"/>
        <v>95.833333333333329</v>
      </c>
      <c r="L30" s="28"/>
    </row>
    <row r="31" spans="1:14">
      <c r="A31" s="12">
        <f t="shared" si="18"/>
        <v>25</v>
      </c>
      <c r="B31" s="8">
        <f t="shared" si="18"/>
        <v>46228</v>
      </c>
      <c r="C31" s="8">
        <f t="shared" si="2"/>
        <v>46228</v>
      </c>
      <c r="D31" s="9">
        <v>0.29166666666666702</v>
      </c>
      <c r="E31" s="8">
        <f t="shared" si="5"/>
        <v>46229</v>
      </c>
      <c r="F31" s="9">
        <v>0.29166666666666702</v>
      </c>
      <c r="G31" s="10">
        <f t="shared" si="8"/>
        <v>1</v>
      </c>
      <c r="H31" s="11">
        <f t="shared" si="3"/>
        <v>1178134.6000000001</v>
      </c>
      <c r="I31" s="11">
        <v>1179201.07</v>
      </c>
      <c r="J31" s="11">
        <f t="shared" si="12"/>
        <v>1066.4699999999721</v>
      </c>
      <c r="K31" s="27">
        <f t="shared" si="13"/>
        <v>44.436249999998836</v>
      </c>
      <c r="L31" s="28"/>
    </row>
    <row r="32" spans="1:14">
      <c r="A32" s="12">
        <f t="shared" si="18"/>
        <v>26</v>
      </c>
      <c r="B32" s="8">
        <f t="shared" si="18"/>
        <v>46229</v>
      </c>
      <c r="C32" s="8">
        <f t="shared" si="2"/>
        <v>46229</v>
      </c>
      <c r="D32" s="9">
        <v>0.29166666666666702</v>
      </c>
      <c r="E32" s="8">
        <f t="shared" si="5"/>
        <v>46230</v>
      </c>
      <c r="F32" s="9">
        <v>0.29166666666666702</v>
      </c>
      <c r="G32" s="10">
        <f t="shared" si="8"/>
        <v>1</v>
      </c>
      <c r="H32" s="11">
        <f t="shared" si="3"/>
        <v>1179201.07</v>
      </c>
      <c r="I32" s="11">
        <v>1179477.49</v>
      </c>
      <c r="J32" s="11">
        <f t="shared" ref="J32" si="21">I32-H32</f>
        <v>276.41999999992549</v>
      </c>
      <c r="K32" s="27">
        <f t="shared" ref="K32" si="22">J32/24</f>
        <v>11.517499999996895</v>
      </c>
      <c r="L32" s="28"/>
    </row>
    <row r="33" spans="1:12">
      <c r="A33" s="12">
        <f t="shared" si="18"/>
        <v>27</v>
      </c>
      <c r="B33" s="8">
        <f t="shared" si="18"/>
        <v>46230</v>
      </c>
      <c r="C33" s="8">
        <f t="shared" si="2"/>
        <v>46230</v>
      </c>
      <c r="D33" s="9">
        <v>0.29166666666666702</v>
      </c>
      <c r="E33" s="8">
        <f t="shared" si="5"/>
        <v>46231</v>
      </c>
      <c r="F33" s="9">
        <v>0.29166666666666702</v>
      </c>
      <c r="G33" s="10">
        <f t="shared" si="8"/>
        <v>1</v>
      </c>
      <c r="H33" s="11">
        <f t="shared" si="3"/>
        <v>1179477.49</v>
      </c>
      <c r="I33" s="11">
        <v>1181803.79</v>
      </c>
      <c r="J33" s="11">
        <f t="shared" si="12"/>
        <v>2326.3000000000466</v>
      </c>
      <c r="K33" s="27">
        <f t="shared" si="13"/>
        <v>96.929166666668607</v>
      </c>
      <c r="L33" s="28"/>
    </row>
    <row r="34" spans="1:12">
      <c r="A34" s="12">
        <f t="shared" ref="A34:B34" si="23">A33+1</f>
        <v>28</v>
      </c>
      <c r="B34" s="8">
        <f t="shared" si="23"/>
        <v>46231</v>
      </c>
      <c r="C34" s="8">
        <f t="shared" ref="C34" si="24">B34</f>
        <v>46231</v>
      </c>
      <c r="D34" s="9">
        <v>0.29166666666666702</v>
      </c>
      <c r="E34" s="8">
        <f t="shared" ref="E34" si="25">C34+1</f>
        <v>46232</v>
      </c>
      <c r="F34" s="9">
        <v>0.29166666666666702</v>
      </c>
      <c r="G34" s="10">
        <f t="shared" ref="G34" si="26">IFERROR(((E34-C34)+(F34-D34)),"")</f>
        <v>1</v>
      </c>
      <c r="H34" s="11">
        <f t="shared" si="3"/>
        <v>1181803.79</v>
      </c>
      <c r="I34" s="11">
        <v>1184318.57</v>
      </c>
      <c r="J34" s="11">
        <f t="shared" ref="J34" si="27">I34-H34</f>
        <v>2514.7800000000279</v>
      </c>
      <c r="K34" s="27">
        <f t="shared" ref="K34" si="28">J34/24</f>
        <v>104.78250000000116</v>
      </c>
      <c r="L34" s="28"/>
    </row>
    <row r="35" spans="1:12">
      <c r="A35" s="12">
        <f t="shared" ref="A35:B35" si="29">A34+1</f>
        <v>29</v>
      </c>
      <c r="B35" s="8">
        <f t="shared" si="29"/>
        <v>46232</v>
      </c>
      <c r="C35" s="8">
        <f t="shared" ref="C35:C36" si="30">B35</f>
        <v>46232</v>
      </c>
      <c r="D35" s="9">
        <v>0.29166666666666702</v>
      </c>
      <c r="E35" s="8">
        <f t="shared" ref="E35:E36" si="31">C35+1</f>
        <v>46233</v>
      </c>
      <c r="F35" s="9">
        <v>0.29166666666666702</v>
      </c>
      <c r="G35" s="10">
        <f t="shared" ref="G35:G36" si="32">IFERROR(((E35-C35)+(F35-D35)),"")</f>
        <v>1</v>
      </c>
      <c r="H35" s="11">
        <f t="shared" si="3"/>
        <v>1184318.57</v>
      </c>
      <c r="I35" s="11">
        <v>1186117.51</v>
      </c>
      <c r="J35" s="11">
        <f t="shared" ref="J35:J36" si="33">I35-H35</f>
        <v>1798.9399999999441</v>
      </c>
      <c r="K35" s="27">
        <f t="shared" ref="K35:K36" si="34">J35/24</f>
        <v>74.955833333331</v>
      </c>
      <c r="L35" s="28"/>
    </row>
    <row r="36" spans="1:12">
      <c r="A36" s="12">
        <f t="shared" ref="A36:B37" si="35">A35+1</f>
        <v>30</v>
      </c>
      <c r="B36" s="8">
        <f t="shared" si="35"/>
        <v>46233</v>
      </c>
      <c r="C36" s="8">
        <f t="shared" si="30"/>
        <v>46233</v>
      </c>
      <c r="D36" s="9">
        <v>0.29166666666666702</v>
      </c>
      <c r="E36" s="8">
        <f t="shared" si="31"/>
        <v>46234</v>
      </c>
      <c r="F36" s="9">
        <v>0.29166666666666702</v>
      </c>
      <c r="G36" s="10">
        <f t="shared" si="32"/>
        <v>1</v>
      </c>
      <c r="H36" s="11">
        <f t="shared" si="3"/>
        <v>1186117.51</v>
      </c>
      <c r="I36" s="11">
        <v>1186522.82</v>
      </c>
      <c r="J36" s="11">
        <f t="shared" si="33"/>
        <v>405.31000000005588</v>
      </c>
      <c r="K36" s="27">
        <f t="shared" si="34"/>
        <v>16.887916666668996</v>
      </c>
      <c r="L36" s="28"/>
    </row>
    <row r="37" spans="1:12">
      <c r="A37" s="12">
        <f t="shared" si="35"/>
        <v>31</v>
      </c>
      <c r="B37" s="8">
        <f t="shared" si="35"/>
        <v>46234</v>
      </c>
      <c r="C37" s="8">
        <f t="shared" ref="C37" si="36">B37</f>
        <v>46234</v>
      </c>
      <c r="D37" s="9">
        <v>0.29166666666666702</v>
      </c>
      <c r="E37" s="8">
        <f t="shared" ref="E37" si="37">C37+1</f>
        <v>46235</v>
      </c>
      <c r="F37" s="9">
        <v>0.29166666666666702</v>
      </c>
      <c r="G37" s="10">
        <f t="shared" ref="G37" si="38">IFERROR(((E37-C37)+(F37-D37)),"")</f>
        <v>1</v>
      </c>
      <c r="H37" s="11">
        <f t="shared" si="3"/>
        <v>1186522.82</v>
      </c>
      <c r="I37" s="11">
        <v>1187042.6200000001</v>
      </c>
      <c r="J37" s="11">
        <f t="shared" ref="J37" si="39">I37-H37</f>
        <v>519.80000000004657</v>
      </c>
      <c r="K37" s="27">
        <f t="shared" ref="K37" si="40">J37/24</f>
        <v>21.658333333335275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54826.440000000177</v>
      </c>
      <c r="K40" s="32">
        <f>AVERAGE(K7:K39)</f>
        <v>73.691451612903464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2.377143600416241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F00-000000000000}"/>
  </hyperlinks>
  <pageMargins left="0.7" right="0.7" top="0.75" bottom="0.75" header="0.3" footer="0.3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A7" sqref="A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</row>
    <row r="2" spans="1:12">
      <c r="B2" s="2"/>
      <c r="C2" s="3" t="s">
        <v>162</v>
      </c>
      <c r="D2" s="2"/>
      <c r="E2" s="2"/>
      <c r="F2" s="2"/>
      <c r="L2" s="25" t="s">
        <v>134</v>
      </c>
    </row>
    <row r="3" spans="1:12">
      <c r="B3" s="2"/>
      <c r="C3" s="3" t="s">
        <v>163</v>
      </c>
      <c r="D3" s="2"/>
      <c r="E3" s="2"/>
      <c r="F3" s="2"/>
    </row>
    <row r="4" spans="1:12">
      <c r="B4" s="4"/>
      <c r="C4" s="76">
        <f>CLIN!C4</f>
        <v>46204</v>
      </c>
      <c r="D4" s="4"/>
      <c r="E4" s="2"/>
      <c r="F4" s="2"/>
      <c r="J4" s="2" t="s">
        <v>135</v>
      </c>
      <c r="K4" s="26">
        <f>MAX(K7:K38)</f>
        <v>0</v>
      </c>
    </row>
    <row r="5" spans="1:12" ht="15.7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7">
        <f>C4</f>
        <v>46204</v>
      </c>
      <c r="D7" s="278">
        <v>0</v>
      </c>
      <c r="E7" s="7">
        <f>C7+1</f>
        <v>46205</v>
      </c>
      <c r="F7" s="278">
        <v>0</v>
      </c>
      <c r="G7" s="10">
        <f>IFERROR(((E7-C7)+(F7-D7)),"")</f>
        <v>1</v>
      </c>
      <c r="H7" s="11"/>
      <c r="I7" s="11"/>
      <c r="J7" s="11">
        <f t="shared" ref="J7:J12" si="0">I7-H7</f>
        <v>0</v>
      </c>
      <c r="K7" s="27">
        <f t="shared" ref="K7:K12" si="1">J7/24</f>
        <v>0</v>
      </c>
      <c r="L7" s="101"/>
    </row>
    <row r="8" spans="1:12">
      <c r="A8" s="12">
        <f>A7+1</f>
        <v>2</v>
      </c>
      <c r="B8" s="8">
        <f>B7+1</f>
        <v>46205</v>
      </c>
      <c r="C8" s="8">
        <f t="shared" ref="C8:C35" si="2">B8</f>
        <v>46205</v>
      </c>
      <c r="D8" s="9">
        <f>D7</f>
        <v>0</v>
      </c>
      <c r="E8" s="8">
        <f>C8+1</f>
        <v>46206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3">A8+1</f>
        <v>3</v>
      </c>
      <c r="B9" s="8">
        <f t="shared" si="3"/>
        <v>46206</v>
      </c>
      <c r="C9" s="8">
        <f t="shared" si="2"/>
        <v>46206</v>
      </c>
      <c r="D9" s="9">
        <f t="shared" ref="D9:D37" si="4">D8</f>
        <v>0</v>
      </c>
      <c r="E9" s="8">
        <f>C9+1</f>
        <v>46207</v>
      </c>
      <c r="F9" s="9">
        <f t="shared" ref="F9:F37" si="5">F8</f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3"/>
        <v>4</v>
      </c>
      <c r="B10" s="8">
        <f t="shared" si="3"/>
        <v>46207</v>
      </c>
      <c r="C10" s="8">
        <f t="shared" si="2"/>
        <v>46207</v>
      </c>
      <c r="D10" s="9">
        <f t="shared" si="4"/>
        <v>0</v>
      </c>
      <c r="E10" s="8">
        <f>C10+1</f>
        <v>46208</v>
      </c>
      <c r="F10" s="9">
        <f t="shared" si="5"/>
        <v>0</v>
      </c>
      <c r="G10" s="10">
        <f>IFERROR(((E10-C10)+(F10-D10)),"")</f>
        <v>1</v>
      </c>
      <c r="H10" s="11"/>
      <c r="I10" s="11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3"/>
        <v>5</v>
      </c>
      <c r="B11" s="8">
        <f t="shared" si="3"/>
        <v>46208</v>
      </c>
      <c r="C11" s="8">
        <f t="shared" si="2"/>
        <v>46208</v>
      </c>
      <c r="D11" s="9">
        <f t="shared" si="4"/>
        <v>0</v>
      </c>
      <c r="E11" s="8">
        <f t="shared" ref="E11:E37" si="6">C11+1</f>
        <v>46209</v>
      </c>
      <c r="F11" s="9">
        <f t="shared" si="5"/>
        <v>0</v>
      </c>
      <c r="G11" s="10">
        <f t="shared" ref="G11:G37" si="7">IFERROR(((E11-C11)+(F11-D11)),"")</f>
        <v>1</v>
      </c>
      <c r="H11" s="11"/>
      <c r="I11" s="11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3"/>
        <v>6</v>
      </c>
      <c r="B12" s="8">
        <f t="shared" si="3"/>
        <v>46209</v>
      </c>
      <c r="C12" s="8">
        <f t="shared" si="2"/>
        <v>46209</v>
      </c>
      <c r="D12" s="9">
        <f t="shared" si="4"/>
        <v>0</v>
      </c>
      <c r="E12" s="8">
        <f t="shared" si="6"/>
        <v>46210</v>
      </c>
      <c r="F12" s="9">
        <f t="shared" si="5"/>
        <v>0</v>
      </c>
      <c r="G12" s="10">
        <f t="shared" si="7"/>
        <v>1</v>
      </c>
      <c r="H12" s="11"/>
      <c r="I12" s="11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3"/>
        <v>7</v>
      </c>
      <c r="B13" s="8">
        <f t="shared" si="3"/>
        <v>46210</v>
      </c>
      <c r="C13" s="8">
        <f t="shared" si="2"/>
        <v>46210</v>
      </c>
      <c r="D13" s="9">
        <f t="shared" si="4"/>
        <v>0</v>
      </c>
      <c r="E13" s="8">
        <f t="shared" si="6"/>
        <v>46211</v>
      </c>
      <c r="F13" s="9">
        <f t="shared" si="5"/>
        <v>0</v>
      </c>
      <c r="G13" s="10">
        <f t="shared" si="7"/>
        <v>1</v>
      </c>
      <c r="H13" s="11"/>
      <c r="I13" s="11"/>
      <c r="J13" s="11">
        <f t="shared" ref="J13" si="8">I13-H13</f>
        <v>0</v>
      </c>
      <c r="K13" s="27">
        <f t="shared" ref="K13" si="9">J13/24</f>
        <v>0</v>
      </c>
      <c r="L13" s="28"/>
    </row>
    <row r="14" spans="1:12">
      <c r="A14" s="12">
        <f t="shared" si="3"/>
        <v>8</v>
      </c>
      <c r="B14" s="8">
        <f t="shared" si="3"/>
        <v>46211</v>
      </c>
      <c r="C14" s="8">
        <f t="shared" si="2"/>
        <v>46211</v>
      </c>
      <c r="D14" s="9">
        <f t="shared" si="4"/>
        <v>0</v>
      </c>
      <c r="E14" s="8">
        <f t="shared" si="6"/>
        <v>46212</v>
      </c>
      <c r="F14" s="9">
        <f t="shared" si="5"/>
        <v>0</v>
      </c>
      <c r="G14" s="10">
        <f t="shared" si="7"/>
        <v>1</v>
      </c>
      <c r="H14" s="11"/>
      <c r="I14" s="11"/>
      <c r="J14" s="11">
        <f t="shared" ref="J14" si="10">I14-H14</f>
        <v>0</v>
      </c>
      <c r="K14" s="27">
        <f t="shared" ref="K14" si="11">J14/24</f>
        <v>0</v>
      </c>
      <c r="L14" s="28"/>
    </row>
    <row r="15" spans="1:12">
      <c r="A15" s="12">
        <f t="shared" si="3"/>
        <v>9</v>
      </c>
      <c r="B15" s="8">
        <f t="shared" si="3"/>
        <v>46212</v>
      </c>
      <c r="C15" s="8">
        <f t="shared" si="2"/>
        <v>46212</v>
      </c>
      <c r="D15" s="9">
        <f t="shared" si="4"/>
        <v>0</v>
      </c>
      <c r="E15" s="8">
        <f t="shared" si="6"/>
        <v>46213</v>
      </c>
      <c r="F15" s="9">
        <f t="shared" si="5"/>
        <v>0</v>
      </c>
      <c r="G15" s="10">
        <f t="shared" si="7"/>
        <v>1</v>
      </c>
      <c r="H15" s="11"/>
      <c r="I15" s="11"/>
      <c r="J15" s="11">
        <f t="shared" ref="J15" si="12">I15-H15</f>
        <v>0</v>
      </c>
      <c r="K15" s="27">
        <f t="shared" ref="K15" si="13">J15/24</f>
        <v>0</v>
      </c>
      <c r="L15" s="28"/>
    </row>
    <row r="16" spans="1:12">
      <c r="A16" s="12">
        <f t="shared" si="3"/>
        <v>10</v>
      </c>
      <c r="B16" s="8">
        <f t="shared" si="3"/>
        <v>46213</v>
      </c>
      <c r="C16" s="8">
        <f t="shared" si="2"/>
        <v>46213</v>
      </c>
      <c r="D16" s="9">
        <f t="shared" si="4"/>
        <v>0</v>
      </c>
      <c r="E16" s="8">
        <f t="shared" si="6"/>
        <v>46214</v>
      </c>
      <c r="F16" s="9">
        <f t="shared" si="5"/>
        <v>0</v>
      </c>
      <c r="G16" s="10">
        <f t="shared" si="7"/>
        <v>1</v>
      </c>
      <c r="H16" s="11"/>
      <c r="I16" s="11"/>
      <c r="J16" s="11">
        <f t="shared" ref="J16" si="14">I16-H16</f>
        <v>0</v>
      </c>
      <c r="K16" s="27">
        <f t="shared" ref="K16" si="15">J16/24</f>
        <v>0</v>
      </c>
      <c r="L16" s="28"/>
    </row>
    <row r="17" spans="1:14">
      <c r="A17" s="12">
        <f t="shared" si="3"/>
        <v>11</v>
      </c>
      <c r="B17" s="8">
        <f t="shared" si="3"/>
        <v>46214</v>
      </c>
      <c r="C17" s="8">
        <f t="shared" si="2"/>
        <v>46214</v>
      </c>
      <c r="D17" s="9">
        <f t="shared" si="4"/>
        <v>0</v>
      </c>
      <c r="E17" s="8">
        <f t="shared" si="6"/>
        <v>46215</v>
      </c>
      <c r="F17" s="9">
        <f t="shared" si="5"/>
        <v>0</v>
      </c>
      <c r="G17" s="10">
        <f t="shared" si="7"/>
        <v>1</v>
      </c>
      <c r="H17" s="11"/>
      <c r="I17" s="11"/>
      <c r="J17" s="11">
        <f t="shared" ref="J17" si="16">I17-H17</f>
        <v>0</v>
      </c>
      <c r="K17" s="27">
        <f t="shared" ref="K17" si="17">J17/24</f>
        <v>0</v>
      </c>
      <c r="L17" s="28"/>
    </row>
    <row r="18" spans="1:14">
      <c r="A18" s="12">
        <f t="shared" si="3"/>
        <v>12</v>
      </c>
      <c r="B18" s="8">
        <f t="shared" si="3"/>
        <v>46215</v>
      </c>
      <c r="C18" s="8">
        <f t="shared" si="2"/>
        <v>46215</v>
      </c>
      <c r="D18" s="9">
        <f t="shared" si="4"/>
        <v>0</v>
      </c>
      <c r="E18" s="8">
        <f t="shared" si="6"/>
        <v>46216</v>
      </c>
      <c r="F18" s="9">
        <f t="shared" si="5"/>
        <v>0</v>
      </c>
      <c r="G18" s="10">
        <f t="shared" si="7"/>
        <v>1</v>
      </c>
      <c r="H18" s="11"/>
      <c r="I18" s="11"/>
      <c r="J18" s="11">
        <f t="shared" ref="J18" si="18">I18-H18</f>
        <v>0</v>
      </c>
      <c r="K18" s="27">
        <f t="shared" ref="K18" si="19">J18/24</f>
        <v>0</v>
      </c>
      <c r="L18" s="28"/>
      <c r="N18" s="29"/>
    </row>
    <row r="19" spans="1:14">
      <c r="A19" s="12">
        <f t="shared" si="3"/>
        <v>13</v>
      </c>
      <c r="B19" s="8">
        <f t="shared" si="3"/>
        <v>46216</v>
      </c>
      <c r="C19" s="8">
        <f t="shared" si="2"/>
        <v>46216</v>
      </c>
      <c r="D19" s="9">
        <f t="shared" si="4"/>
        <v>0</v>
      </c>
      <c r="E19" s="8">
        <f t="shared" si="6"/>
        <v>46217</v>
      </c>
      <c r="F19" s="9">
        <f t="shared" si="5"/>
        <v>0</v>
      </c>
      <c r="G19" s="10">
        <f t="shared" si="7"/>
        <v>1</v>
      </c>
      <c r="H19" s="11"/>
      <c r="I19" s="11"/>
      <c r="J19" s="11">
        <f t="shared" ref="J19" si="20">I19-H19</f>
        <v>0</v>
      </c>
      <c r="K19" s="27">
        <f t="shared" ref="K19" si="21">J19/24</f>
        <v>0</v>
      </c>
      <c r="L19" s="28"/>
    </row>
    <row r="20" spans="1:14">
      <c r="A20" s="12">
        <f t="shared" si="3"/>
        <v>14</v>
      </c>
      <c r="B20" s="8">
        <f t="shared" si="3"/>
        <v>46217</v>
      </c>
      <c r="C20" s="8">
        <f t="shared" si="2"/>
        <v>46217</v>
      </c>
      <c r="D20" s="9">
        <f t="shared" si="4"/>
        <v>0</v>
      </c>
      <c r="E20" s="8">
        <f t="shared" si="6"/>
        <v>46218</v>
      </c>
      <c r="F20" s="9">
        <f t="shared" si="5"/>
        <v>0</v>
      </c>
      <c r="G20" s="10">
        <f t="shared" si="7"/>
        <v>1</v>
      </c>
      <c r="H20" s="11"/>
      <c r="I20" s="11"/>
      <c r="J20" s="11">
        <f t="shared" ref="J20" si="22">I20-H20</f>
        <v>0</v>
      </c>
      <c r="K20" s="27">
        <f t="shared" ref="K20" si="23">J20/24</f>
        <v>0</v>
      </c>
      <c r="L20" s="28"/>
    </row>
    <row r="21" spans="1:14">
      <c r="A21" s="12">
        <f t="shared" si="3"/>
        <v>15</v>
      </c>
      <c r="B21" s="8">
        <f t="shared" si="3"/>
        <v>46218</v>
      </c>
      <c r="C21" s="8">
        <f t="shared" si="2"/>
        <v>46218</v>
      </c>
      <c r="D21" s="9">
        <f t="shared" si="4"/>
        <v>0</v>
      </c>
      <c r="E21" s="8">
        <f t="shared" si="6"/>
        <v>46219</v>
      </c>
      <c r="F21" s="9">
        <f t="shared" si="5"/>
        <v>0</v>
      </c>
      <c r="G21" s="10">
        <f t="shared" si="7"/>
        <v>1</v>
      </c>
      <c r="H21" s="11"/>
      <c r="I21" s="11"/>
      <c r="J21" s="11">
        <f t="shared" ref="J21" si="24">I21-H21</f>
        <v>0</v>
      </c>
      <c r="K21" s="27">
        <f t="shared" ref="K21" si="25">J21/24</f>
        <v>0</v>
      </c>
      <c r="L21" s="28"/>
    </row>
    <row r="22" spans="1:14">
      <c r="A22" s="12">
        <f t="shared" si="3"/>
        <v>16</v>
      </c>
      <c r="B22" s="8">
        <f t="shared" si="3"/>
        <v>46219</v>
      </c>
      <c r="C22" s="8">
        <f t="shared" si="2"/>
        <v>46219</v>
      </c>
      <c r="D22" s="9">
        <f t="shared" si="4"/>
        <v>0</v>
      </c>
      <c r="E22" s="8">
        <f t="shared" si="6"/>
        <v>46220</v>
      </c>
      <c r="F22" s="9">
        <f t="shared" si="5"/>
        <v>0</v>
      </c>
      <c r="G22" s="10">
        <f t="shared" si="7"/>
        <v>1</v>
      </c>
      <c r="H22" s="11"/>
      <c r="I22" s="11"/>
      <c r="J22" s="11">
        <f t="shared" ref="J22" si="26">I22-H22</f>
        <v>0</v>
      </c>
      <c r="K22" s="27">
        <f t="shared" ref="K22" si="27">J22/24</f>
        <v>0</v>
      </c>
      <c r="L22" s="28"/>
    </row>
    <row r="23" spans="1:14">
      <c r="A23" s="12">
        <f t="shared" si="3"/>
        <v>17</v>
      </c>
      <c r="B23" s="8">
        <f t="shared" si="3"/>
        <v>46220</v>
      </c>
      <c r="C23" s="8">
        <f t="shared" si="2"/>
        <v>46220</v>
      </c>
      <c r="D23" s="9">
        <f t="shared" si="4"/>
        <v>0</v>
      </c>
      <c r="E23" s="8">
        <f t="shared" si="6"/>
        <v>46221</v>
      </c>
      <c r="F23" s="9">
        <f t="shared" si="5"/>
        <v>0</v>
      </c>
      <c r="G23" s="10">
        <f t="shared" si="7"/>
        <v>1</v>
      </c>
      <c r="H23" s="11"/>
      <c r="I23" s="11"/>
      <c r="J23" s="11">
        <f t="shared" ref="J23" si="28">I23-H23</f>
        <v>0</v>
      </c>
      <c r="K23" s="27">
        <f t="shared" ref="K23" si="29">J23/24</f>
        <v>0</v>
      </c>
      <c r="L23" s="28"/>
    </row>
    <row r="24" spans="1:14">
      <c r="A24" s="12">
        <f t="shared" si="3"/>
        <v>18</v>
      </c>
      <c r="B24" s="8">
        <f t="shared" si="3"/>
        <v>46221</v>
      </c>
      <c r="C24" s="8">
        <f t="shared" si="2"/>
        <v>46221</v>
      </c>
      <c r="D24" s="9">
        <f t="shared" si="4"/>
        <v>0</v>
      </c>
      <c r="E24" s="8">
        <f t="shared" si="6"/>
        <v>46222</v>
      </c>
      <c r="F24" s="9">
        <f t="shared" si="5"/>
        <v>0</v>
      </c>
      <c r="G24" s="10">
        <f t="shared" si="7"/>
        <v>1</v>
      </c>
      <c r="H24" s="11"/>
      <c r="I24" s="11"/>
      <c r="J24" s="11">
        <f t="shared" ref="J24" si="30">I24-H24</f>
        <v>0</v>
      </c>
      <c r="K24" s="27">
        <f t="shared" ref="K24" si="31">J24/24</f>
        <v>0</v>
      </c>
      <c r="L24" s="28"/>
    </row>
    <row r="25" spans="1:14">
      <c r="A25" s="12">
        <f t="shared" ref="A25:B37" si="32">A24+1</f>
        <v>19</v>
      </c>
      <c r="B25" s="8">
        <f t="shared" si="32"/>
        <v>46222</v>
      </c>
      <c r="C25" s="8">
        <f t="shared" si="2"/>
        <v>46222</v>
      </c>
      <c r="D25" s="9">
        <f t="shared" si="4"/>
        <v>0</v>
      </c>
      <c r="E25" s="8">
        <f t="shared" si="6"/>
        <v>46223</v>
      </c>
      <c r="F25" s="9">
        <f t="shared" si="5"/>
        <v>0</v>
      </c>
      <c r="G25" s="10">
        <f t="shared" si="7"/>
        <v>1</v>
      </c>
      <c r="H25" s="11"/>
      <c r="I25" s="11"/>
      <c r="J25" s="11">
        <f t="shared" ref="J25" si="33">I25-H25</f>
        <v>0</v>
      </c>
      <c r="K25" s="27">
        <f t="shared" ref="K25" si="34">J25/24</f>
        <v>0</v>
      </c>
      <c r="L25" s="28"/>
    </row>
    <row r="26" spans="1:14">
      <c r="A26" s="12">
        <f t="shared" si="32"/>
        <v>20</v>
      </c>
      <c r="B26" s="8">
        <f t="shared" si="32"/>
        <v>46223</v>
      </c>
      <c r="C26" s="8">
        <f t="shared" si="2"/>
        <v>46223</v>
      </c>
      <c r="D26" s="9">
        <f t="shared" si="4"/>
        <v>0</v>
      </c>
      <c r="E26" s="8">
        <f t="shared" si="6"/>
        <v>46224</v>
      </c>
      <c r="F26" s="9">
        <f t="shared" si="5"/>
        <v>0</v>
      </c>
      <c r="G26" s="10">
        <f t="shared" si="7"/>
        <v>1</v>
      </c>
      <c r="H26" s="11"/>
      <c r="I26" s="11"/>
      <c r="J26" s="11">
        <f t="shared" ref="J26" si="35">I26-H26</f>
        <v>0</v>
      </c>
      <c r="K26" s="27">
        <f t="shared" ref="K26" si="36">J26/24</f>
        <v>0</v>
      </c>
      <c r="L26" s="28"/>
    </row>
    <row r="27" spans="1:14">
      <c r="A27" s="12">
        <f t="shared" si="32"/>
        <v>21</v>
      </c>
      <c r="B27" s="8">
        <f t="shared" si="32"/>
        <v>46224</v>
      </c>
      <c r="C27" s="8">
        <f t="shared" si="2"/>
        <v>46224</v>
      </c>
      <c r="D27" s="9">
        <f t="shared" si="4"/>
        <v>0</v>
      </c>
      <c r="E27" s="8">
        <f t="shared" si="6"/>
        <v>46225</v>
      </c>
      <c r="F27" s="9">
        <f t="shared" si="5"/>
        <v>0</v>
      </c>
      <c r="G27" s="10">
        <f t="shared" si="7"/>
        <v>1</v>
      </c>
      <c r="H27" s="11"/>
      <c r="I27" s="11"/>
      <c r="J27" s="11">
        <f t="shared" ref="J27" si="37">I27-H27</f>
        <v>0</v>
      </c>
      <c r="K27" s="27">
        <f t="shared" ref="K27" si="38">J27/24</f>
        <v>0</v>
      </c>
      <c r="L27" s="28"/>
    </row>
    <row r="28" spans="1:14">
      <c r="A28" s="12">
        <f t="shared" si="32"/>
        <v>22</v>
      </c>
      <c r="B28" s="8">
        <f t="shared" si="32"/>
        <v>46225</v>
      </c>
      <c r="C28" s="8">
        <f t="shared" si="2"/>
        <v>46225</v>
      </c>
      <c r="D28" s="9">
        <f t="shared" si="4"/>
        <v>0</v>
      </c>
      <c r="E28" s="8">
        <f t="shared" si="6"/>
        <v>46226</v>
      </c>
      <c r="F28" s="9">
        <f t="shared" si="5"/>
        <v>0</v>
      </c>
      <c r="G28" s="10">
        <f t="shared" si="7"/>
        <v>1</v>
      </c>
      <c r="H28" s="11"/>
      <c r="I28" s="11"/>
      <c r="J28" s="11">
        <f t="shared" ref="J28" si="39">I28-H28</f>
        <v>0</v>
      </c>
      <c r="K28" s="27">
        <f t="shared" ref="K28" si="40">J28/24</f>
        <v>0</v>
      </c>
      <c r="L28" s="28"/>
    </row>
    <row r="29" spans="1:14">
      <c r="A29" s="12">
        <f t="shared" si="32"/>
        <v>23</v>
      </c>
      <c r="B29" s="8">
        <f t="shared" si="32"/>
        <v>46226</v>
      </c>
      <c r="C29" s="8">
        <f t="shared" si="2"/>
        <v>46226</v>
      </c>
      <c r="D29" s="9">
        <f t="shared" si="4"/>
        <v>0</v>
      </c>
      <c r="E29" s="8">
        <f t="shared" si="6"/>
        <v>46227</v>
      </c>
      <c r="F29" s="9">
        <f t="shared" si="5"/>
        <v>0</v>
      </c>
      <c r="G29" s="10">
        <f t="shared" si="7"/>
        <v>1</v>
      </c>
      <c r="H29" s="11"/>
      <c r="I29" s="11"/>
      <c r="J29" s="11">
        <f t="shared" ref="J29" si="41">I29-H29</f>
        <v>0</v>
      </c>
      <c r="K29" s="27">
        <f t="shared" ref="K29" si="42">J29/24</f>
        <v>0</v>
      </c>
      <c r="L29" s="28"/>
    </row>
    <row r="30" spans="1:14">
      <c r="A30" s="12">
        <f t="shared" si="32"/>
        <v>24</v>
      </c>
      <c r="B30" s="8">
        <f t="shared" si="32"/>
        <v>46227</v>
      </c>
      <c r="C30" s="8">
        <f t="shared" si="2"/>
        <v>46227</v>
      </c>
      <c r="D30" s="9">
        <f t="shared" si="4"/>
        <v>0</v>
      </c>
      <c r="E30" s="8">
        <f t="shared" si="6"/>
        <v>46228</v>
      </c>
      <c r="F30" s="9">
        <f t="shared" si="5"/>
        <v>0</v>
      </c>
      <c r="G30" s="10">
        <f t="shared" si="7"/>
        <v>1</v>
      </c>
      <c r="H30" s="11"/>
      <c r="I30" s="11"/>
      <c r="J30" s="11">
        <f t="shared" ref="J30" si="43">I30-H30</f>
        <v>0</v>
      </c>
      <c r="K30" s="27">
        <f t="shared" ref="K30" si="44">J30/24</f>
        <v>0</v>
      </c>
      <c r="L30" s="28"/>
    </row>
    <row r="31" spans="1:14">
      <c r="A31" s="12">
        <f t="shared" si="32"/>
        <v>25</v>
      </c>
      <c r="B31" s="8">
        <f t="shared" si="32"/>
        <v>46228</v>
      </c>
      <c r="C31" s="8">
        <f t="shared" si="2"/>
        <v>46228</v>
      </c>
      <c r="D31" s="9">
        <f t="shared" si="4"/>
        <v>0</v>
      </c>
      <c r="E31" s="8">
        <f t="shared" si="6"/>
        <v>46229</v>
      </c>
      <c r="F31" s="9">
        <f t="shared" si="5"/>
        <v>0</v>
      </c>
      <c r="G31" s="10">
        <f t="shared" si="7"/>
        <v>1</v>
      </c>
      <c r="H31" s="11"/>
      <c r="I31" s="11"/>
      <c r="J31" s="11">
        <f t="shared" ref="J31:J36" si="45">I31-H31</f>
        <v>0</v>
      </c>
      <c r="K31" s="27">
        <f t="shared" ref="K31:K35" si="46">J31/24</f>
        <v>0</v>
      </c>
      <c r="L31" s="28"/>
    </row>
    <row r="32" spans="1:14">
      <c r="A32" s="12">
        <f t="shared" si="32"/>
        <v>26</v>
      </c>
      <c r="B32" s="8">
        <f t="shared" si="32"/>
        <v>46229</v>
      </c>
      <c r="C32" s="8">
        <f t="shared" si="2"/>
        <v>46229</v>
      </c>
      <c r="D32" s="9">
        <f t="shared" si="4"/>
        <v>0</v>
      </c>
      <c r="E32" s="8">
        <f t="shared" si="6"/>
        <v>46230</v>
      </c>
      <c r="F32" s="9">
        <f t="shared" si="5"/>
        <v>0</v>
      </c>
      <c r="G32" s="10">
        <f t="shared" si="7"/>
        <v>1</v>
      </c>
      <c r="H32" s="11"/>
      <c r="I32" s="11"/>
      <c r="J32" s="11">
        <f t="shared" si="45"/>
        <v>0</v>
      </c>
      <c r="K32" s="27">
        <f t="shared" si="46"/>
        <v>0</v>
      </c>
      <c r="L32" s="28"/>
    </row>
    <row r="33" spans="1:12">
      <c r="A33" s="12">
        <f t="shared" si="32"/>
        <v>27</v>
      </c>
      <c r="B33" s="8">
        <f t="shared" si="32"/>
        <v>46230</v>
      </c>
      <c r="C33" s="8">
        <f t="shared" si="2"/>
        <v>46230</v>
      </c>
      <c r="D33" s="9">
        <f t="shared" si="4"/>
        <v>0</v>
      </c>
      <c r="E33" s="8">
        <f t="shared" si="6"/>
        <v>46231</v>
      </c>
      <c r="F33" s="9">
        <f t="shared" si="5"/>
        <v>0</v>
      </c>
      <c r="G33" s="10">
        <f t="shared" si="7"/>
        <v>1</v>
      </c>
      <c r="H33" s="11"/>
      <c r="I33" s="11"/>
      <c r="J33" s="11">
        <f t="shared" si="45"/>
        <v>0</v>
      </c>
      <c r="K33" s="27">
        <f t="shared" si="46"/>
        <v>0</v>
      </c>
      <c r="L33" s="28"/>
    </row>
    <row r="34" spans="1:12">
      <c r="A34" s="12">
        <f t="shared" si="32"/>
        <v>28</v>
      </c>
      <c r="B34" s="8">
        <f t="shared" si="32"/>
        <v>46231</v>
      </c>
      <c r="C34" s="8">
        <f t="shared" si="2"/>
        <v>46231</v>
      </c>
      <c r="D34" s="9">
        <f t="shared" si="4"/>
        <v>0</v>
      </c>
      <c r="E34" s="8">
        <f t="shared" si="6"/>
        <v>46232</v>
      </c>
      <c r="F34" s="9">
        <f t="shared" si="5"/>
        <v>0</v>
      </c>
      <c r="G34" s="10">
        <f t="shared" si="7"/>
        <v>1</v>
      </c>
      <c r="H34" s="11"/>
      <c r="I34" s="11"/>
      <c r="J34" s="11">
        <f t="shared" si="45"/>
        <v>0</v>
      </c>
      <c r="K34" s="27">
        <f t="shared" si="46"/>
        <v>0</v>
      </c>
      <c r="L34" s="28"/>
    </row>
    <row r="35" spans="1:12">
      <c r="A35" s="12">
        <f t="shared" si="32"/>
        <v>29</v>
      </c>
      <c r="B35" s="8">
        <f t="shared" si="32"/>
        <v>46232</v>
      </c>
      <c r="C35" s="8">
        <f t="shared" si="2"/>
        <v>46232</v>
      </c>
      <c r="D35" s="9">
        <f t="shared" si="4"/>
        <v>0</v>
      </c>
      <c r="E35" s="8">
        <f t="shared" si="6"/>
        <v>46233</v>
      </c>
      <c r="F35" s="9">
        <f t="shared" si="5"/>
        <v>0</v>
      </c>
      <c r="G35" s="10">
        <f t="shared" si="7"/>
        <v>1</v>
      </c>
      <c r="H35" s="11"/>
      <c r="I35" s="11"/>
      <c r="J35" s="11">
        <f t="shared" si="45"/>
        <v>0</v>
      </c>
      <c r="K35" s="27">
        <f t="shared" si="46"/>
        <v>0</v>
      </c>
      <c r="L35" s="28"/>
    </row>
    <row r="36" spans="1:12">
      <c r="A36" s="12">
        <f t="shared" si="32"/>
        <v>30</v>
      </c>
      <c r="B36" s="8">
        <f t="shared" si="32"/>
        <v>46233</v>
      </c>
      <c r="C36" s="8">
        <f t="shared" ref="C36" si="47">B36</f>
        <v>46233</v>
      </c>
      <c r="D36" s="9">
        <f t="shared" si="4"/>
        <v>0</v>
      </c>
      <c r="E36" s="8">
        <f t="shared" si="6"/>
        <v>46234</v>
      </c>
      <c r="F36" s="9">
        <f t="shared" si="5"/>
        <v>0</v>
      </c>
      <c r="G36" s="10">
        <f t="shared" si="7"/>
        <v>1</v>
      </c>
      <c r="H36" s="11"/>
      <c r="I36" s="11"/>
      <c r="J36" s="11">
        <f t="shared" si="45"/>
        <v>0</v>
      </c>
      <c r="K36" s="27">
        <f t="shared" ref="K36" si="48">J36/24</f>
        <v>0</v>
      </c>
      <c r="L36" s="28"/>
    </row>
    <row r="37" spans="1:12">
      <c r="A37" s="12">
        <f t="shared" si="32"/>
        <v>31</v>
      </c>
      <c r="B37" s="8">
        <f t="shared" si="32"/>
        <v>46234</v>
      </c>
      <c r="C37" s="8">
        <f t="shared" ref="C37" si="49">B37</f>
        <v>46234</v>
      </c>
      <c r="D37" s="9">
        <f t="shared" si="4"/>
        <v>0</v>
      </c>
      <c r="E37" s="8">
        <f t="shared" si="6"/>
        <v>46235</v>
      </c>
      <c r="F37" s="9">
        <f t="shared" si="5"/>
        <v>0</v>
      </c>
      <c r="G37" s="10">
        <f t="shared" si="7"/>
        <v>1</v>
      </c>
      <c r="H37" s="11"/>
      <c r="I37" s="11"/>
      <c r="J37" s="11">
        <f t="shared" ref="J37" si="50">I37-H37</f>
        <v>0</v>
      </c>
      <c r="K37" s="27">
        <f t="shared" ref="K37" si="5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000-000000000000}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40"/>
  <sheetViews>
    <sheetView workbookViewId="0">
      <pane ySplit="6" topLeftCell="A7" activePane="bottomLeft" state="frozen"/>
      <selection pane="bottomLeft" activeCell="H11" sqref="H11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1.4414062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</row>
    <row r="2" spans="1:12">
      <c r="B2" s="2"/>
      <c r="C2" s="3" t="s">
        <v>164</v>
      </c>
      <c r="D2" s="2"/>
      <c r="E2" s="2"/>
      <c r="F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</row>
    <row r="4" spans="1:12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MAX(K7:K38)</f>
        <v>0</v>
      </c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7">
        <f>C4</f>
        <v>46204</v>
      </c>
      <c r="D7" s="9">
        <v>0.29166666666666702</v>
      </c>
      <c r="E7" s="8">
        <f t="shared" ref="E7:E10" si="0">C7+1</f>
        <v>46205</v>
      </c>
      <c r="F7" s="9">
        <v>0.29166666666666702</v>
      </c>
      <c r="G7" s="10">
        <f>IFERROR(((E7-C7)+(F7-D7)),"")</f>
        <v>1</v>
      </c>
      <c r="H7" s="11">
        <v>0</v>
      </c>
      <c r="I7" s="11">
        <v>0</v>
      </c>
      <c r="J7" s="11">
        <f t="shared" ref="J7" si="1">I7-H7</f>
        <v>0</v>
      </c>
      <c r="K7" s="27">
        <f t="shared" ref="K7" si="2">J7/24</f>
        <v>0</v>
      </c>
      <c r="L7" s="101" t="s">
        <v>145</v>
      </c>
    </row>
    <row r="8" spans="1:12">
      <c r="A8" s="12">
        <f>A7+1</f>
        <v>2</v>
      </c>
      <c r="B8" s="8">
        <f>B7+1</f>
        <v>46205</v>
      </c>
      <c r="C8" s="8">
        <f t="shared" ref="C8:C35" si="3">B8</f>
        <v>46205</v>
      </c>
      <c r="D8" s="9">
        <v>0.29166666666666702</v>
      </c>
      <c r="E8" s="8">
        <f t="shared" si="0"/>
        <v>46206</v>
      </c>
      <c r="F8" s="9">
        <v>0.29166666666666702</v>
      </c>
      <c r="G8" s="10">
        <f>IFERROR(((E8-C8)+(F8-D8)),"")</f>
        <v>1</v>
      </c>
      <c r="H8" s="11">
        <v>0</v>
      </c>
      <c r="I8" s="11">
        <v>0</v>
      </c>
      <c r="J8" s="11">
        <v>0</v>
      </c>
      <c r="K8" s="27">
        <v>0</v>
      </c>
      <c r="L8" s="28" t="s">
        <v>145</v>
      </c>
    </row>
    <row r="9" spans="1:12">
      <c r="A9" s="12">
        <f t="shared" ref="A9:B24" si="4">A8+1</f>
        <v>3</v>
      </c>
      <c r="B9" s="8">
        <f t="shared" si="4"/>
        <v>46206</v>
      </c>
      <c r="C9" s="8">
        <f t="shared" si="3"/>
        <v>46206</v>
      </c>
      <c r="D9" s="9">
        <v>0.29166666666666702</v>
      </c>
      <c r="E9" s="8">
        <f t="shared" si="0"/>
        <v>46207</v>
      </c>
      <c r="F9" s="9">
        <v>0.29166666666666702</v>
      </c>
      <c r="G9" s="10">
        <f>IFERROR(((E9-C9)+(F9-D9)),"")</f>
        <v>1</v>
      </c>
      <c r="H9" s="11">
        <v>0</v>
      </c>
      <c r="I9" s="11">
        <v>0</v>
      </c>
      <c r="J9" s="11">
        <v>0</v>
      </c>
      <c r="K9" s="27">
        <v>0</v>
      </c>
      <c r="L9" s="28" t="s">
        <v>145</v>
      </c>
    </row>
    <row r="10" spans="1:12">
      <c r="A10" s="12">
        <f t="shared" si="4"/>
        <v>4</v>
      </c>
      <c r="B10" s="8">
        <f t="shared" si="4"/>
        <v>46207</v>
      </c>
      <c r="C10" s="8">
        <f t="shared" si="3"/>
        <v>46207</v>
      </c>
      <c r="D10" s="9">
        <v>0.29166666666666702</v>
      </c>
      <c r="E10" s="8">
        <f t="shared" si="0"/>
        <v>46208</v>
      </c>
      <c r="F10" s="9">
        <v>0.29166666666666702</v>
      </c>
      <c r="G10" s="10">
        <f>IFERROR(((E10-C10)+(F10-D10)),"")</f>
        <v>1</v>
      </c>
      <c r="H10" s="11">
        <v>0</v>
      </c>
      <c r="I10" s="11">
        <v>0</v>
      </c>
      <c r="J10" s="11">
        <v>0</v>
      </c>
      <c r="K10" s="27">
        <v>0</v>
      </c>
      <c r="L10" s="28" t="s">
        <v>145</v>
      </c>
    </row>
    <row r="11" spans="1:12">
      <c r="A11" s="12">
        <f t="shared" si="4"/>
        <v>5</v>
      </c>
      <c r="B11" s="8">
        <f t="shared" si="4"/>
        <v>46208</v>
      </c>
      <c r="C11" s="8">
        <f t="shared" si="3"/>
        <v>46208</v>
      </c>
      <c r="D11" s="9">
        <v>0.29166666666666702</v>
      </c>
      <c r="E11" s="8">
        <f t="shared" ref="E11:E15" si="5">C11+1</f>
        <v>46209</v>
      </c>
      <c r="F11" s="9">
        <v>0.29166666666666702</v>
      </c>
      <c r="G11" s="10">
        <f t="shared" ref="G11:G35" si="6">IFERROR(((E11-C11)+(F11-D11)),"")</f>
        <v>1</v>
      </c>
      <c r="H11" s="11"/>
      <c r="I11" s="11"/>
      <c r="J11" s="11">
        <f t="shared" ref="J11" si="7">I11-H11</f>
        <v>0</v>
      </c>
      <c r="K11" s="27">
        <f t="shared" ref="K11" si="8">J11/24</f>
        <v>0</v>
      </c>
      <c r="L11" s="28"/>
    </row>
    <row r="12" spans="1:12">
      <c r="A12" s="12">
        <f t="shared" si="4"/>
        <v>6</v>
      </c>
      <c r="B12" s="8">
        <f t="shared" si="4"/>
        <v>46209</v>
      </c>
      <c r="C12" s="8">
        <f t="shared" si="3"/>
        <v>46209</v>
      </c>
      <c r="D12" s="9">
        <v>0.29166666666666702</v>
      </c>
      <c r="E12" s="8">
        <f t="shared" si="5"/>
        <v>46210</v>
      </c>
      <c r="F12" s="9">
        <v>0.29166666666666702</v>
      </c>
      <c r="G12" s="10">
        <f t="shared" si="6"/>
        <v>1</v>
      </c>
      <c r="H12" s="11"/>
      <c r="I12" s="11"/>
      <c r="J12" s="11">
        <f t="shared" ref="J12" si="9">I12-H12</f>
        <v>0</v>
      </c>
      <c r="K12" s="27">
        <f t="shared" ref="K12" si="10">J12/24</f>
        <v>0</v>
      </c>
      <c r="L12" s="28"/>
    </row>
    <row r="13" spans="1:12">
      <c r="A13" s="12">
        <f t="shared" si="4"/>
        <v>7</v>
      </c>
      <c r="B13" s="8">
        <f t="shared" si="4"/>
        <v>46210</v>
      </c>
      <c r="C13" s="8">
        <f t="shared" si="3"/>
        <v>46210</v>
      </c>
      <c r="D13" s="9">
        <v>0.29166666666666702</v>
      </c>
      <c r="E13" s="8">
        <f t="shared" si="5"/>
        <v>46211</v>
      </c>
      <c r="F13" s="9">
        <v>0.29166666666666702</v>
      </c>
      <c r="G13" s="10">
        <f t="shared" si="6"/>
        <v>1</v>
      </c>
      <c r="H13" s="11"/>
      <c r="I13" s="11"/>
      <c r="J13" s="11">
        <f t="shared" ref="J13" si="11">I13-H13</f>
        <v>0</v>
      </c>
      <c r="K13" s="27">
        <f t="shared" ref="K13" si="12">J13/24</f>
        <v>0</v>
      </c>
      <c r="L13" s="28"/>
    </row>
    <row r="14" spans="1:12">
      <c r="A14" s="12">
        <f t="shared" si="4"/>
        <v>8</v>
      </c>
      <c r="B14" s="8">
        <f t="shared" si="4"/>
        <v>46211</v>
      </c>
      <c r="C14" s="8">
        <f t="shared" si="3"/>
        <v>46211</v>
      </c>
      <c r="D14" s="9">
        <v>0.29166666666666702</v>
      </c>
      <c r="E14" s="8">
        <f t="shared" si="5"/>
        <v>46212</v>
      </c>
      <c r="F14" s="9">
        <v>0.29166666666666702</v>
      </c>
      <c r="G14" s="10">
        <f t="shared" si="6"/>
        <v>1</v>
      </c>
      <c r="H14" s="11"/>
      <c r="I14" s="11"/>
      <c r="J14" s="11">
        <f t="shared" ref="J14" si="13">I14-H14</f>
        <v>0</v>
      </c>
      <c r="K14" s="27">
        <f t="shared" ref="K14" si="14">J14/24</f>
        <v>0</v>
      </c>
      <c r="L14" s="28"/>
    </row>
    <row r="15" spans="1:12">
      <c r="A15" s="12">
        <f t="shared" si="4"/>
        <v>9</v>
      </c>
      <c r="B15" s="8">
        <f t="shared" si="4"/>
        <v>46212</v>
      </c>
      <c r="C15" s="8">
        <f t="shared" si="3"/>
        <v>46212</v>
      </c>
      <c r="D15" s="9">
        <v>0.29166666666666702</v>
      </c>
      <c r="E15" s="8">
        <f t="shared" si="5"/>
        <v>46213</v>
      </c>
      <c r="F15" s="9">
        <v>0.29166666666666702</v>
      </c>
      <c r="G15" s="10">
        <f t="shared" si="6"/>
        <v>1</v>
      </c>
      <c r="H15" s="11"/>
      <c r="I15" s="11"/>
      <c r="J15" s="11">
        <f t="shared" ref="J15" si="15">I15-H15</f>
        <v>0</v>
      </c>
      <c r="K15" s="27">
        <f t="shared" ref="K15" si="16">J15/24</f>
        <v>0</v>
      </c>
      <c r="L15" s="28"/>
    </row>
    <row r="16" spans="1:12">
      <c r="A16" s="12">
        <f t="shared" si="4"/>
        <v>10</v>
      </c>
      <c r="B16" s="8">
        <f t="shared" si="4"/>
        <v>46213</v>
      </c>
      <c r="C16" s="8">
        <f t="shared" si="3"/>
        <v>46213</v>
      </c>
      <c r="D16" s="9">
        <v>0.29166666666666702</v>
      </c>
      <c r="E16" s="8">
        <f t="shared" ref="E16" si="17">C16+1</f>
        <v>46214</v>
      </c>
      <c r="F16" s="9">
        <v>0.29166666666666702</v>
      </c>
      <c r="G16" s="10">
        <f t="shared" ref="G16" si="18">IFERROR(((E16-C16)+(F16-D16)),"")</f>
        <v>1</v>
      </c>
      <c r="H16" s="11"/>
      <c r="I16" s="11"/>
      <c r="J16" s="11">
        <f t="shared" ref="J16" si="19">I16-H16</f>
        <v>0</v>
      </c>
      <c r="K16" s="27">
        <f t="shared" ref="K16" si="20">J16/24</f>
        <v>0</v>
      </c>
      <c r="L16" s="28"/>
    </row>
    <row r="17" spans="1:14">
      <c r="A17" s="12">
        <f t="shared" si="4"/>
        <v>11</v>
      </c>
      <c r="B17" s="8">
        <f t="shared" si="4"/>
        <v>46214</v>
      </c>
      <c r="C17" s="8">
        <f t="shared" si="3"/>
        <v>46214</v>
      </c>
      <c r="D17" s="9">
        <v>0.29166666666666702</v>
      </c>
      <c r="E17" s="8">
        <f t="shared" ref="E17" si="21">C17+1</f>
        <v>46215</v>
      </c>
      <c r="F17" s="9">
        <v>0.29166666666666702</v>
      </c>
      <c r="G17" s="10">
        <f t="shared" si="6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4"/>
        <v>12</v>
      </c>
      <c r="B18" s="8">
        <f t="shared" si="4"/>
        <v>46215</v>
      </c>
      <c r="C18" s="8">
        <f t="shared" si="3"/>
        <v>46215</v>
      </c>
      <c r="D18" s="9">
        <v>0.29166666666666702</v>
      </c>
      <c r="E18" s="8">
        <f t="shared" ref="E18:E32" si="24">C18+1</f>
        <v>46216</v>
      </c>
      <c r="F18" s="9">
        <v>0.29166666666666702</v>
      </c>
      <c r="G18" s="10">
        <f t="shared" si="6"/>
        <v>1</v>
      </c>
      <c r="H18" s="11"/>
      <c r="I18" s="11"/>
      <c r="J18" s="11">
        <f t="shared" ref="J18:J19" si="25">I18-H18</f>
        <v>0</v>
      </c>
      <c r="K18" s="27">
        <f t="shared" ref="K18:K19" si="26">J18/24</f>
        <v>0</v>
      </c>
      <c r="L18" s="28"/>
      <c r="N18" s="29"/>
    </row>
    <row r="19" spans="1:14">
      <c r="A19" s="12">
        <f t="shared" si="4"/>
        <v>13</v>
      </c>
      <c r="B19" s="8">
        <f t="shared" si="4"/>
        <v>46216</v>
      </c>
      <c r="C19" s="8">
        <f t="shared" si="3"/>
        <v>46216</v>
      </c>
      <c r="D19" s="9">
        <v>0.29166666666666702</v>
      </c>
      <c r="E19" s="8">
        <f t="shared" si="24"/>
        <v>46217</v>
      </c>
      <c r="F19" s="9">
        <v>0.29166666666666702</v>
      </c>
      <c r="G19" s="10">
        <f t="shared" si="6"/>
        <v>1</v>
      </c>
      <c r="H19" s="11"/>
      <c r="I19" s="11"/>
      <c r="J19" s="11">
        <f t="shared" si="25"/>
        <v>0</v>
      </c>
      <c r="K19" s="27">
        <f t="shared" si="26"/>
        <v>0</v>
      </c>
      <c r="L19" s="28"/>
    </row>
    <row r="20" spans="1:14">
      <c r="A20" s="12">
        <f t="shared" si="4"/>
        <v>14</v>
      </c>
      <c r="B20" s="8">
        <f t="shared" si="4"/>
        <v>46217</v>
      </c>
      <c r="C20" s="8">
        <f t="shared" si="3"/>
        <v>46217</v>
      </c>
      <c r="D20" s="9">
        <v>0.29166666666666702</v>
      </c>
      <c r="E20" s="8">
        <f t="shared" ref="E20" si="27">C20+1</f>
        <v>46218</v>
      </c>
      <c r="F20" s="9">
        <v>0.29166666666666702</v>
      </c>
      <c r="G20" s="10">
        <f t="shared" ref="G20" si="28">IFERROR(((E20-C20)+(F20-D20)),"")</f>
        <v>1</v>
      </c>
      <c r="H20" s="11"/>
      <c r="I20" s="11"/>
      <c r="J20" s="11">
        <f t="shared" ref="J20" si="29">I20-H20</f>
        <v>0</v>
      </c>
      <c r="K20" s="27">
        <f t="shared" ref="K20" si="30">J20/24</f>
        <v>0</v>
      </c>
      <c r="L20" s="28"/>
    </row>
    <row r="21" spans="1:14">
      <c r="A21" s="12">
        <f t="shared" si="4"/>
        <v>15</v>
      </c>
      <c r="B21" s="8">
        <f t="shared" si="4"/>
        <v>46218</v>
      </c>
      <c r="C21" s="8">
        <f t="shared" si="3"/>
        <v>46218</v>
      </c>
      <c r="D21" s="9">
        <v>0.29166666666666702</v>
      </c>
      <c r="E21" s="8">
        <f t="shared" si="24"/>
        <v>46219</v>
      </c>
      <c r="F21" s="9">
        <v>0.29166666666666702</v>
      </c>
      <c r="G21" s="10">
        <f t="shared" si="6"/>
        <v>1</v>
      </c>
      <c r="H21" s="11"/>
      <c r="I21" s="11"/>
      <c r="J21" s="11">
        <f t="shared" ref="J21" si="31">I21-H21</f>
        <v>0</v>
      </c>
      <c r="K21" s="27">
        <f t="shared" ref="K21" si="32">J21/24</f>
        <v>0</v>
      </c>
      <c r="L21" s="28"/>
    </row>
    <row r="22" spans="1:14">
      <c r="A22" s="12">
        <f t="shared" si="4"/>
        <v>16</v>
      </c>
      <c r="B22" s="8">
        <f t="shared" si="4"/>
        <v>46219</v>
      </c>
      <c r="C22" s="8">
        <f t="shared" si="3"/>
        <v>46219</v>
      </c>
      <c r="D22" s="9">
        <v>0.29166666666666702</v>
      </c>
      <c r="E22" s="8">
        <f t="shared" si="24"/>
        <v>46220</v>
      </c>
      <c r="F22" s="9">
        <v>0.29166666666666702</v>
      </c>
      <c r="G22" s="10">
        <f t="shared" si="6"/>
        <v>1</v>
      </c>
      <c r="H22" s="11"/>
      <c r="I22" s="11"/>
      <c r="J22" s="11">
        <f t="shared" ref="J22" si="33">I22-H22</f>
        <v>0</v>
      </c>
      <c r="K22" s="27">
        <f t="shared" ref="K22" si="34">J22/24</f>
        <v>0</v>
      </c>
      <c r="L22" s="28"/>
    </row>
    <row r="23" spans="1:14">
      <c r="A23" s="12">
        <f t="shared" si="4"/>
        <v>17</v>
      </c>
      <c r="B23" s="8">
        <f t="shared" si="4"/>
        <v>46220</v>
      </c>
      <c r="C23" s="8">
        <f t="shared" si="3"/>
        <v>46220</v>
      </c>
      <c r="D23" s="9">
        <v>0.29166666666666702</v>
      </c>
      <c r="E23" s="8">
        <f t="shared" ref="E23" si="35">C23+1</f>
        <v>46221</v>
      </c>
      <c r="F23" s="9">
        <v>0.29166666666666702</v>
      </c>
      <c r="G23" s="10">
        <f t="shared" ref="G23" si="36">IFERROR(((E23-C23)+(F23-D23)),"")</f>
        <v>1</v>
      </c>
      <c r="H23" s="11"/>
      <c r="I23" s="11"/>
      <c r="J23" s="11">
        <f t="shared" ref="J23" si="37">I23-H23</f>
        <v>0</v>
      </c>
      <c r="K23" s="27">
        <f t="shared" ref="K23" si="38">J23/24</f>
        <v>0</v>
      </c>
      <c r="L23" s="28"/>
    </row>
    <row r="24" spans="1:14">
      <c r="A24" s="12">
        <f t="shared" si="4"/>
        <v>18</v>
      </c>
      <c r="B24" s="8">
        <f t="shared" si="4"/>
        <v>46221</v>
      </c>
      <c r="C24" s="8">
        <f t="shared" si="3"/>
        <v>46221</v>
      </c>
      <c r="D24" s="9">
        <v>0.29166666666666702</v>
      </c>
      <c r="E24" s="8">
        <f t="shared" si="24"/>
        <v>46222</v>
      </c>
      <c r="F24" s="9">
        <v>0.29166666666666702</v>
      </c>
      <c r="G24" s="10">
        <f t="shared" si="6"/>
        <v>1</v>
      </c>
      <c r="H24" s="11"/>
      <c r="I24" s="11"/>
      <c r="J24" s="11">
        <f t="shared" ref="J24" si="39">I24-H24</f>
        <v>0</v>
      </c>
      <c r="K24" s="27">
        <f t="shared" ref="K24" si="40">J24/24</f>
        <v>0</v>
      </c>
      <c r="L24" s="28"/>
    </row>
    <row r="25" spans="1:14">
      <c r="A25" s="12">
        <f t="shared" ref="A25:B35" si="41">A24+1</f>
        <v>19</v>
      </c>
      <c r="B25" s="8">
        <f t="shared" si="41"/>
        <v>46222</v>
      </c>
      <c r="C25" s="8">
        <f t="shared" si="3"/>
        <v>46222</v>
      </c>
      <c r="D25" s="9">
        <v>0.29166666666666702</v>
      </c>
      <c r="E25" s="8">
        <f t="shared" si="24"/>
        <v>46223</v>
      </c>
      <c r="F25" s="9">
        <v>0.29166666666666702</v>
      </c>
      <c r="G25" s="10">
        <f t="shared" si="6"/>
        <v>1</v>
      </c>
      <c r="H25" s="11"/>
      <c r="I25" s="11"/>
      <c r="J25" s="11">
        <f t="shared" ref="J25" si="42">I25-H25</f>
        <v>0</v>
      </c>
      <c r="K25" s="27">
        <f t="shared" ref="K25" si="43">J25/24</f>
        <v>0</v>
      </c>
      <c r="L25" s="28"/>
    </row>
    <row r="26" spans="1:14">
      <c r="A26" s="12">
        <f t="shared" si="41"/>
        <v>20</v>
      </c>
      <c r="B26" s="8">
        <f t="shared" si="41"/>
        <v>46223</v>
      </c>
      <c r="C26" s="8">
        <f t="shared" si="3"/>
        <v>46223</v>
      </c>
      <c r="D26" s="9">
        <v>0.29166666666666702</v>
      </c>
      <c r="E26" s="8">
        <f t="shared" si="24"/>
        <v>46224</v>
      </c>
      <c r="F26" s="9">
        <v>0.29166666666666702</v>
      </c>
      <c r="G26" s="10">
        <f t="shared" si="6"/>
        <v>1</v>
      </c>
      <c r="H26" s="11"/>
      <c r="I26" s="11"/>
      <c r="J26" s="11">
        <f t="shared" ref="J26" si="44">I26-H26</f>
        <v>0</v>
      </c>
      <c r="K26" s="27">
        <f t="shared" ref="K26" si="45">J26/24</f>
        <v>0</v>
      </c>
      <c r="L26" s="28"/>
    </row>
    <row r="27" spans="1:14">
      <c r="A27" s="12">
        <f t="shared" si="41"/>
        <v>21</v>
      </c>
      <c r="B27" s="8">
        <f t="shared" si="41"/>
        <v>46224</v>
      </c>
      <c r="C27" s="8">
        <f t="shared" si="3"/>
        <v>46224</v>
      </c>
      <c r="D27" s="9">
        <v>0.29166666666666702</v>
      </c>
      <c r="E27" s="8">
        <f t="shared" si="24"/>
        <v>46225</v>
      </c>
      <c r="F27" s="9">
        <v>0.29166666666666702</v>
      </c>
      <c r="G27" s="10">
        <f t="shared" si="6"/>
        <v>1</v>
      </c>
      <c r="H27" s="11"/>
      <c r="I27" s="11"/>
      <c r="J27" s="11">
        <f t="shared" ref="J27" si="46">I27-H27</f>
        <v>0</v>
      </c>
      <c r="K27" s="27">
        <f t="shared" ref="K27" si="47">J27/24</f>
        <v>0</v>
      </c>
      <c r="L27" s="28"/>
    </row>
    <row r="28" spans="1:14">
      <c r="A28" s="12">
        <f t="shared" si="41"/>
        <v>22</v>
      </c>
      <c r="B28" s="8">
        <f t="shared" si="41"/>
        <v>46225</v>
      </c>
      <c r="C28" s="8">
        <f t="shared" si="3"/>
        <v>46225</v>
      </c>
      <c r="D28" s="9">
        <v>0.29166666666666702</v>
      </c>
      <c r="E28" s="8">
        <f t="shared" ref="E28" si="48">C28+1</f>
        <v>46226</v>
      </c>
      <c r="F28" s="9">
        <v>0.29166666666666702</v>
      </c>
      <c r="G28" s="10">
        <f t="shared" ref="G28" si="49">IFERROR(((E28-C28)+(F28-D28)),"")</f>
        <v>1</v>
      </c>
      <c r="H28" s="11"/>
      <c r="I28" s="11"/>
      <c r="J28" s="11">
        <f t="shared" ref="J28" si="50">I28-H28</f>
        <v>0</v>
      </c>
      <c r="K28" s="27">
        <f t="shared" ref="K28" si="51">J28/24</f>
        <v>0</v>
      </c>
      <c r="L28" s="28"/>
    </row>
    <row r="29" spans="1:14">
      <c r="A29" s="12">
        <f t="shared" si="41"/>
        <v>23</v>
      </c>
      <c r="B29" s="8">
        <f t="shared" si="41"/>
        <v>46226</v>
      </c>
      <c r="C29" s="8">
        <f t="shared" si="3"/>
        <v>46226</v>
      </c>
      <c r="D29" s="9">
        <v>0.29166666666666702</v>
      </c>
      <c r="E29" s="8">
        <f t="shared" si="24"/>
        <v>46227</v>
      </c>
      <c r="F29" s="9">
        <v>0.29166666666666702</v>
      </c>
      <c r="G29" s="10">
        <f t="shared" si="6"/>
        <v>1</v>
      </c>
      <c r="H29" s="11"/>
      <c r="I29" s="11"/>
      <c r="J29" s="11">
        <f t="shared" ref="J29" si="52">I29-H29</f>
        <v>0</v>
      </c>
      <c r="K29" s="27">
        <f t="shared" ref="K29" si="53">J29/24</f>
        <v>0</v>
      </c>
      <c r="L29" s="28"/>
    </row>
    <row r="30" spans="1:14">
      <c r="A30" s="12">
        <f t="shared" si="41"/>
        <v>24</v>
      </c>
      <c r="B30" s="8">
        <f t="shared" si="41"/>
        <v>46227</v>
      </c>
      <c r="C30" s="8">
        <f t="shared" si="3"/>
        <v>46227</v>
      </c>
      <c r="D30" s="9">
        <v>0.29166666666666702</v>
      </c>
      <c r="E30" s="8">
        <f t="shared" si="24"/>
        <v>46228</v>
      </c>
      <c r="F30" s="9">
        <v>0.29166666666666702</v>
      </c>
      <c r="G30" s="10">
        <f t="shared" si="6"/>
        <v>1</v>
      </c>
      <c r="H30" s="11"/>
      <c r="I30" s="11"/>
      <c r="J30" s="11">
        <f t="shared" ref="J30" si="54">I30-H30</f>
        <v>0</v>
      </c>
      <c r="K30" s="27">
        <f t="shared" ref="K30" si="55">J30/24</f>
        <v>0</v>
      </c>
      <c r="L30" s="28"/>
    </row>
    <row r="31" spans="1:14">
      <c r="A31" s="12">
        <f t="shared" si="41"/>
        <v>25</v>
      </c>
      <c r="B31" s="8">
        <f t="shared" si="41"/>
        <v>46228</v>
      </c>
      <c r="C31" s="8">
        <f t="shared" si="3"/>
        <v>46228</v>
      </c>
      <c r="D31" s="9">
        <v>0.29166666666666702</v>
      </c>
      <c r="E31" s="8">
        <f t="shared" si="24"/>
        <v>46229</v>
      </c>
      <c r="F31" s="9">
        <v>0.29166666666666702</v>
      </c>
      <c r="G31" s="10">
        <f t="shared" si="6"/>
        <v>1</v>
      </c>
      <c r="H31" s="11"/>
      <c r="I31" s="11"/>
      <c r="J31" s="11">
        <f t="shared" ref="J31:J36" si="56">I31-H31</f>
        <v>0</v>
      </c>
      <c r="K31" s="27">
        <f t="shared" ref="K31:K36" si="57">J31/24</f>
        <v>0</v>
      </c>
      <c r="L31" s="28"/>
    </row>
    <row r="32" spans="1:14">
      <c r="A32" s="12">
        <f t="shared" si="41"/>
        <v>26</v>
      </c>
      <c r="B32" s="8">
        <f t="shared" si="41"/>
        <v>46229</v>
      </c>
      <c r="C32" s="8">
        <f t="shared" si="3"/>
        <v>46229</v>
      </c>
      <c r="D32" s="9">
        <v>0.29166666666666702</v>
      </c>
      <c r="E32" s="8">
        <f t="shared" si="24"/>
        <v>46230</v>
      </c>
      <c r="F32" s="9">
        <v>0.29166666666666702</v>
      </c>
      <c r="G32" s="10">
        <f t="shared" si="6"/>
        <v>1</v>
      </c>
      <c r="H32" s="11"/>
      <c r="I32" s="11"/>
      <c r="J32" s="11">
        <f t="shared" si="56"/>
        <v>0</v>
      </c>
      <c r="K32" s="27">
        <f t="shared" si="57"/>
        <v>0</v>
      </c>
      <c r="L32" s="28"/>
    </row>
    <row r="33" spans="1:12">
      <c r="A33" s="12">
        <f t="shared" si="41"/>
        <v>27</v>
      </c>
      <c r="B33" s="8">
        <f t="shared" si="41"/>
        <v>46230</v>
      </c>
      <c r="C33" s="8">
        <f t="shared" si="3"/>
        <v>46230</v>
      </c>
      <c r="D33" s="9">
        <v>0.29166666666666702</v>
      </c>
      <c r="E33" s="8">
        <f t="shared" ref="E33" si="58">C33+1</f>
        <v>46231</v>
      </c>
      <c r="F33" s="9">
        <v>0.29166666666666702</v>
      </c>
      <c r="G33" s="10">
        <f t="shared" ref="G33" si="59">IFERROR(((E33-C33)+(F33-D33)),"")</f>
        <v>1</v>
      </c>
      <c r="H33" s="11"/>
      <c r="I33" s="11"/>
      <c r="J33" s="11">
        <f t="shared" si="56"/>
        <v>0</v>
      </c>
      <c r="K33" s="27">
        <f t="shared" si="57"/>
        <v>0</v>
      </c>
      <c r="L33" s="28"/>
    </row>
    <row r="34" spans="1:12">
      <c r="A34" s="12">
        <f t="shared" si="41"/>
        <v>28</v>
      </c>
      <c r="B34" s="8">
        <f t="shared" si="41"/>
        <v>46231</v>
      </c>
      <c r="C34" s="8">
        <f t="shared" si="3"/>
        <v>46231</v>
      </c>
      <c r="D34" s="9">
        <v>0.29166666666666702</v>
      </c>
      <c r="E34" s="8">
        <f t="shared" ref="E34" si="60">C34+1</f>
        <v>46232</v>
      </c>
      <c r="F34" s="9">
        <v>0.29166666666666702</v>
      </c>
      <c r="G34" s="10">
        <f t="shared" ref="G34" si="61">IFERROR(((E34-C34)+(F34-D34)),"")</f>
        <v>1</v>
      </c>
      <c r="H34" s="11"/>
      <c r="I34" s="11"/>
      <c r="J34" s="11">
        <f t="shared" si="56"/>
        <v>0</v>
      </c>
      <c r="K34" s="27">
        <f t="shared" si="57"/>
        <v>0</v>
      </c>
      <c r="L34" s="28"/>
    </row>
    <row r="35" spans="1:12">
      <c r="A35" s="12">
        <f t="shared" si="41"/>
        <v>29</v>
      </c>
      <c r="B35" s="8">
        <f t="shared" si="41"/>
        <v>46232</v>
      </c>
      <c r="C35" s="8">
        <f t="shared" si="3"/>
        <v>46232</v>
      </c>
      <c r="D35" s="9">
        <v>0.29166666666666702</v>
      </c>
      <c r="E35" s="8">
        <f t="shared" ref="E35" si="62">C35+1</f>
        <v>46233</v>
      </c>
      <c r="F35" s="9">
        <v>0.29166666666666702</v>
      </c>
      <c r="G35" s="10">
        <f t="shared" si="6"/>
        <v>1</v>
      </c>
      <c r="H35" s="11"/>
      <c r="I35" s="11"/>
      <c r="J35" s="11">
        <f t="shared" si="56"/>
        <v>0</v>
      </c>
      <c r="K35" s="27">
        <f t="shared" si="57"/>
        <v>0</v>
      </c>
      <c r="L35" s="28"/>
    </row>
    <row r="36" spans="1:12">
      <c r="A36" s="12">
        <f t="shared" ref="A36:B37" si="63">A35+1</f>
        <v>30</v>
      </c>
      <c r="B36" s="8">
        <f t="shared" si="63"/>
        <v>46233</v>
      </c>
      <c r="C36" s="8">
        <f t="shared" ref="C36" si="64">B36</f>
        <v>46233</v>
      </c>
      <c r="D36" s="9">
        <v>0.29166666666666702</v>
      </c>
      <c r="E36" s="8">
        <f t="shared" ref="E36" si="65">C36+1</f>
        <v>46234</v>
      </c>
      <c r="F36" s="9">
        <v>0.29166666666666702</v>
      </c>
      <c r="G36" s="10">
        <f t="shared" ref="G36" si="66">IFERROR(((E36-C36)+(F36-D36)),"")</f>
        <v>1</v>
      </c>
      <c r="H36" s="11"/>
      <c r="I36" s="11"/>
      <c r="J36" s="11">
        <f t="shared" si="56"/>
        <v>0</v>
      </c>
      <c r="K36" s="27">
        <f t="shared" si="57"/>
        <v>0</v>
      </c>
      <c r="L36" s="28"/>
    </row>
    <row r="37" spans="1:12">
      <c r="A37" s="12">
        <f t="shared" si="63"/>
        <v>31</v>
      </c>
      <c r="B37" s="8">
        <f t="shared" si="63"/>
        <v>46234</v>
      </c>
      <c r="C37" s="8">
        <f t="shared" ref="C37" si="67">B37</f>
        <v>46234</v>
      </c>
      <c r="D37" s="9">
        <v>0.29166666666666702</v>
      </c>
      <c r="E37" s="8">
        <f t="shared" ref="E37" si="68">C37+1</f>
        <v>46235</v>
      </c>
      <c r="F37" s="9">
        <v>0.29166666666666702</v>
      </c>
      <c r="G37" s="10">
        <f t="shared" ref="G37" si="69">IFERROR(((E37-C37)+(F37-D37)),"")</f>
        <v>1</v>
      </c>
      <c r="H37" s="11"/>
      <c r="I37" s="11"/>
      <c r="J37" s="11">
        <f t="shared" ref="J37" si="70">I37-H37</f>
        <v>0</v>
      </c>
      <c r="K37" s="27">
        <f t="shared" ref="K37" si="71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100-000000000000}"/>
  </hyperlinks>
  <pageMargins left="0.7" right="0.7" top="0.75" bottom="0.75" header="0.3" footer="0.3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41"/>
  <sheetViews>
    <sheetView workbookViewId="0">
      <pane xSplit="2" ySplit="6" topLeftCell="C20" activePane="bottomRight" state="frozen"/>
      <selection pane="topRight"/>
      <selection pane="bottomLeft"/>
      <selection pane="bottomRigh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88671875" style="35" customWidth="1"/>
    <col min="10" max="10" width="13.88671875" style="1" customWidth="1"/>
    <col min="11" max="11" width="9.109375" style="1"/>
    <col min="12" max="12" width="47.10937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165</v>
      </c>
      <c r="D2" s="2"/>
      <c r="E2" s="2"/>
      <c r="F2" s="2"/>
      <c r="G2" s="2"/>
      <c r="H2" s="36"/>
      <c r="I2" s="36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36"/>
      <c r="I4" s="36"/>
      <c r="J4" s="2" t="s">
        <v>135</v>
      </c>
      <c r="K4" s="26">
        <f>MAX(K7:K36)</f>
        <v>597.84999999999616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36" t="s">
        <v>139</v>
      </c>
      <c r="I5" s="936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37" t="s">
        <v>136</v>
      </c>
      <c r="I6" s="37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0.33333333333333331</v>
      </c>
      <c r="E7" s="8">
        <f>C7+1</f>
        <v>46205</v>
      </c>
      <c r="F7" s="9">
        <v>0.33333333333333331</v>
      </c>
      <c r="G7" s="10">
        <f>IFERROR(((E7-C7)+(F7-D7)),"")</f>
        <v>1</v>
      </c>
      <c r="H7" s="11">
        <v>1866977.9</v>
      </c>
      <c r="I7" s="11">
        <v>1874969.6000000001</v>
      </c>
      <c r="J7" s="11">
        <f t="shared" ref="J7:J10" si="0">I7-H7</f>
        <v>7991.7000000001863</v>
      </c>
      <c r="K7" s="27">
        <f t="shared" ref="K7:K10" si="1">J7/24</f>
        <v>332.98750000000774</v>
      </c>
      <c r="L7" s="28"/>
    </row>
    <row r="8" spans="1:12">
      <c r="A8" s="12">
        <f>A7+1</f>
        <v>2</v>
      </c>
      <c r="B8" s="8">
        <f>B7+1</f>
        <v>46205</v>
      </c>
      <c r="C8" s="8">
        <f t="shared" ref="C8" si="2">B8</f>
        <v>46205</v>
      </c>
      <c r="D8" s="9">
        <f>D7</f>
        <v>0.33333333333333331</v>
      </c>
      <c r="E8" s="8">
        <f t="shared" ref="E8" si="3">C8+1</f>
        <v>46206</v>
      </c>
      <c r="F8" s="9">
        <f>F7</f>
        <v>0.33333333333333331</v>
      </c>
      <c r="G8" s="10">
        <f>IFERROR(((E8-C8)+(F8-D8)),"")</f>
        <v>1</v>
      </c>
      <c r="H8" s="11">
        <f t="shared" ref="H8:H37" si="4">I7</f>
        <v>1874969.6000000001</v>
      </c>
      <c r="I8" s="11">
        <v>1883999.5</v>
      </c>
      <c r="J8" s="11">
        <f t="shared" si="0"/>
        <v>9029.8999999999069</v>
      </c>
      <c r="K8" s="27">
        <f t="shared" si="1"/>
        <v>376.24583333332947</v>
      </c>
      <c r="L8" s="28"/>
    </row>
    <row r="9" spans="1:12">
      <c r="A9" s="12">
        <f t="shared" ref="A9:B19" si="5">A8+1</f>
        <v>3</v>
      </c>
      <c r="B9" s="8">
        <f t="shared" si="5"/>
        <v>46206</v>
      </c>
      <c r="C9" s="8">
        <f t="shared" ref="C9:C36" si="6">B9</f>
        <v>46206</v>
      </c>
      <c r="D9" s="9">
        <f t="shared" ref="D9:D37" si="7">D8</f>
        <v>0.33333333333333331</v>
      </c>
      <c r="E9" s="8">
        <f t="shared" ref="E9:E36" si="8">C9+1</f>
        <v>46207</v>
      </c>
      <c r="F9" s="9">
        <f t="shared" ref="F9:F37" si="9">F8</f>
        <v>0.33333333333333331</v>
      </c>
      <c r="G9" s="10">
        <f t="shared" ref="G9:G36" si="10">IFERROR(((E9-C9)+(F9-D9)),"")</f>
        <v>1</v>
      </c>
      <c r="H9" s="11">
        <f t="shared" si="4"/>
        <v>1883999.5</v>
      </c>
      <c r="I9" s="11">
        <v>1891356.4</v>
      </c>
      <c r="J9" s="11">
        <f t="shared" si="0"/>
        <v>7356.8999999999069</v>
      </c>
      <c r="K9" s="27">
        <f t="shared" si="1"/>
        <v>306.5374999999961</v>
      </c>
      <c r="L9" s="28"/>
    </row>
    <row r="10" spans="1:12">
      <c r="A10" s="12">
        <f t="shared" si="5"/>
        <v>4</v>
      </c>
      <c r="B10" s="8">
        <f t="shared" si="5"/>
        <v>46207</v>
      </c>
      <c r="C10" s="8">
        <f t="shared" si="6"/>
        <v>46207</v>
      </c>
      <c r="D10" s="9">
        <f t="shared" si="7"/>
        <v>0.33333333333333331</v>
      </c>
      <c r="E10" s="8">
        <f t="shared" si="8"/>
        <v>46208</v>
      </c>
      <c r="F10" s="9">
        <f t="shared" si="9"/>
        <v>0.33333333333333331</v>
      </c>
      <c r="G10" s="10">
        <f t="shared" si="10"/>
        <v>1</v>
      </c>
      <c r="H10" s="11">
        <f t="shared" si="4"/>
        <v>1891356.4</v>
      </c>
      <c r="I10" s="11">
        <v>1898224.8</v>
      </c>
      <c r="J10" s="11">
        <f t="shared" si="0"/>
        <v>6868.4000000001397</v>
      </c>
      <c r="K10" s="27">
        <f t="shared" si="1"/>
        <v>286.18333333333914</v>
      </c>
      <c r="L10" s="28"/>
    </row>
    <row r="11" spans="1:12">
      <c r="A11" s="12">
        <f t="shared" si="5"/>
        <v>5</v>
      </c>
      <c r="B11" s="8">
        <f t="shared" si="5"/>
        <v>46208</v>
      </c>
      <c r="C11" s="8">
        <f t="shared" si="6"/>
        <v>46208</v>
      </c>
      <c r="D11" s="9">
        <f t="shared" si="7"/>
        <v>0.33333333333333331</v>
      </c>
      <c r="E11" s="8">
        <f t="shared" si="8"/>
        <v>46209</v>
      </c>
      <c r="F11" s="9">
        <f t="shared" si="9"/>
        <v>0.33333333333333331</v>
      </c>
      <c r="G11" s="10">
        <f t="shared" si="10"/>
        <v>1</v>
      </c>
      <c r="H11" s="11">
        <f t="shared" si="4"/>
        <v>1898224.8</v>
      </c>
      <c r="I11" s="11">
        <v>1898224.8</v>
      </c>
      <c r="J11" s="11">
        <f t="shared" ref="J11" si="11">I11-H11</f>
        <v>0</v>
      </c>
      <c r="K11" s="27">
        <f t="shared" ref="K11" si="12">J11/24</f>
        <v>0</v>
      </c>
      <c r="L11" s="766" t="s">
        <v>158</v>
      </c>
    </row>
    <row r="12" spans="1:12">
      <c r="A12" s="12">
        <f t="shared" si="5"/>
        <v>6</v>
      </c>
      <c r="B12" s="8">
        <f t="shared" si="5"/>
        <v>46209</v>
      </c>
      <c r="C12" s="8">
        <f t="shared" si="6"/>
        <v>46209</v>
      </c>
      <c r="D12" s="9">
        <f t="shared" si="7"/>
        <v>0.33333333333333331</v>
      </c>
      <c r="E12" s="8">
        <f t="shared" si="8"/>
        <v>46210</v>
      </c>
      <c r="F12" s="9">
        <f t="shared" si="9"/>
        <v>0.33333333333333331</v>
      </c>
      <c r="G12" s="10">
        <f t="shared" si="10"/>
        <v>1</v>
      </c>
      <c r="H12" s="11">
        <f t="shared" si="4"/>
        <v>1898224.8</v>
      </c>
      <c r="I12" s="11">
        <v>1907433.4</v>
      </c>
      <c r="J12" s="11">
        <f t="shared" ref="J12" si="13">I12-H12</f>
        <v>9208.5999999998603</v>
      </c>
      <c r="K12" s="27">
        <f t="shared" ref="K12" si="14">J12/24</f>
        <v>383.69166666666086</v>
      </c>
      <c r="L12" s="28"/>
    </row>
    <row r="13" spans="1:12">
      <c r="A13" s="12">
        <f t="shared" si="5"/>
        <v>7</v>
      </c>
      <c r="B13" s="8">
        <f t="shared" si="5"/>
        <v>46210</v>
      </c>
      <c r="C13" s="8">
        <f t="shared" si="6"/>
        <v>46210</v>
      </c>
      <c r="D13" s="9">
        <f t="shared" si="7"/>
        <v>0.33333333333333331</v>
      </c>
      <c r="E13" s="8">
        <f t="shared" si="8"/>
        <v>46211</v>
      </c>
      <c r="F13" s="9">
        <f t="shared" si="9"/>
        <v>0.33333333333333331</v>
      </c>
      <c r="G13" s="10">
        <f t="shared" si="10"/>
        <v>1</v>
      </c>
      <c r="H13" s="11">
        <f t="shared" si="4"/>
        <v>1907433.4</v>
      </c>
      <c r="I13" s="11">
        <v>1914672.8</v>
      </c>
      <c r="J13" s="11">
        <f t="shared" ref="J13" si="15">I13-H13</f>
        <v>7239.4000000001397</v>
      </c>
      <c r="K13" s="27">
        <f t="shared" ref="K13" si="16">J13/24</f>
        <v>301.64166666667251</v>
      </c>
      <c r="L13" s="28"/>
    </row>
    <row r="14" spans="1:12">
      <c r="A14" s="12">
        <f t="shared" si="5"/>
        <v>8</v>
      </c>
      <c r="B14" s="8">
        <f t="shared" si="5"/>
        <v>46211</v>
      </c>
      <c r="C14" s="8">
        <f t="shared" si="6"/>
        <v>46211</v>
      </c>
      <c r="D14" s="9">
        <f t="shared" si="7"/>
        <v>0.33333333333333331</v>
      </c>
      <c r="E14" s="8">
        <f t="shared" si="8"/>
        <v>46212</v>
      </c>
      <c r="F14" s="9">
        <f t="shared" si="9"/>
        <v>0.33333333333333331</v>
      </c>
      <c r="G14" s="10">
        <f t="shared" si="10"/>
        <v>1</v>
      </c>
      <c r="H14" s="11">
        <f t="shared" si="4"/>
        <v>1914672.8</v>
      </c>
      <c r="I14" s="11">
        <v>1924336.6</v>
      </c>
      <c r="J14" s="11">
        <f t="shared" ref="J14" si="17">I14-H14</f>
        <v>9663.8000000000466</v>
      </c>
      <c r="K14" s="27">
        <f t="shared" ref="K14" si="18">J14/24</f>
        <v>402.65833333333529</v>
      </c>
      <c r="L14" s="28"/>
    </row>
    <row r="15" spans="1:12">
      <c r="A15" s="12">
        <f t="shared" si="5"/>
        <v>9</v>
      </c>
      <c r="B15" s="8">
        <f t="shared" si="5"/>
        <v>46212</v>
      </c>
      <c r="C15" s="8">
        <f t="shared" si="6"/>
        <v>46212</v>
      </c>
      <c r="D15" s="9">
        <f t="shared" si="7"/>
        <v>0.33333333333333331</v>
      </c>
      <c r="E15" s="8">
        <f t="shared" si="8"/>
        <v>46213</v>
      </c>
      <c r="F15" s="9">
        <f t="shared" si="9"/>
        <v>0.33333333333333331</v>
      </c>
      <c r="G15" s="10">
        <f t="shared" si="10"/>
        <v>1</v>
      </c>
      <c r="H15" s="11">
        <f t="shared" si="4"/>
        <v>1924336.6</v>
      </c>
      <c r="I15" s="11">
        <v>1933223.9</v>
      </c>
      <c r="J15" s="11">
        <f t="shared" ref="J15" si="19">I15-H15</f>
        <v>8887.2999999998137</v>
      </c>
      <c r="K15" s="27">
        <f t="shared" ref="K15" si="20">J15/24</f>
        <v>370.30416666665889</v>
      </c>
      <c r="L15" s="28"/>
    </row>
    <row r="16" spans="1:12">
      <c r="A16" s="12">
        <f t="shared" si="5"/>
        <v>10</v>
      </c>
      <c r="B16" s="8">
        <f t="shared" si="5"/>
        <v>46213</v>
      </c>
      <c r="C16" s="8">
        <f t="shared" si="6"/>
        <v>46213</v>
      </c>
      <c r="D16" s="9">
        <f t="shared" si="7"/>
        <v>0.33333333333333331</v>
      </c>
      <c r="E16" s="8">
        <f t="shared" si="8"/>
        <v>46214</v>
      </c>
      <c r="F16" s="9">
        <f t="shared" si="9"/>
        <v>0.33333333333333331</v>
      </c>
      <c r="G16" s="10">
        <f t="shared" si="10"/>
        <v>1</v>
      </c>
      <c r="H16" s="11">
        <f t="shared" si="4"/>
        <v>1933223.9</v>
      </c>
      <c r="I16" s="11">
        <v>1939618.4</v>
      </c>
      <c r="J16" s="11">
        <f t="shared" ref="J16" si="21">I16-H16</f>
        <v>6394.5</v>
      </c>
      <c r="K16" s="27">
        <f t="shared" ref="K16" si="22">J16/24</f>
        <v>266.4375</v>
      </c>
      <c r="L16" s="28"/>
    </row>
    <row r="17" spans="1:14">
      <c r="A17" s="12">
        <f t="shared" si="5"/>
        <v>11</v>
      </c>
      <c r="B17" s="8">
        <f t="shared" si="5"/>
        <v>46214</v>
      </c>
      <c r="C17" s="8">
        <f t="shared" si="6"/>
        <v>46214</v>
      </c>
      <c r="D17" s="9">
        <f t="shared" si="7"/>
        <v>0.33333333333333331</v>
      </c>
      <c r="E17" s="8">
        <f t="shared" si="8"/>
        <v>46215</v>
      </c>
      <c r="F17" s="9">
        <f t="shared" si="9"/>
        <v>0.33333333333333331</v>
      </c>
      <c r="G17" s="10">
        <f t="shared" si="10"/>
        <v>1</v>
      </c>
      <c r="H17" s="11">
        <f t="shared" si="4"/>
        <v>1939618.4</v>
      </c>
      <c r="I17" s="11">
        <v>1948406.8</v>
      </c>
      <c r="J17" s="11">
        <f t="shared" ref="J17" si="23">I17-H17</f>
        <v>8788.4000000001397</v>
      </c>
      <c r="K17" s="27">
        <f t="shared" ref="K17" si="24">J17/24</f>
        <v>366.18333333333914</v>
      </c>
      <c r="L17" s="28"/>
    </row>
    <row r="18" spans="1:14">
      <c r="A18" s="12">
        <f t="shared" si="5"/>
        <v>12</v>
      </c>
      <c r="B18" s="8">
        <f t="shared" si="5"/>
        <v>46215</v>
      </c>
      <c r="C18" s="8">
        <f t="shared" si="6"/>
        <v>46215</v>
      </c>
      <c r="D18" s="9">
        <f t="shared" si="7"/>
        <v>0.33333333333333331</v>
      </c>
      <c r="E18" s="8">
        <f t="shared" si="8"/>
        <v>46216</v>
      </c>
      <c r="F18" s="9">
        <f t="shared" si="9"/>
        <v>0.33333333333333331</v>
      </c>
      <c r="G18" s="10">
        <f t="shared" si="10"/>
        <v>1</v>
      </c>
      <c r="H18" s="11">
        <f t="shared" si="4"/>
        <v>1948406.8</v>
      </c>
      <c r="I18" s="11">
        <v>1958452.6</v>
      </c>
      <c r="J18" s="11">
        <f t="shared" ref="J18" si="25">I18-H18</f>
        <v>10045.800000000047</v>
      </c>
      <c r="K18" s="27">
        <f t="shared" ref="K18" si="26">J18/24</f>
        <v>418.57500000000192</v>
      </c>
      <c r="L18" s="28"/>
      <c r="N18" s="29"/>
    </row>
    <row r="19" spans="1:14">
      <c r="A19" s="12">
        <f t="shared" si="5"/>
        <v>13</v>
      </c>
      <c r="B19" s="8">
        <f t="shared" ref="B19" si="27">B18+1</f>
        <v>46216</v>
      </c>
      <c r="C19" s="8">
        <f t="shared" si="6"/>
        <v>46216</v>
      </c>
      <c r="D19" s="9">
        <f t="shared" si="7"/>
        <v>0.33333333333333331</v>
      </c>
      <c r="E19" s="8">
        <f t="shared" si="8"/>
        <v>46217</v>
      </c>
      <c r="F19" s="9">
        <f t="shared" si="9"/>
        <v>0.33333333333333331</v>
      </c>
      <c r="G19" s="10">
        <f t="shared" si="10"/>
        <v>1</v>
      </c>
      <c r="H19" s="11">
        <f t="shared" si="4"/>
        <v>1958452.6</v>
      </c>
      <c r="I19" s="11">
        <v>1967399.3</v>
      </c>
      <c r="J19" s="11">
        <f t="shared" ref="J19" si="28">I19-H19</f>
        <v>8946.6999999999534</v>
      </c>
      <c r="K19" s="27">
        <f t="shared" ref="K19" si="29">J19/24</f>
        <v>372.77916666666471</v>
      </c>
      <c r="L19" s="28"/>
    </row>
    <row r="20" spans="1:14">
      <c r="A20" s="12">
        <f t="shared" ref="A20:B20" si="30">A19+1</f>
        <v>14</v>
      </c>
      <c r="B20" s="8">
        <f t="shared" si="30"/>
        <v>46217</v>
      </c>
      <c r="C20" s="8">
        <f t="shared" si="6"/>
        <v>46217</v>
      </c>
      <c r="D20" s="9">
        <f t="shared" si="7"/>
        <v>0.33333333333333331</v>
      </c>
      <c r="E20" s="8">
        <f t="shared" si="8"/>
        <v>46218</v>
      </c>
      <c r="F20" s="9">
        <f t="shared" si="9"/>
        <v>0.33333333333333331</v>
      </c>
      <c r="G20" s="10">
        <f t="shared" si="10"/>
        <v>1</v>
      </c>
      <c r="H20" s="11">
        <f t="shared" si="4"/>
        <v>1967399.3</v>
      </c>
      <c r="I20" s="11">
        <v>1978234.3</v>
      </c>
      <c r="J20" s="11">
        <f t="shared" ref="J20" si="31">I20-H20</f>
        <v>10835</v>
      </c>
      <c r="K20" s="27">
        <f t="shared" ref="K20" si="32">J20/24</f>
        <v>451.45833333333331</v>
      </c>
      <c r="L20" s="28"/>
    </row>
    <row r="21" spans="1:14">
      <c r="A21" s="12">
        <f t="shared" ref="A21:B21" si="33">A20+1</f>
        <v>15</v>
      </c>
      <c r="B21" s="8">
        <f t="shared" si="33"/>
        <v>46218</v>
      </c>
      <c r="C21" s="8">
        <f t="shared" si="6"/>
        <v>46218</v>
      </c>
      <c r="D21" s="9">
        <f t="shared" si="7"/>
        <v>0.33333333333333331</v>
      </c>
      <c r="E21" s="8">
        <f t="shared" si="8"/>
        <v>46219</v>
      </c>
      <c r="F21" s="9">
        <f t="shared" si="9"/>
        <v>0.33333333333333331</v>
      </c>
      <c r="G21" s="10">
        <f t="shared" si="10"/>
        <v>1</v>
      </c>
      <c r="H21" s="11">
        <f t="shared" si="4"/>
        <v>1978234.3</v>
      </c>
      <c r="I21" s="11">
        <v>1988408.4</v>
      </c>
      <c r="J21" s="11">
        <f t="shared" ref="J21" si="34">I21-H21</f>
        <v>10174.09999999986</v>
      </c>
      <c r="K21" s="27">
        <f t="shared" ref="K21" si="35">J21/24</f>
        <v>423.92083333332749</v>
      </c>
      <c r="L21" s="28"/>
    </row>
    <row r="22" spans="1:14">
      <c r="A22" s="12">
        <f t="shared" ref="A22:B22" si="36">A21+1</f>
        <v>16</v>
      </c>
      <c r="B22" s="8">
        <f t="shared" si="36"/>
        <v>46219</v>
      </c>
      <c r="C22" s="8">
        <f t="shared" si="6"/>
        <v>46219</v>
      </c>
      <c r="D22" s="9">
        <f t="shared" si="7"/>
        <v>0.33333333333333331</v>
      </c>
      <c r="E22" s="8">
        <f t="shared" si="8"/>
        <v>46220</v>
      </c>
      <c r="F22" s="9">
        <f t="shared" si="9"/>
        <v>0.33333333333333331</v>
      </c>
      <c r="G22" s="10">
        <f t="shared" si="10"/>
        <v>1</v>
      </c>
      <c r="H22" s="11">
        <f t="shared" si="4"/>
        <v>1988408.4</v>
      </c>
      <c r="I22" s="11">
        <v>1999913.1</v>
      </c>
      <c r="J22" s="11">
        <f t="shared" ref="J22" si="37">I22-H22</f>
        <v>11504.700000000186</v>
      </c>
      <c r="K22" s="27">
        <f t="shared" ref="K22" si="38">J22/24</f>
        <v>479.36250000000774</v>
      </c>
      <c r="L22" s="28"/>
    </row>
    <row r="23" spans="1:14">
      <c r="A23" s="12">
        <f t="shared" ref="A23:B23" si="39">A22+1</f>
        <v>17</v>
      </c>
      <c r="B23" s="8">
        <f t="shared" si="39"/>
        <v>46220</v>
      </c>
      <c r="C23" s="8">
        <f t="shared" si="6"/>
        <v>46220</v>
      </c>
      <c r="D23" s="9">
        <f t="shared" si="7"/>
        <v>0.33333333333333331</v>
      </c>
      <c r="E23" s="8">
        <f t="shared" si="8"/>
        <v>46221</v>
      </c>
      <c r="F23" s="9">
        <f t="shared" si="9"/>
        <v>0.33333333333333331</v>
      </c>
      <c r="G23" s="10">
        <f t="shared" si="10"/>
        <v>1</v>
      </c>
      <c r="H23" s="11">
        <f t="shared" si="4"/>
        <v>1999913.1</v>
      </c>
      <c r="I23" s="11">
        <v>2009937.2</v>
      </c>
      <c r="J23" s="11">
        <f t="shared" ref="J23" si="40">I23-H23</f>
        <v>10024.09999999986</v>
      </c>
      <c r="K23" s="27">
        <f t="shared" ref="K23" si="41">J23/24</f>
        <v>417.67083333332749</v>
      </c>
      <c r="L23" s="28"/>
    </row>
    <row r="24" spans="1:14">
      <c r="A24" s="12">
        <f t="shared" ref="A24:B24" si="42">A23+1</f>
        <v>18</v>
      </c>
      <c r="B24" s="8">
        <f t="shared" si="42"/>
        <v>46221</v>
      </c>
      <c r="C24" s="8">
        <f t="shared" si="6"/>
        <v>46221</v>
      </c>
      <c r="D24" s="9">
        <f t="shared" si="7"/>
        <v>0.33333333333333331</v>
      </c>
      <c r="E24" s="8">
        <f t="shared" si="8"/>
        <v>46222</v>
      </c>
      <c r="F24" s="9">
        <f t="shared" si="9"/>
        <v>0.33333333333333331</v>
      </c>
      <c r="G24" s="10">
        <f t="shared" si="10"/>
        <v>1</v>
      </c>
      <c r="H24" s="11">
        <f t="shared" si="4"/>
        <v>2009937.2</v>
      </c>
      <c r="I24" s="11">
        <v>2020866.8</v>
      </c>
      <c r="J24" s="11">
        <f t="shared" ref="J24" si="43">I24-H24</f>
        <v>10929.600000000093</v>
      </c>
      <c r="K24" s="27">
        <f t="shared" ref="K24" si="44">J24/24</f>
        <v>455.4000000000039</v>
      </c>
      <c r="L24" s="28"/>
    </row>
    <row r="25" spans="1:14">
      <c r="A25" s="12">
        <f t="shared" ref="A25:B25" si="45">A24+1</f>
        <v>19</v>
      </c>
      <c r="B25" s="8">
        <f t="shared" si="45"/>
        <v>46222</v>
      </c>
      <c r="C25" s="8">
        <f t="shared" si="6"/>
        <v>46222</v>
      </c>
      <c r="D25" s="9">
        <f t="shared" si="7"/>
        <v>0.33333333333333331</v>
      </c>
      <c r="E25" s="8">
        <f t="shared" si="8"/>
        <v>46223</v>
      </c>
      <c r="F25" s="9">
        <f t="shared" si="9"/>
        <v>0.33333333333333331</v>
      </c>
      <c r="G25" s="10">
        <f t="shared" si="10"/>
        <v>1</v>
      </c>
      <c r="H25" s="11">
        <f t="shared" si="4"/>
        <v>2020866.8</v>
      </c>
      <c r="I25" s="11">
        <v>2027966.8</v>
      </c>
      <c r="J25" s="11">
        <f t="shared" ref="J25" si="46">I25-H25</f>
        <v>7100</v>
      </c>
      <c r="K25" s="27">
        <f t="shared" ref="K25" si="47">J25/24</f>
        <v>295.83333333333331</v>
      </c>
      <c r="L25" s="28"/>
    </row>
    <row r="26" spans="1:14">
      <c r="A26" s="12">
        <f t="shared" ref="A26:B26" si="48">A25+1</f>
        <v>20</v>
      </c>
      <c r="B26" s="8">
        <f t="shared" si="48"/>
        <v>46223</v>
      </c>
      <c r="C26" s="8">
        <f t="shared" si="6"/>
        <v>46223</v>
      </c>
      <c r="D26" s="9">
        <f t="shared" si="7"/>
        <v>0.33333333333333331</v>
      </c>
      <c r="E26" s="8">
        <f t="shared" si="8"/>
        <v>46224</v>
      </c>
      <c r="F26" s="9">
        <f t="shared" si="9"/>
        <v>0.33333333333333331</v>
      </c>
      <c r="G26" s="10">
        <f t="shared" si="10"/>
        <v>1</v>
      </c>
      <c r="H26" s="11">
        <f t="shared" si="4"/>
        <v>2027966.8</v>
      </c>
      <c r="I26" s="11">
        <v>2040973.8</v>
      </c>
      <c r="J26" s="11">
        <f t="shared" ref="J26" si="49">I26-H26</f>
        <v>13007</v>
      </c>
      <c r="K26" s="27">
        <f t="shared" ref="K26" si="50">J26/24</f>
        <v>541.95833333333337</v>
      </c>
      <c r="L26" s="28"/>
    </row>
    <row r="27" spans="1:14">
      <c r="A27" s="12">
        <f t="shared" ref="A27:B27" si="51">A26+1</f>
        <v>21</v>
      </c>
      <c r="B27" s="8">
        <f t="shared" si="51"/>
        <v>46224</v>
      </c>
      <c r="C27" s="8">
        <f t="shared" si="6"/>
        <v>46224</v>
      </c>
      <c r="D27" s="9">
        <f t="shared" si="7"/>
        <v>0.33333333333333331</v>
      </c>
      <c r="E27" s="8">
        <f t="shared" si="8"/>
        <v>46225</v>
      </c>
      <c r="F27" s="9">
        <f t="shared" si="9"/>
        <v>0.33333333333333331</v>
      </c>
      <c r="G27" s="10">
        <f t="shared" si="10"/>
        <v>1</v>
      </c>
      <c r="H27" s="11">
        <f t="shared" si="4"/>
        <v>2040973.8</v>
      </c>
      <c r="I27" s="11">
        <v>2050081.5</v>
      </c>
      <c r="J27" s="11">
        <f t="shared" ref="J27" si="52">I27-H27</f>
        <v>9107.6999999999534</v>
      </c>
      <c r="K27" s="27">
        <f t="shared" ref="K27" si="53">J27/24</f>
        <v>379.48749999999808</v>
      </c>
      <c r="L27" s="28"/>
    </row>
    <row r="28" spans="1:14">
      <c r="A28" s="12">
        <f t="shared" ref="A28:B28" si="54">A27+1</f>
        <v>22</v>
      </c>
      <c r="B28" s="8">
        <f t="shared" si="54"/>
        <v>46225</v>
      </c>
      <c r="C28" s="8">
        <f t="shared" si="6"/>
        <v>46225</v>
      </c>
      <c r="D28" s="9">
        <f t="shared" si="7"/>
        <v>0.33333333333333331</v>
      </c>
      <c r="E28" s="8">
        <f t="shared" si="8"/>
        <v>46226</v>
      </c>
      <c r="F28" s="9">
        <f t="shared" si="9"/>
        <v>0.33333333333333331</v>
      </c>
      <c r="G28" s="10">
        <f t="shared" si="10"/>
        <v>1</v>
      </c>
      <c r="H28" s="11">
        <f t="shared" si="4"/>
        <v>2050081.5</v>
      </c>
      <c r="I28" s="11">
        <v>2057943.9</v>
      </c>
      <c r="J28" s="11">
        <f t="shared" ref="J28" si="55">I28-H28</f>
        <v>7862.3999999999069</v>
      </c>
      <c r="K28" s="27">
        <f t="shared" ref="K28" si="56">J28/24</f>
        <v>327.5999999999961</v>
      </c>
      <c r="L28" s="28"/>
    </row>
    <row r="29" spans="1:14">
      <c r="A29" s="12">
        <f t="shared" ref="A29:B29" si="57">A28+1</f>
        <v>23</v>
      </c>
      <c r="B29" s="8">
        <f t="shared" si="57"/>
        <v>46226</v>
      </c>
      <c r="C29" s="8">
        <f t="shared" si="6"/>
        <v>46226</v>
      </c>
      <c r="D29" s="9">
        <f t="shared" si="7"/>
        <v>0.33333333333333331</v>
      </c>
      <c r="E29" s="8">
        <f t="shared" si="8"/>
        <v>46227</v>
      </c>
      <c r="F29" s="9">
        <f t="shared" si="9"/>
        <v>0.33333333333333331</v>
      </c>
      <c r="G29" s="10">
        <f t="shared" si="10"/>
        <v>1</v>
      </c>
      <c r="H29" s="11">
        <f t="shared" si="4"/>
        <v>2057943.9</v>
      </c>
      <c r="I29" s="11">
        <v>2067591.2</v>
      </c>
      <c r="J29" s="11">
        <f t="shared" ref="J29" si="58">I29-H29</f>
        <v>9647.3000000000466</v>
      </c>
      <c r="K29" s="27">
        <f t="shared" ref="K29" si="59">J29/24</f>
        <v>401.97083333333529</v>
      </c>
      <c r="L29" s="28"/>
    </row>
    <row r="30" spans="1:14">
      <c r="A30" s="12">
        <f t="shared" ref="A30:B30" si="60">A29+1</f>
        <v>24</v>
      </c>
      <c r="B30" s="8">
        <f t="shared" si="60"/>
        <v>46227</v>
      </c>
      <c r="C30" s="8">
        <f t="shared" si="6"/>
        <v>46227</v>
      </c>
      <c r="D30" s="9">
        <f t="shared" si="7"/>
        <v>0.33333333333333331</v>
      </c>
      <c r="E30" s="8">
        <f t="shared" si="8"/>
        <v>46228</v>
      </c>
      <c r="F30" s="9">
        <f t="shared" si="9"/>
        <v>0.33333333333333331</v>
      </c>
      <c r="G30" s="10">
        <f t="shared" si="10"/>
        <v>1</v>
      </c>
      <c r="H30" s="11">
        <f t="shared" si="4"/>
        <v>2067591.2</v>
      </c>
      <c r="I30" s="11">
        <v>2075956.8</v>
      </c>
      <c r="J30" s="11">
        <f t="shared" ref="J30" si="61">I30-H30</f>
        <v>8365.6000000000931</v>
      </c>
      <c r="K30" s="27">
        <f t="shared" ref="K30" si="62">J30/24</f>
        <v>348.56666666667053</v>
      </c>
      <c r="L30" s="28"/>
    </row>
    <row r="31" spans="1:14">
      <c r="A31" s="12">
        <f t="shared" ref="A31:B31" si="63">A30+1</f>
        <v>25</v>
      </c>
      <c r="B31" s="8">
        <f t="shared" si="63"/>
        <v>46228</v>
      </c>
      <c r="C31" s="8">
        <f t="shared" si="6"/>
        <v>46228</v>
      </c>
      <c r="D31" s="9">
        <f t="shared" si="7"/>
        <v>0.33333333333333331</v>
      </c>
      <c r="E31" s="8">
        <f t="shared" si="8"/>
        <v>46229</v>
      </c>
      <c r="F31" s="9">
        <f t="shared" si="9"/>
        <v>0.33333333333333331</v>
      </c>
      <c r="G31" s="10">
        <f t="shared" si="10"/>
        <v>1</v>
      </c>
      <c r="H31" s="11">
        <f t="shared" si="4"/>
        <v>2075956.8</v>
      </c>
      <c r="I31" s="11">
        <v>2084382.6</v>
      </c>
      <c r="J31" s="11">
        <f t="shared" ref="J31" si="64">I31-H31</f>
        <v>8425.8000000000466</v>
      </c>
      <c r="K31" s="27">
        <f t="shared" ref="K31" si="65">J31/24</f>
        <v>351.07500000000192</v>
      </c>
      <c r="L31" s="28"/>
    </row>
    <row r="32" spans="1:14">
      <c r="A32" s="12">
        <f t="shared" ref="A32:B32" si="66">A31+1</f>
        <v>26</v>
      </c>
      <c r="B32" s="8">
        <f t="shared" si="66"/>
        <v>46229</v>
      </c>
      <c r="C32" s="8">
        <f t="shared" si="6"/>
        <v>46229</v>
      </c>
      <c r="D32" s="9">
        <f t="shared" si="7"/>
        <v>0.33333333333333331</v>
      </c>
      <c r="E32" s="8">
        <f t="shared" si="8"/>
        <v>46230</v>
      </c>
      <c r="F32" s="9">
        <f t="shared" si="9"/>
        <v>0.33333333333333331</v>
      </c>
      <c r="G32" s="10">
        <f t="shared" si="10"/>
        <v>1</v>
      </c>
      <c r="H32" s="11">
        <f t="shared" si="4"/>
        <v>2084382.6</v>
      </c>
      <c r="I32" s="11">
        <v>2092699.9</v>
      </c>
      <c r="J32" s="11">
        <f t="shared" ref="J32:J33" si="67">I32-H32</f>
        <v>8317.2999999998137</v>
      </c>
      <c r="K32" s="27">
        <f t="shared" ref="K32:K33" si="68">J32/24</f>
        <v>346.55416666665889</v>
      </c>
      <c r="L32" s="28"/>
    </row>
    <row r="33" spans="1:12">
      <c r="A33" s="12">
        <f t="shared" ref="A33:B33" si="69">A32+1</f>
        <v>27</v>
      </c>
      <c r="B33" s="8">
        <f t="shared" si="69"/>
        <v>46230</v>
      </c>
      <c r="C33" s="8">
        <f t="shared" si="6"/>
        <v>46230</v>
      </c>
      <c r="D33" s="9">
        <f t="shared" si="7"/>
        <v>0.33333333333333331</v>
      </c>
      <c r="E33" s="8">
        <f t="shared" si="8"/>
        <v>46231</v>
      </c>
      <c r="F33" s="9">
        <f t="shared" si="9"/>
        <v>0.33333333333333331</v>
      </c>
      <c r="G33" s="10">
        <f t="shared" si="10"/>
        <v>1</v>
      </c>
      <c r="H33" s="11">
        <f t="shared" si="4"/>
        <v>2092699.9</v>
      </c>
      <c r="I33" s="11">
        <v>2103195.7000000002</v>
      </c>
      <c r="J33" s="11">
        <f t="shared" si="67"/>
        <v>10495.800000000279</v>
      </c>
      <c r="K33" s="27">
        <f t="shared" si="68"/>
        <v>437.32500000001164</v>
      </c>
      <c r="L33" s="28"/>
    </row>
    <row r="34" spans="1:12">
      <c r="A34" s="12">
        <f t="shared" ref="A34:B34" si="70">A33+1</f>
        <v>28</v>
      </c>
      <c r="B34" s="8">
        <f t="shared" si="70"/>
        <v>46231</v>
      </c>
      <c r="C34" s="8">
        <f t="shared" si="6"/>
        <v>46231</v>
      </c>
      <c r="D34" s="9">
        <f t="shared" si="7"/>
        <v>0.33333333333333331</v>
      </c>
      <c r="E34" s="8">
        <f t="shared" si="8"/>
        <v>46232</v>
      </c>
      <c r="F34" s="9">
        <f t="shared" si="9"/>
        <v>0.33333333333333331</v>
      </c>
      <c r="G34" s="10">
        <f t="shared" si="10"/>
        <v>1</v>
      </c>
      <c r="H34" s="11">
        <f t="shared" si="4"/>
        <v>2103195.7000000002</v>
      </c>
      <c r="I34" s="11">
        <v>2117531</v>
      </c>
      <c r="J34" s="11">
        <f t="shared" ref="J34" si="71">I34-H34</f>
        <v>14335.299999999814</v>
      </c>
      <c r="K34" s="27">
        <f t="shared" ref="K34" si="72">J34/24</f>
        <v>597.30416666665894</v>
      </c>
      <c r="L34" s="28"/>
    </row>
    <row r="35" spans="1:12">
      <c r="A35" s="12">
        <f t="shared" ref="A35:B35" si="73">A34+1</f>
        <v>29</v>
      </c>
      <c r="B35" s="8">
        <f t="shared" si="73"/>
        <v>46232</v>
      </c>
      <c r="C35" s="8">
        <f t="shared" si="6"/>
        <v>46232</v>
      </c>
      <c r="D35" s="9">
        <f t="shared" si="7"/>
        <v>0.33333333333333331</v>
      </c>
      <c r="E35" s="8">
        <f t="shared" si="8"/>
        <v>46233</v>
      </c>
      <c r="F35" s="9">
        <f t="shared" si="9"/>
        <v>0.33333333333333331</v>
      </c>
      <c r="G35" s="10">
        <f t="shared" si="10"/>
        <v>1</v>
      </c>
      <c r="H35" s="11">
        <f t="shared" si="4"/>
        <v>2117531</v>
      </c>
      <c r="I35" s="11">
        <v>2129847.5</v>
      </c>
      <c r="J35" s="11">
        <f t="shared" ref="J35" si="74">I35-H35</f>
        <v>12316.5</v>
      </c>
      <c r="K35" s="27">
        <f t="shared" ref="K35" si="75">J35/24</f>
        <v>513.1875</v>
      </c>
      <c r="L35" s="28"/>
    </row>
    <row r="36" spans="1:12">
      <c r="A36" s="12">
        <f t="shared" ref="A36:B37" si="76">A35+1</f>
        <v>30</v>
      </c>
      <c r="B36" s="8">
        <f t="shared" si="76"/>
        <v>46233</v>
      </c>
      <c r="C36" s="8">
        <f t="shared" si="6"/>
        <v>46233</v>
      </c>
      <c r="D36" s="9">
        <f t="shared" si="7"/>
        <v>0.33333333333333331</v>
      </c>
      <c r="E36" s="8">
        <f t="shared" si="8"/>
        <v>46234</v>
      </c>
      <c r="F36" s="9">
        <f t="shared" si="9"/>
        <v>0.33333333333333331</v>
      </c>
      <c r="G36" s="10">
        <f t="shared" si="10"/>
        <v>1</v>
      </c>
      <c r="H36" s="11">
        <f t="shared" si="4"/>
        <v>2129847.5</v>
      </c>
      <c r="I36" s="11">
        <v>2144195.9</v>
      </c>
      <c r="J36" s="11">
        <f t="shared" ref="J36" si="77">I36-H36</f>
        <v>14348.399999999907</v>
      </c>
      <c r="K36" s="27">
        <f t="shared" ref="K36" si="78">J36/24</f>
        <v>597.84999999999616</v>
      </c>
      <c r="L36" s="28"/>
    </row>
    <row r="37" spans="1:12">
      <c r="A37" s="12">
        <f t="shared" si="76"/>
        <v>31</v>
      </c>
      <c r="B37" s="8">
        <f t="shared" si="76"/>
        <v>46234</v>
      </c>
      <c r="C37" s="8">
        <f t="shared" ref="C37" si="79">B37</f>
        <v>46234</v>
      </c>
      <c r="D37" s="9">
        <f t="shared" si="7"/>
        <v>0.33333333333333331</v>
      </c>
      <c r="E37" s="8">
        <f t="shared" ref="E37" si="80">C37+1</f>
        <v>46235</v>
      </c>
      <c r="F37" s="9">
        <f t="shared" si="9"/>
        <v>0.33333333333333331</v>
      </c>
      <c r="G37" s="10">
        <f t="shared" ref="G37" si="81">IFERROR(((E37-C37)+(F37-D37)),"")</f>
        <v>1</v>
      </c>
      <c r="H37" s="11">
        <f t="shared" si="4"/>
        <v>2144195.9</v>
      </c>
      <c r="I37" s="11">
        <v>2153567</v>
      </c>
      <c r="J37" s="11">
        <f t="shared" ref="J37" si="82">I37-H37</f>
        <v>9371.1000000000931</v>
      </c>
      <c r="K37" s="27">
        <f t="shared" ref="K37" si="83">J37/24</f>
        <v>390.4625000000039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54"/>
    </row>
    <row r="39" spans="1:12">
      <c r="A39" s="265"/>
      <c r="B39" s="112"/>
      <c r="C39" s="112"/>
      <c r="D39" s="266"/>
      <c r="E39" s="112"/>
      <c r="F39" s="266"/>
      <c r="G39" s="158"/>
      <c r="H39" s="160"/>
      <c r="I39" s="160"/>
      <c r="J39" s="160"/>
      <c r="K39" s="159"/>
      <c r="L39" s="254"/>
    </row>
    <row r="40" spans="1:12">
      <c r="A40" s="17" t="s">
        <v>3</v>
      </c>
      <c r="B40" s="18"/>
      <c r="C40" s="18"/>
      <c r="D40" s="18"/>
      <c r="E40" s="18"/>
      <c r="F40" s="18"/>
      <c r="G40" s="19">
        <f>SUM(G7:G37)</f>
        <v>31</v>
      </c>
      <c r="H40" s="20"/>
      <c r="I40" s="20"/>
      <c r="J40" s="32">
        <f>SUM(J7:J37)</f>
        <v>286589.10000000009</v>
      </c>
      <c r="K40" s="32">
        <f>AVERAGE(K7:K37)</f>
        <v>385.20040322580661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G40/SUMPRODUCT((G7:G37&gt;0)*1)</f>
        <v>1</v>
      </c>
      <c r="H41" s="24"/>
      <c r="I41" s="24"/>
      <c r="J41" s="24"/>
      <c r="K41" s="24">
        <f>K40/SUMPRODUCT((K7:K37&gt;0)*1)</f>
        <v>12.84001344086022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200-000000000000}"/>
  </hyperlink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W15"/>
  <sheetViews>
    <sheetView workbookViewId="0">
      <pane xSplit="2" ySplit="6" topLeftCell="C7" activePane="bottomRight" state="frozen"/>
      <selection pane="topRight"/>
      <selection pane="bottomLeft"/>
      <selection pane="bottomRight" activeCell="A8" sqref="A8"/>
    </sheetView>
  </sheetViews>
  <sheetFormatPr defaultColWidth="9.109375" defaultRowHeight="14.4"/>
  <cols>
    <col min="1" max="1" width="4.88671875" style="1" customWidth="1"/>
    <col min="2" max="3" width="10.6640625" style="1" customWidth="1"/>
    <col min="4" max="4" width="17.109375" style="1" customWidth="1"/>
    <col min="5" max="5" width="10.6640625" style="1" customWidth="1"/>
    <col min="6" max="6" width="10.6640625" style="194" customWidth="1"/>
    <col min="7" max="12" width="9.109375" style="194"/>
    <col min="13" max="13" width="20.5546875" style="217" customWidth="1"/>
    <col min="14" max="14" width="23" style="1" customWidth="1"/>
    <col min="15" max="16384" width="9.109375" style="1"/>
  </cols>
  <sheetData>
    <row r="1" spans="1:23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  <c r="M1" s="61"/>
    </row>
    <row r="2" spans="1:23">
      <c r="B2" s="2"/>
      <c r="C2" s="3" t="s">
        <v>166</v>
      </c>
      <c r="D2" s="2"/>
      <c r="E2" s="2"/>
      <c r="F2" s="2"/>
      <c r="G2" s="2"/>
      <c r="H2" s="2"/>
      <c r="I2" s="26"/>
      <c r="J2" s="2"/>
      <c r="K2" s="2"/>
      <c r="L2" s="2"/>
      <c r="M2" s="62" t="s">
        <v>134</v>
      </c>
    </row>
    <row r="3" spans="1:23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  <c r="M3" s="61"/>
    </row>
    <row r="4" spans="1:23">
      <c r="B4" s="4"/>
      <c r="C4" s="4">
        <f>SCI!C4</f>
        <v>46204</v>
      </c>
      <c r="D4" s="44"/>
      <c r="E4" s="174"/>
      <c r="F4" s="174"/>
      <c r="G4" s="2"/>
      <c r="H4" s="2"/>
      <c r="I4" s="2"/>
      <c r="J4" s="2"/>
      <c r="K4" s="2"/>
      <c r="L4" s="2"/>
      <c r="M4" s="61" t="s">
        <v>135</v>
      </c>
    </row>
    <row r="5" spans="1:23" ht="15.75" customHeight="1">
      <c r="A5" s="894" t="s">
        <v>112</v>
      </c>
      <c r="B5" s="893" t="s">
        <v>113</v>
      </c>
      <c r="C5" s="893" t="s">
        <v>167</v>
      </c>
      <c r="D5" s="893" t="s">
        <v>168</v>
      </c>
      <c r="E5" s="893" t="s">
        <v>169</v>
      </c>
      <c r="F5" s="893" t="s">
        <v>170</v>
      </c>
      <c r="G5" s="928" t="s">
        <v>171</v>
      </c>
      <c r="H5" s="929"/>
      <c r="I5" s="929"/>
      <c r="J5" s="929"/>
      <c r="K5" s="929"/>
      <c r="L5" s="929"/>
      <c r="M5" s="925" t="s">
        <v>140</v>
      </c>
      <c r="N5" s="891" t="s">
        <v>172</v>
      </c>
    </row>
    <row r="6" spans="1:23" ht="15.75" customHeight="1">
      <c r="A6" s="921"/>
      <c r="B6" s="923"/>
      <c r="C6" s="923"/>
      <c r="D6" s="923"/>
      <c r="E6" s="923"/>
      <c r="F6" s="923"/>
      <c r="G6" s="930" t="s">
        <v>136</v>
      </c>
      <c r="H6" s="931"/>
      <c r="I6" s="930" t="s">
        <v>137</v>
      </c>
      <c r="J6" s="932"/>
      <c r="K6" s="930" t="s">
        <v>173</v>
      </c>
      <c r="L6" s="932"/>
      <c r="M6" s="926"/>
      <c r="N6" s="919"/>
    </row>
    <row r="7" spans="1:23" ht="33.75" customHeight="1">
      <c r="A7" s="895"/>
      <c r="B7" s="896"/>
      <c r="C7" s="896"/>
      <c r="D7" s="896"/>
      <c r="E7" s="896"/>
      <c r="F7" s="896"/>
      <c r="G7" s="5" t="s">
        <v>113</v>
      </c>
      <c r="H7" s="5" t="s">
        <v>143</v>
      </c>
      <c r="I7" s="5" t="s">
        <v>113</v>
      </c>
      <c r="J7" s="5" t="s">
        <v>143</v>
      </c>
      <c r="K7" s="5" t="s">
        <v>136</v>
      </c>
      <c r="L7" s="5" t="s">
        <v>137</v>
      </c>
      <c r="M7" s="937"/>
      <c r="N7" s="892"/>
    </row>
    <row r="8" spans="1:23">
      <c r="A8" s="47"/>
      <c r="B8" s="48"/>
      <c r="C8" s="180"/>
      <c r="D8" s="178"/>
      <c r="E8" s="8"/>
      <c r="F8" s="232"/>
      <c r="G8" s="235"/>
      <c r="H8" s="280"/>
      <c r="I8" s="235"/>
      <c r="J8" s="280"/>
      <c r="K8" s="281"/>
      <c r="L8" s="281"/>
      <c r="M8" s="282"/>
      <c r="N8" s="283"/>
      <c r="O8" s="42"/>
      <c r="W8" s="286">
        <v>2908.62</v>
      </c>
    </row>
    <row r="9" spans="1:23">
      <c r="A9" s="47">
        <v>1</v>
      </c>
      <c r="B9" s="48">
        <f t="shared" ref="B9:B11" si="0">I9</f>
        <v>0</v>
      </c>
      <c r="C9" s="180"/>
      <c r="D9" s="178"/>
      <c r="E9" s="8"/>
      <c r="F9" s="232"/>
      <c r="G9" s="235"/>
      <c r="H9" s="280"/>
      <c r="I9" s="235"/>
      <c r="J9" s="280"/>
      <c r="K9" s="281"/>
      <c r="L9" s="281"/>
      <c r="M9" s="282"/>
      <c r="N9" s="283"/>
      <c r="O9" s="42"/>
      <c r="W9" s="286">
        <v>2769.23</v>
      </c>
    </row>
    <row r="10" spans="1:23">
      <c r="A10" s="47">
        <f t="shared" ref="A10:A11" si="1">A9+1</f>
        <v>2</v>
      </c>
      <c r="B10" s="48">
        <f t="shared" si="0"/>
        <v>0</v>
      </c>
      <c r="C10" s="180"/>
      <c r="D10" s="181"/>
      <c r="E10" s="8"/>
      <c r="F10" s="232"/>
      <c r="G10" s="235"/>
      <c r="H10" s="280"/>
      <c r="I10" s="235"/>
      <c r="J10" s="280"/>
      <c r="K10" s="281"/>
      <c r="L10" s="281"/>
      <c r="M10" s="226"/>
      <c r="N10" s="283"/>
      <c r="O10" s="42"/>
    </row>
    <row r="11" spans="1:23">
      <c r="A11" s="47">
        <f t="shared" si="1"/>
        <v>3</v>
      </c>
      <c r="B11" s="48">
        <f t="shared" si="0"/>
        <v>0</v>
      </c>
      <c r="C11" s="180"/>
      <c r="D11" s="181"/>
      <c r="E11" s="8"/>
      <c r="F11" s="232"/>
      <c r="G11" s="235"/>
      <c r="H11" s="280"/>
      <c r="I11" s="235"/>
      <c r="J11" s="218"/>
      <c r="K11" s="284"/>
      <c r="L11" s="284"/>
      <c r="M11" s="106"/>
      <c r="N11" s="283"/>
      <c r="O11" s="42"/>
    </row>
    <row r="12" spans="1:23">
      <c r="A12" s="47"/>
      <c r="B12" s="48"/>
      <c r="C12" s="180"/>
      <c r="D12" s="181"/>
      <c r="E12" s="8"/>
      <c r="F12" s="232"/>
      <c r="G12" s="235"/>
      <c r="H12" s="280"/>
      <c r="I12" s="235"/>
      <c r="J12" s="218"/>
      <c r="K12" s="284"/>
      <c r="L12" s="284"/>
      <c r="M12" s="226"/>
      <c r="N12" s="28"/>
      <c r="O12" s="42"/>
    </row>
    <row r="13" spans="1:23">
      <c r="A13" s="47"/>
      <c r="B13" s="48"/>
      <c r="C13" s="180"/>
      <c r="D13" s="181"/>
      <c r="E13" s="8"/>
      <c r="F13" s="232"/>
      <c r="G13" s="235"/>
      <c r="H13" s="280"/>
      <c r="I13" s="235"/>
      <c r="J13" s="218"/>
      <c r="K13" s="284"/>
      <c r="L13" s="284"/>
      <c r="M13" s="226"/>
      <c r="N13" s="104"/>
      <c r="O13" s="42"/>
    </row>
    <row r="14" spans="1:23">
      <c r="A14" s="47"/>
      <c r="B14" s="48"/>
      <c r="C14" s="180"/>
      <c r="D14" s="181"/>
      <c r="E14" s="8"/>
      <c r="F14" s="232"/>
      <c r="G14" s="235"/>
      <c r="H14" s="280"/>
      <c r="I14" s="235"/>
      <c r="J14" s="220"/>
      <c r="K14" s="284"/>
      <c r="L14" s="284"/>
      <c r="M14" s="226"/>
      <c r="N14" s="104"/>
      <c r="O14" s="42"/>
      <c r="P14" s="75"/>
    </row>
    <row r="15" spans="1:23">
      <c r="A15" s="221" t="s">
        <v>3</v>
      </c>
      <c r="B15" s="222"/>
      <c r="C15" s="58"/>
      <c r="D15" s="58"/>
      <c r="E15" s="58"/>
      <c r="F15" s="223"/>
      <c r="G15" s="223"/>
      <c r="H15" s="224"/>
      <c r="I15" s="223"/>
      <c r="J15" s="224"/>
      <c r="K15" s="285"/>
      <c r="L15" s="285"/>
      <c r="M15" s="72">
        <f>SUM(M9:M11)</f>
        <v>0</v>
      </c>
      <c r="N15" s="73"/>
      <c r="R15" s="75"/>
    </row>
  </sheetData>
  <mergeCells count="12">
    <mergeCell ref="M5:M7"/>
    <mergeCell ref="N5:N7"/>
    <mergeCell ref="G5:L5"/>
    <mergeCell ref="G6:H6"/>
    <mergeCell ref="I6:J6"/>
    <mergeCell ref="K6:L6"/>
    <mergeCell ref="F5:F7"/>
    <mergeCell ref="A5:A7"/>
    <mergeCell ref="B5:B7"/>
    <mergeCell ref="C5:C7"/>
    <mergeCell ref="D5:D7"/>
    <mergeCell ref="E5:E7"/>
  </mergeCells>
  <conditionalFormatting sqref="D9:D14">
    <cfRule type="cellIs" dxfId="1" priority="1" operator="equal">
      <formula>"APC"</formula>
    </cfRule>
  </conditionalFormatting>
  <hyperlinks>
    <hyperlink ref="M2" location="'Summary sales'!A1" display="SUMMARY" xr:uid="{00000000-0004-0000-2300-000000000000}"/>
  </hyperlinks>
  <pageMargins left="0.7" right="0.7" top="0.75" bottom="0.75" header="0.3" footer="0.3"/>
  <pageSetup orientation="portrait" horizontalDpi="360" verticalDpi="36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42"/>
  <sheetViews>
    <sheetView zoomScale="80" zoomScaleNormal="80" workbookViewId="0">
      <pane ySplit="6" topLeftCell="A16" activePane="bottomLeft" state="frozen"/>
      <selection pane="bottomLef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" style="1" customWidth="1"/>
    <col min="9" max="9" width="14.5546875" style="1" customWidth="1"/>
    <col min="10" max="10" width="14.33203125" style="1" customWidth="1"/>
    <col min="11" max="11" width="10.5546875" style="1" customWidth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174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'Summary sales'!A3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MAX(K7:K40)</f>
        <v>101.46749999998913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28" t="s">
        <v>139</v>
      </c>
      <c r="I5" s="938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7">
        <f>B7</f>
        <v>46204</v>
      </c>
      <c r="D7" s="278">
        <v>0.29166666666666702</v>
      </c>
      <c r="E7" s="7">
        <f>C7+1</f>
        <v>46205</v>
      </c>
      <c r="F7" s="278">
        <v>0.29166666666666702</v>
      </c>
      <c r="G7" s="10">
        <f>IFERROR(((E7-C7)+(F7-D7)),"")</f>
        <v>1</v>
      </c>
      <c r="H7" s="11">
        <v>6200910.8899999997</v>
      </c>
      <c r="I7" s="11">
        <v>6202644.9000000004</v>
      </c>
      <c r="J7" s="11">
        <f t="shared" ref="J7:J8" si="0">I7-H7</f>
        <v>1734.0100000007078</v>
      </c>
      <c r="K7" s="27">
        <f t="shared" ref="K7:K8" si="1">J7/24</f>
        <v>72.250416666696154</v>
      </c>
      <c r="L7" s="28"/>
    </row>
    <row r="8" spans="1:12">
      <c r="A8" s="12">
        <f>A7+1</f>
        <v>2</v>
      </c>
      <c r="B8" s="8">
        <f>B7+1</f>
        <v>46205</v>
      </c>
      <c r="C8" s="8">
        <f t="shared" ref="C8:C34" si="2">B8</f>
        <v>46205</v>
      </c>
      <c r="D8" s="9">
        <v>0.29166666666666702</v>
      </c>
      <c r="E8" s="8">
        <f t="shared" ref="E8:E34" si="3">C8+1</f>
        <v>46206</v>
      </c>
      <c r="F8" s="9">
        <v>0.29166666666666702</v>
      </c>
      <c r="G8" s="10">
        <f>IFERROR(((E8-C8)+(F8-D8)),"")</f>
        <v>1</v>
      </c>
      <c r="H8" s="11">
        <f t="shared" ref="H8:H37" si="4">I7</f>
        <v>6202644.9000000004</v>
      </c>
      <c r="I8" s="11">
        <v>6204858.5300000003</v>
      </c>
      <c r="J8" s="11">
        <f t="shared" si="0"/>
        <v>2213.6299999998882</v>
      </c>
      <c r="K8" s="27">
        <f t="shared" si="1"/>
        <v>92.234583333328672</v>
      </c>
      <c r="L8" s="279"/>
    </row>
    <row r="9" spans="1:12">
      <c r="A9" s="12">
        <f t="shared" ref="A9:B15" si="5">A8+1</f>
        <v>3</v>
      </c>
      <c r="B9" s="8">
        <f t="shared" si="5"/>
        <v>46206</v>
      </c>
      <c r="C9" s="8">
        <f t="shared" si="2"/>
        <v>46206</v>
      </c>
      <c r="D9" s="9">
        <v>0.29166666666666702</v>
      </c>
      <c r="E9" s="8">
        <f t="shared" si="3"/>
        <v>46207</v>
      </c>
      <c r="F9" s="9">
        <v>0.29166666666666702</v>
      </c>
      <c r="G9" s="10">
        <f t="shared" ref="G9:G34" si="6">IFERROR(((E9-C9)+(F9-D9)),"")</f>
        <v>1</v>
      </c>
      <c r="H9" s="11">
        <f t="shared" si="4"/>
        <v>6204858.5300000003</v>
      </c>
      <c r="I9" s="11">
        <v>6207133.29</v>
      </c>
      <c r="J9" s="11">
        <f t="shared" ref="J9" si="7">I9-H9</f>
        <v>2274.7599999997765</v>
      </c>
      <c r="K9" s="27">
        <f t="shared" ref="K9" si="8">J9/24</f>
        <v>94.781666666657358</v>
      </c>
      <c r="L9" s="279"/>
    </row>
    <row r="10" spans="1:12">
      <c r="A10" s="12">
        <f t="shared" si="5"/>
        <v>4</v>
      </c>
      <c r="B10" s="8">
        <f t="shared" si="5"/>
        <v>46207</v>
      </c>
      <c r="C10" s="8">
        <f t="shared" si="2"/>
        <v>46207</v>
      </c>
      <c r="D10" s="9">
        <v>0.29166666666666702</v>
      </c>
      <c r="E10" s="8">
        <f t="shared" si="3"/>
        <v>46208</v>
      </c>
      <c r="F10" s="9">
        <v>0.29166666666666702</v>
      </c>
      <c r="G10" s="10">
        <f t="shared" si="6"/>
        <v>1</v>
      </c>
      <c r="H10" s="11">
        <f t="shared" si="4"/>
        <v>6207133.29</v>
      </c>
      <c r="I10" s="11">
        <v>6208852.5499999998</v>
      </c>
      <c r="J10" s="11">
        <f t="shared" ref="J10" si="9">I10-H10</f>
        <v>1719.2599999997765</v>
      </c>
      <c r="K10" s="27">
        <f t="shared" ref="K10" si="10">J10/24</f>
        <v>71.635833333324015</v>
      </c>
      <c r="L10" s="279"/>
    </row>
    <row r="11" spans="1:12">
      <c r="A11" s="12">
        <f t="shared" si="5"/>
        <v>5</v>
      </c>
      <c r="B11" s="8">
        <f t="shared" si="5"/>
        <v>46208</v>
      </c>
      <c r="C11" s="8">
        <f t="shared" si="2"/>
        <v>46208</v>
      </c>
      <c r="D11" s="9">
        <v>0.29166666666666702</v>
      </c>
      <c r="E11" s="8">
        <f t="shared" si="3"/>
        <v>46209</v>
      </c>
      <c r="F11" s="9">
        <v>0.29166666666666702</v>
      </c>
      <c r="G11" s="10">
        <f t="shared" si="6"/>
        <v>1</v>
      </c>
      <c r="H11" s="11">
        <f t="shared" si="4"/>
        <v>6208852.5499999998</v>
      </c>
      <c r="I11" s="11">
        <v>6208878.1100000003</v>
      </c>
      <c r="J11" s="11">
        <f t="shared" ref="J11" si="11">I11-H11</f>
        <v>25.560000000521541</v>
      </c>
      <c r="K11" s="27">
        <f t="shared" ref="K11" si="12">J11/24</f>
        <v>1.0650000000217308</v>
      </c>
      <c r="L11" s="279"/>
    </row>
    <row r="12" spans="1:12">
      <c r="A12" s="12">
        <f t="shared" si="5"/>
        <v>6</v>
      </c>
      <c r="B12" s="8">
        <f t="shared" si="5"/>
        <v>46209</v>
      </c>
      <c r="C12" s="8">
        <f t="shared" si="2"/>
        <v>46209</v>
      </c>
      <c r="D12" s="9">
        <v>0.29166666666666702</v>
      </c>
      <c r="E12" s="8">
        <f t="shared" si="3"/>
        <v>46210</v>
      </c>
      <c r="F12" s="9">
        <v>0.29166666666666702</v>
      </c>
      <c r="G12" s="10">
        <f t="shared" si="6"/>
        <v>1</v>
      </c>
      <c r="H12" s="11">
        <f t="shared" si="4"/>
        <v>6208878.1100000003</v>
      </c>
      <c r="I12" s="11">
        <v>6211313.3300000001</v>
      </c>
      <c r="J12" s="11">
        <f t="shared" ref="J12" si="13">I12-H12</f>
        <v>2435.2199999997392</v>
      </c>
      <c r="K12" s="27">
        <f t="shared" ref="K12" si="14">J12/24</f>
        <v>101.46749999998913</v>
      </c>
      <c r="L12" s="279"/>
    </row>
    <row r="13" spans="1:12">
      <c r="A13" s="12">
        <f t="shared" si="5"/>
        <v>7</v>
      </c>
      <c r="B13" s="8">
        <f t="shared" si="5"/>
        <v>46210</v>
      </c>
      <c r="C13" s="8">
        <f t="shared" si="2"/>
        <v>46210</v>
      </c>
      <c r="D13" s="9">
        <v>0.29166666666666702</v>
      </c>
      <c r="E13" s="8">
        <f t="shared" si="3"/>
        <v>46211</v>
      </c>
      <c r="F13" s="9">
        <v>0.29166666666666702</v>
      </c>
      <c r="G13" s="10">
        <f t="shared" si="6"/>
        <v>1</v>
      </c>
      <c r="H13" s="11">
        <f t="shared" si="4"/>
        <v>6211313.3300000001</v>
      </c>
      <c r="I13" s="11">
        <v>6213296.7300000004</v>
      </c>
      <c r="J13" s="11">
        <f t="shared" ref="J13:J14" si="15">I13-H13</f>
        <v>1983.4000000003725</v>
      </c>
      <c r="K13" s="27">
        <f t="shared" ref="K13:K14" si="16">J13/24</f>
        <v>82.641666666682184</v>
      </c>
      <c r="L13" s="279"/>
    </row>
    <row r="14" spans="1:12">
      <c r="A14" s="12">
        <f t="shared" si="5"/>
        <v>8</v>
      </c>
      <c r="B14" s="8">
        <f t="shared" si="5"/>
        <v>46211</v>
      </c>
      <c r="C14" s="8">
        <f t="shared" si="2"/>
        <v>46211</v>
      </c>
      <c r="D14" s="9">
        <v>0.29166666666666702</v>
      </c>
      <c r="E14" s="8">
        <f t="shared" si="3"/>
        <v>46212</v>
      </c>
      <c r="F14" s="9">
        <v>0.29166666666666702</v>
      </c>
      <c r="G14" s="10">
        <f t="shared" si="6"/>
        <v>1</v>
      </c>
      <c r="H14" s="11">
        <f t="shared" si="4"/>
        <v>6213296.7300000004</v>
      </c>
      <c r="I14" s="11">
        <v>6214824.5599999996</v>
      </c>
      <c r="J14" s="11">
        <f t="shared" si="15"/>
        <v>1527.8299999991432</v>
      </c>
      <c r="K14" s="27">
        <f t="shared" si="16"/>
        <v>63.659583333297633</v>
      </c>
      <c r="L14" s="279"/>
    </row>
    <row r="15" spans="1:12">
      <c r="A15" s="12">
        <f t="shared" si="5"/>
        <v>9</v>
      </c>
      <c r="B15" s="8">
        <f t="shared" si="5"/>
        <v>46212</v>
      </c>
      <c r="C15" s="8">
        <f t="shared" si="2"/>
        <v>46212</v>
      </c>
      <c r="D15" s="9">
        <v>0.29166666666666702</v>
      </c>
      <c r="E15" s="8">
        <f t="shared" si="3"/>
        <v>46213</v>
      </c>
      <c r="F15" s="9">
        <v>0.29166666666666702</v>
      </c>
      <c r="G15" s="10">
        <f t="shared" si="6"/>
        <v>1</v>
      </c>
      <c r="H15" s="11">
        <f t="shared" si="4"/>
        <v>6214824.5599999996</v>
      </c>
      <c r="I15" s="11">
        <v>6216421.0999999996</v>
      </c>
      <c r="J15" s="11">
        <f t="shared" ref="J15:J18" si="17">I15-H15</f>
        <v>1596.5400000000373</v>
      </c>
      <c r="K15" s="27">
        <f t="shared" ref="K15" si="18">J15/24</f>
        <v>66.522500000001557</v>
      </c>
      <c r="L15" s="279"/>
    </row>
    <row r="16" spans="1:12">
      <c r="A16" s="12">
        <f t="shared" ref="A16:A37" si="19">A15+1</f>
        <v>10</v>
      </c>
      <c r="B16" s="8">
        <f t="shared" ref="B16:B37" si="20">B15+1</f>
        <v>46213</v>
      </c>
      <c r="C16" s="8">
        <f t="shared" si="2"/>
        <v>46213</v>
      </c>
      <c r="D16" s="9">
        <v>0.29166666666666702</v>
      </c>
      <c r="E16" s="8">
        <f t="shared" si="3"/>
        <v>46214</v>
      </c>
      <c r="F16" s="9">
        <v>0.29166666666666702</v>
      </c>
      <c r="G16" s="10">
        <f t="shared" si="6"/>
        <v>1</v>
      </c>
      <c r="H16" s="11">
        <f t="shared" si="4"/>
        <v>6216421.0999999996</v>
      </c>
      <c r="I16" s="11">
        <v>6217983.7400000002</v>
      </c>
      <c r="J16" s="11">
        <f t="shared" si="17"/>
        <v>1562.640000000596</v>
      </c>
      <c r="K16" s="27">
        <f t="shared" ref="K16:K18" si="21">J16/24</f>
        <v>65.11000000002484</v>
      </c>
      <c r="L16" s="279"/>
    </row>
    <row r="17" spans="1:12">
      <c r="A17" s="12">
        <f t="shared" si="19"/>
        <v>11</v>
      </c>
      <c r="B17" s="8">
        <f t="shared" si="20"/>
        <v>46214</v>
      </c>
      <c r="C17" s="8">
        <f t="shared" si="2"/>
        <v>46214</v>
      </c>
      <c r="D17" s="9">
        <v>0.29166666666666702</v>
      </c>
      <c r="E17" s="8">
        <f t="shared" si="3"/>
        <v>46215</v>
      </c>
      <c r="F17" s="9">
        <v>0.29166666666666702</v>
      </c>
      <c r="G17" s="10">
        <f t="shared" si="6"/>
        <v>1</v>
      </c>
      <c r="H17" s="11">
        <f t="shared" si="4"/>
        <v>6217983.7400000002</v>
      </c>
      <c r="I17" s="11">
        <v>6220306.1799999997</v>
      </c>
      <c r="J17" s="11">
        <f t="shared" si="17"/>
        <v>2322.4399999994785</v>
      </c>
      <c r="K17" s="27">
        <f t="shared" si="21"/>
        <v>96.768333333311602</v>
      </c>
      <c r="L17" s="279"/>
    </row>
    <row r="18" spans="1:12">
      <c r="A18" s="12">
        <f t="shared" si="19"/>
        <v>12</v>
      </c>
      <c r="B18" s="8">
        <f t="shared" si="20"/>
        <v>46215</v>
      </c>
      <c r="C18" s="8">
        <f t="shared" si="2"/>
        <v>46215</v>
      </c>
      <c r="D18" s="9">
        <v>0.29166666666666702</v>
      </c>
      <c r="E18" s="8">
        <f t="shared" si="3"/>
        <v>46216</v>
      </c>
      <c r="F18" s="9">
        <v>0.29166666666666702</v>
      </c>
      <c r="G18" s="10">
        <f t="shared" si="6"/>
        <v>1</v>
      </c>
      <c r="H18" s="11">
        <f t="shared" si="4"/>
        <v>6220306.1799999997</v>
      </c>
      <c r="I18" s="11">
        <v>6220414.0499999998</v>
      </c>
      <c r="J18" s="11">
        <f t="shared" si="17"/>
        <v>107.87000000011176</v>
      </c>
      <c r="K18" s="27">
        <f t="shared" si="21"/>
        <v>4.4945833333379897</v>
      </c>
      <c r="L18" s="279"/>
    </row>
    <row r="19" spans="1:12">
      <c r="A19" s="12">
        <f t="shared" si="19"/>
        <v>13</v>
      </c>
      <c r="B19" s="8">
        <f t="shared" si="20"/>
        <v>46216</v>
      </c>
      <c r="C19" s="8">
        <f t="shared" si="2"/>
        <v>46216</v>
      </c>
      <c r="D19" s="9">
        <v>0.29166666666666702</v>
      </c>
      <c r="E19" s="8">
        <f t="shared" si="3"/>
        <v>46217</v>
      </c>
      <c r="F19" s="9">
        <v>0.29166666666666702</v>
      </c>
      <c r="G19" s="10">
        <f t="shared" si="6"/>
        <v>1</v>
      </c>
      <c r="H19" s="11">
        <f t="shared" si="4"/>
        <v>6220414.0499999998</v>
      </c>
      <c r="I19" s="11">
        <v>6222631.9000000004</v>
      </c>
      <c r="J19" s="11">
        <f t="shared" ref="J19" si="22">I19-H19</f>
        <v>2217.8500000005588</v>
      </c>
      <c r="K19" s="27">
        <f t="shared" ref="K19" si="23">J19/24</f>
        <v>92.410416666689954</v>
      </c>
      <c r="L19" s="279"/>
    </row>
    <row r="20" spans="1:12">
      <c r="A20" s="12">
        <f t="shared" si="19"/>
        <v>14</v>
      </c>
      <c r="B20" s="8">
        <f t="shared" si="20"/>
        <v>46217</v>
      </c>
      <c r="C20" s="8">
        <f t="shared" si="2"/>
        <v>46217</v>
      </c>
      <c r="D20" s="9">
        <v>0.29166666666666702</v>
      </c>
      <c r="E20" s="8">
        <f t="shared" si="3"/>
        <v>46218</v>
      </c>
      <c r="F20" s="9">
        <v>0.29166666666666702</v>
      </c>
      <c r="G20" s="10">
        <f t="shared" si="6"/>
        <v>1</v>
      </c>
      <c r="H20" s="11">
        <f t="shared" si="4"/>
        <v>6222631.9000000004</v>
      </c>
      <c r="I20" s="11">
        <v>6224743.7400000002</v>
      </c>
      <c r="J20" s="11">
        <f t="shared" ref="J20" si="24">I20-H20</f>
        <v>2111.839999999851</v>
      </c>
      <c r="K20" s="27">
        <f t="shared" ref="K20" si="25">J20/24</f>
        <v>87.993333333327129</v>
      </c>
      <c r="L20" s="279"/>
    </row>
    <row r="21" spans="1:12">
      <c r="A21" s="12">
        <f t="shared" si="19"/>
        <v>15</v>
      </c>
      <c r="B21" s="8">
        <f t="shared" si="20"/>
        <v>46218</v>
      </c>
      <c r="C21" s="8">
        <f t="shared" si="2"/>
        <v>46218</v>
      </c>
      <c r="D21" s="9">
        <v>0.29166666666666702</v>
      </c>
      <c r="E21" s="8">
        <f t="shared" si="3"/>
        <v>46219</v>
      </c>
      <c r="F21" s="9">
        <v>0.29166666666666702</v>
      </c>
      <c r="G21" s="10">
        <f t="shared" si="6"/>
        <v>1</v>
      </c>
      <c r="H21" s="11">
        <f t="shared" si="4"/>
        <v>6224743.7400000002</v>
      </c>
      <c r="I21" s="11">
        <v>6226906.5700000003</v>
      </c>
      <c r="J21" s="11">
        <f t="shared" ref="J21" si="26">I21-H21</f>
        <v>2162.8300000000745</v>
      </c>
      <c r="K21" s="27">
        <f t="shared" ref="K21" si="27">J21/24</f>
        <v>90.117916666669771</v>
      </c>
      <c r="L21" s="279"/>
    </row>
    <row r="22" spans="1:12">
      <c r="A22" s="12">
        <f t="shared" si="19"/>
        <v>16</v>
      </c>
      <c r="B22" s="8">
        <f t="shared" si="20"/>
        <v>46219</v>
      </c>
      <c r="C22" s="8">
        <f t="shared" si="2"/>
        <v>46219</v>
      </c>
      <c r="D22" s="9">
        <v>0.29166666666666702</v>
      </c>
      <c r="E22" s="8">
        <f t="shared" si="3"/>
        <v>46220</v>
      </c>
      <c r="F22" s="9">
        <v>0.29166666666666702</v>
      </c>
      <c r="G22" s="10">
        <f t="shared" si="6"/>
        <v>1</v>
      </c>
      <c r="H22" s="11">
        <f t="shared" si="4"/>
        <v>6226906.5700000003</v>
      </c>
      <c r="I22" s="11">
        <v>6229223.3399999999</v>
      </c>
      <c r="J22" s="11">
        <f t="shared" ref="J22" si="28">I22-H22</f>
        <v>2316.769999999553</v>
      </c>
      <c r="K22" s="27">
        <f t="shared" ref="K22" si="29">J22/24</f>
        <v>96.532083333314702</v>
      </c>
      <c r="L22" s="279"/>
    </row>
    <row r="23" spans="1:12">
      <c r="A23" s="12">
        <f t="shared" si="19"/>
        <v>17</v>
      </c>
      <c r="B23" s="8">
        <f t="shared" si="20"/>
        <v>46220</v>
      </c>
      <c r="C23" s="8">
        <f t="shared" si="2"/>
        <v>46220</v>
      </c>
      <c r="D23" s="9">
        <v>0.29166666666666702</v>
      </c>
      <c r="E23" s="8">
        <f t="shared" si="3"/>
        <v>46221</v>
      </c>
      <c r="F23" s="9">
        <v>0.29166666666666702</v>
      </c>
      <c r="G23" s="10">
        <f t="shared" si="6"/>
        <v>1</v>
      </c>
      <c r="H23" s="11">
        <f t="shared" si="4"/>
        <v>6229223.3399999999</v>
      </c>
      <c r="I23" s="11">
        <v>6231074.4400000004</v>
      </c>
      <c r="J23" s="11">
        <f t="shared" ref="J23" si="30">I23-H23</f>
        <v>1851.1000000005588</v>
      </c>
      <c r="K23" s="27">
        <f t="shared" ref="K23" si="31">J23/24</f>
        <v>77.129166666689954</v>
      </c>
      <c r="L23" s="279"/>
    </row>
    <row r="24" spans="1:12">
      <c r="A24" s="12">
        <f t="shared" si="19"/>
        <v>18</v>
      </c>
      <c r="B24" s="8">
        <f t="shared" si="20"/>
        <v>46221</v>
      </c>
      <c r="C24" s="8">
        <f t="shared" si="2"/>
        <v>46221</v>
      </c>
      <c r="D24" s="9">
        <v>0.29166666666666702</v>
      </c>
      <c r="E24" s="8">
        <f t="shared" si="3"/>
        <v>46222</v>
      </c>
      <c r="F24" s="9">
        <v>0.29166666666666702</v>
      </c>
      <c r="G24" s="10">
        <f t="shared" si="6"/>
        <v>1</v>
      </c>
      <c r="H24" s="11">
        <f t="shared" si="4"/>
        <v>6231074.4400000004</v>
      </c>
      <c r="I24" s="11">
        <v>6232747.6100000003</v>
      </c>
      <c r="J24" s="11">
        <f t="shared" ref="J24" si="32">I24-H24</f>
        <v>1673.1699999999255</v>
      </c>
      <c r="K24" s="27">
        <f t="shared" ref="K24" si="33">J24/24</f>
        <v>69.715416666663558</v>
      </c>
      <c r="L24" s="241"/>
    </row>
    <row r="25" spans="1:12">
      <c r="A25" s="12">
        <f t="shared" si="19"/>
        <v>19</v>
      </c>
      <c r="B25" s="8">
        <f t="shared" si="20"/>
        <v>46222</v>
      </c>
      <c r="C25" s="8">
        <f t="shared" si="2"/>
        <v>46222</v>
      </c>
      <c r="D25" s="9">
        <v>0.29166666666666702</v>
      </c>
      <c r="E25" s="8">
        <f t="shared" si="3"/>
        <v>46223</v>
      </c>
      <c r="F25" s="9">
        <v>0.29166666666666702</v>
      </c>
      <c r="G25" s="10">
        <f t="shared" si="6"/>
        <v>1</v>
      </c>
      <c r="H25" s="11">
        <f t="shared" si="4"/>
        <v>6232747.6100000003</v>
      </c>
      <c r="I25" s="11">
        <v>6232747.6100000003</v>
      </c>
      <c r="J25" s="11">
        <f t="shared" ref="J25:J26" si="34">I25-H25</f>
        <v>0</v>
      </c>
      <c r="K25" s="27">
        <f t="shared" ref="K25:K28" si="35">J25/24</f>
        <v>0</v>
      </c>
      <c r="L25" s="775" t="s">
        <v>158</v>
      </c>
    </row>
    <row r="26" spans="1:12">
      <c r="A26" s="12">
        <f t="shared" si="19"/>
        <v>20</v>
      </c>
      <c r="B26" s="8">
        <f t="shared" si="20"/>
        <v>46223</v>
      </c>
      <c r="C26" s="8">
        <f t="shared" si="2"/>
        <v>46223</v>
      </c>
      <c r="D26" s="9">
        <v>0.29166666666666702</v>
      </c>
      <c r="E26" s="8">
        <f t="shared" si="3"/>
        <v>46224</v>
      </c>
      <c r="F26" s="9">
        <v>0.29166666666666702</v>
      </c>
      <c r="G26" s="10">
        <f t="shared" si="6"/>
        <v>1</v>
      </c>
      <c r="H26" s="11">
        <f t="shared" si="4"/>
        <v>6232747.6100000003</v>
      </c>
      <c r="I26" s="11">
        <v>6234790.0700000003</v>
      </c>
      <c r="J26" s="11">
        <f t="shared" si="34"/>
        <v>2042.4599999999627</v>
      </c>
      <c r="K26" s="27">
        <f t="shared" si="35"/>
        <v>85.102499999998443</v>
      </c>
      <c r="L26" s="241"/>
    </row>
    <row r="27" spans="1:12">
      <c r="A27" s="12">
        <f t="shared" si="19"/>
        <v>21</v>
      </c>
      <c r="B27" s="8">
        <f t="shared" si="20"/>
        <v>46224</v>
      </c>
      <c r="C27" s="8">
        <f t="shared" si="2"/>
        <v>46224</v>
      </c>
      <c r="D27" s="9">
        <v>0.29166666666666702</v>
      </c>
      <c r="E27" s="8">
        <f t="shared" si="3"/>
        <v>46225</v>
      </c>
      <c r="F27" s="9">
        <v>0.29166666666666702</v>
      </c>
      <c r="G27" s="10">
        <f t="shared" si="6"/>
        <v>1</v>
      </c>
      <c r="H27" s="11">
        <f t="shared" si="4"/>
        <v>6234790.0700000003</v>
      </c>
      <c r="I27" s="11">
        <v>6237177.0999999996</v>
      </c>
      <c r="J27" s="11">
        <f t="shared" ref="J27:J30" si="36">I27-H27</f>
        <v>2387.0299999993294</v>
      </c>
      <c r="K27" s="27">
        <f t="shared" ref="K27" si="37">J27/24</f>
        <v>99.459583333305389</v>
      </c>
      <c r="L27" s="241"/>
    </row>
    <row r="28" spans="1:12">
      <c r="A28" s="12">
        <f t="shared" si="19"/>
        <v>22</v>
      </c>
      <c r="B28" s="8">
        <f t="shared" si="20"/>
        <v>46225</v>
      </c>
      <c r="C28" s="8">
        <f t="shared" si="2"/>
        <v>46225</v>
      </c>
      <c r="D28" s="9">
        <v>0.29166666666666702</v>
      </c>
      <c r="E28" s="8">
        <f t="shared" si="3"/>
        <v>46226</v>
      </c>
      <c r="F28" s="9">
        <v>0.29166666666666702</v>
      </c>
      <c r="G28" s="10">
        <f t="shared" si="6"/>
        <v>1</v>
      </c>
      <c r="H28" s="11">
        <f t="shared" si="4"/>
        <v>6237177.0999999996</v>
      </c>
      <c r="I28" s="11">
        <v>6239515.6699999999</v>
      </c>
      <c r="J28" s="11">
        <f t="shared" si="36"/>
        <v>2338.570000000298</v>
      </c>
      <c r="K28" s="27">
        <f t="shared" si="35"/>
        <v>97.440416666679084</v>
      </c>
      <c r="L28" s="279"/>
    </row>
    <row r="29" spans="1:12">
      <c r="A29" s="12">
        <f t="shared" si="19"/>
        <v>23</v>
      </c>
      <c r="B29" s="8">
        <f t="shared" si="20"/>
        <v>46226</v>
      </c>
      <c r="C29" s="8">
        <f t="shared" si="2"/>
        <v>46226</v>
      </c>
      <c r="D29" s="9">
        <v>0.29166666666666702</v>
      </c>
      <c r="E29" s="8">
        <f t="shared" si="3"/>
        <v>46227</v>
      </c>
      <c r="F29" s="9">
        <v>0.29166666666666702</v>
      </c>
      <c r="G29" s="10">
        <f t="shared" si="6"/>
        <v>1</v>
      </c>
      <c r="H29" s="11">
        <f t="shared" si="4"/>
        <v>6239515.6699999999</v>
      </c>
      <c r="I29" s="11">
        <v>6241247.9000000004</v>
      </c>
      <c r="J29" s="11">
        <f t="shared" si="36"/>
        <v>1732.230000000447</v>
      </c>
      <c r="K29" s="27">
        <f t="shared" ref="K29" si="38">J29/24</f>
        <v>72.176250000018626</v>
      </c>
      <c r="L29" s="28"/>
    </row>
    <row r="30" spans="1:12">
      <c r="A30" s="12">
        <f t="shared" si="19"/>
        <v>24</v>
      </c>
      <c r="B30" s="8">
        <f t="shared" si="20"/>
        <v>46227</v>
      </c>
      <c r="C30" s="8">
        <f t="shared" si="2"/>
        <v>46227</v>
      </c>
      <c r="D30" s="9">
        <v>0.29166666666666702</v>
      </c>
      <c r="E30" s="8">
        <f t="shared" si="3"/>
        <v>46228</v>
      </c>
      <c r="F30" s="9">
        <v>0.29166666666666702</v>
      </c>
      <c r="G30" s="10">
        <f t="shared" si="6"/>
        <v>1</v>
      </c>
      <c r="H30" s="11">
        <f t="shared" si="4"/>
        <v>6241247.9000000004</v>
      </c>
      <c r="I30" s="11">
        <v>6243175.1500000004</v>
      </c>
      <c r="J30" s="11">
        <f t="shared" si="36"/>
        <v>1927.25</v>
      </c>
      <c r="K30" s="27">
        <f t="shared" ref="K30" si="39">J30/24</f>
        <v>80.302083333333329</v>
      </c>
      <c r="L30" s="28"/>
    </row>
    <row r="31" spans="1:12">
      <c r="A31" s="12">
        <f t="shared" si="19"/>
        <v>25</v>
      </c>
      <c r="B31" s="8">
        <f t="shared" si="20"/>
        <v>46228</v>
      </c>
      <c r="C31" s="8">
        <f t="shared" si="2"/>
        <v>46228</v>
      </c>
      <c r="D31" s="9">
        <v>0.29166666666666702</v>
      </c>
      <c r="E31" s="8">
        <f t="shared" si="3"/>
        <v>46229</v>
      </c>
      <c r="F31" s="9">
        <v>0.29166666666666702</v>
      </c>
      <c r="G31" s="10">
        <f t="shared" si="6"/>
        <v>1</v>
      </c>
      <c r="H31" s="11">
        <f t="shared" si="4"/>
        <v>6243175.1500000004</v>
      </c>
      <c r="I31" s="11">
        <v>6245292.2400000002</v>
      </c>
      <c r="J31" s="11">
        <f t="shared" ref="J31" si="40">I31-H31</f>
        <v>2117.089999999851</v>
      </c>
      <c r="K31" s="27">
        <f t="shared" ref="K31" si="41">J31/24</f>
        <v>88.212083333327129</v>
      </c>
      <c r="L31" s="28"/>
    </row>
    <row r="32" spans="1:12">
      <c r="A32" s="12">
        <f t="shared" si="19"/>
        <v>26</v>
      </c>
      <c r="B32" s="8">
        <f t="shared" si="20"/>
        <v>46229</v>
      </c>
      <c r="C32" s="8">
        <f t="shared" si="2"/>
        <v>46229</v>
      </c>
      <c r="D32" s="9">
        <v>0.29166666666666702</v>
      </c>
      <c r="E32" s="8">
        <f t="shared" si="3"/>
        <v>46230</v>
      </c>
      <c r="F32" s="9">
        <v>0.29166666666666702</v>
      </c>
      <c r="G32" s="10">
        <f t="shared" si="6"/>
        <v>1</v>
      </c>
      <c r="H32" s="11">
        <f t="shared" si="4"/>
        <v>6245292.2400000002</v>
      </c>
      <c r="I32" s="11">
        <v>6245292.2400000002</v>
      </c>
      <c r="J32" s="11">
        <f t="shared" ref="J32" si="42">I32-H32</f>
        <v>0</v>
      </c>
      <c r="K32" s="27">
        <f t="shared" ref="K32" si="43">J32/24</f>
        <v>0</v>
      </c>
      <c r="L32" s="775" t="s">
        <v>158</v>
      </c>
    </row>
    <row r="33" spans="1:12">
      <c r="A33" s="12">
        <f t="shared" si="19"/>
        <v>27</v>
      </c>
      <c r="B33" s="8">
        <f t="shared" si="20"/>
        <v>46230</v>
      </c>
      <c r="C33" s="8">
        <f t="shared" si="2"/>
        <v>46230</v>
      </c>
      <c r="D33" s="9">
        <v>0.29166666666666702</v>
      </c>
      <c r="E33" s="8">
        <f t="shared" si="3"/>
        <v>46231</v>
      </c>
      <c r="F33" s="9">
        <v>0.29166666666666702</v>
      </c>
      <c r="G33" s="10">
        <f t="shared" si="6"/>
        <v>1</v>
      </c>
      <c r="H33" s="11">
        <f t="shared" si="4"/>
        <v>6245292.2400000002</v>
      </c>
      <c r="I33" s="11">
        <v>6246914.3200000003</v>
      </c>
      <c r="J33" s="11">
        <f t="shared" ref="J33" si="44">I33-H33</f>
        <v>1622.0800000000745</v>
      </c>
      <c r="K33" s="27">
        <f t="shared" ref="K33" si="45">J33/24</f>
        <v>67.586666666669771</v>
      </c>
      <c r="L33" s="28"/>
    </row>
    <row r="34" spans="1:12">
      <c r="A34" s="12">
        <f t="shared" si="19"/>
        <v>28</v>
      </c>
      <c r="B34" s="8">
        <f t="shared" si="20"/>
        <v>46231</v>
      </c>
      <c r="C34" s="8">
        <f t="shared" si="2"/>
        <v>46231</v>
      </c>
      <c r="D34" s="9">
        <v>0.29166666666666702</v>
      </c>
      <c r="E34" s="8">
        <f t="shared" si="3"/>
        <v>46232</v>
      </c>
      <c r="F34" s="9">
        <v>0.29166666666666702</v>
      </c>
      <c r="G34" s="10">
        <f t="shared" si="6"/>
        <v>1</v>
      </c>
      <c r="H34" s="11">
        <f t="shared" si="4"/>
        <v>6246914.3200000003</v>
      </c>
      <c r="I34" s="11">
        <v>6248556.5</v>
      </c>
      <c r="J34" s="11">
        <f t="shared" ref="J34" si="46">I34-H34</f>
        <v>1642.179999999702</v>
      </c>
      <c r="K34" s="27">
        <f t="shared" ref="K34" si="47">J34/24</f>
        <v>68.424166666654244</v>
      </c>
      <c r="L34" s="28"/>
    </row>
    <row r="35" spans="1:12">
      <c r="A35" s="12">
        <f t="shared" si="19"/>
        <v>29</v>
      </c>
      <c r="B35" s="8">
        <f t="shared" si="20"/>
        <v>46232</v>
      </c>
      <c r="C35" s="8">
        <f t="shared" ref="C35:C37" si="48">B35</f>
        <v>46232</v>
      </c>
      <c r="D35" s="9">
        <v>0.29166666666666702</v>
      </c>
      <c r="E35" s="8">
        <f t="shared" ref="E35:E37" si="49">C35+1</f>
        <v>46233</v>
      </c>
      <c r="F35" s="9">
        <v>0.29166666666666702</v>
      </c>
      <c r="G35" s="10">
        <f t="shared" ref="G35:G37" si="50">IFERROR(((E35-C35)+(F35-D35)),"")</f>
        <v>1</v>
      </c>
      <c r="H35" s="11">
        <f t="shared" si="4"/>
        <v>6248556.5</v>
      </c>
      <c r="I35" s="11">
        <v>6250293.2400000002</v>
      </c>
      <c r="J35" s="11">
        <f t="shared" ref="J35:J37" si="51">I35-H35</f>
        <v>1736.7400000002235</v>
      </c>
      <c r="K35" s="27">
        <f t="shared" ref="K35:K37" si="52">J35/24</f>
        <v>72.364166666675985</v>
      </c>
      <c r="L35" s="28"/>
    </row>
    <row r="36" spans="1:12">
      <c r="A36" s="12">
        <f t="shared" si="19"/>
        <v>30</v>
      </c>
      <c r="B36" s="8">
        <f t="shared" si="20"/>
        <v>46233</v>
      </c>
      <c r="C36" s="8">
        <f t="shared" si="48"/>
        <v>46233</v>
      </c>
      <c r="D36" s="9">
        <v>0.29166666666666702</v>
      </c>
      <c r="E36" s="8">
        <f t="shared" si="49"/>
        <v>46234</v>
      </c>
      <c r="F36" s="9">
        <v>0.29166666666666702</v>
      </c>
      <c r="G36" s="10">
        <f t="shared" si="50"/>
        <v>1</v>
      </c>
      <c r="H36" s="11">
        <f t="shared" si="4"/>
        <v>6250293.2400000002</v>
      </c>
      <c r="I36" s="11">
        <v>6251942.6900000004</v>
      </c>
      <c r="J36" s="11">
        <f t="shared" si="51"/>
        <v>1649.4500000001863</v>
      </c>
      <c r="K36" s="27">
        <f t="shared" si="52"/>
        <v>68.727083333341099</v>
      </c>
      <c r="L36" s="28"/>
    </row>
    <row r="37" spans="1:12">
      <c r="A37" s="12">
        <f t="shared" si="19"/>
        <v>31</v>
      </c>
      <c r="B37" s="8">
        <f t="shared" si="20"/>
        <v>46234</v>
      </c>
      <c r="C37" s="8">
        <f t="shared" si="48"/>
        <v>46234</v>
      </c>
      <c r="D37" s="9">
        <v>0.29166666666666702</v>
      </c>
      <c r="E37" s="8">
        <f t="shared" si="49"/>
        <v>46235</v>
      </c>
      <c r="F37" s="9">
        <v>0.29166666666666702</v>
      </c>
      <c r="G37" s="10">
        <f t="shared" si="50"/>
        <v>1</v>
      </c>
      <c r="H37" s="11">
        <f t="shared" si="4"/>
        <v>6251942.6900000004</v>
      </c>
      <c r="I37" s="11">
        <v>6253682.2699999996</v>
      </c>
      <c r="J37" s="11">
        <f t="shared" si="51"/>
        <v>1739.5799999991432</v>
      </c>
      <c r="K37" s="27">
        <f t="shared" si="52"/>
        <v>72.482499999964304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7" t="s">
        <v>3</v>
      </c>
      <c r="B41" s="18"/>
      <c r="C41" s="18"/>
      <c r="D41" s="18"/>
      <c r="E41" s="18"/>
      <c r="F41" s="18"/>
      <c r="G41" s="19">
        <f>SUM(G7:G40)</f>
        <v>31</v>
      </c>
      <c r="H41" s="20"/>
      <c r="I41" s="20"/>
      <c r="J41" s="32">
        <f>SUM(J7:J40)</f>
        <v>52771.379999999888</v>
      </c>
      <c r="K41" s="32">
        <f>AVERAGE(K7:K40)</f>
        <v>70.92927419354821</v>
      </c>
      <c r="L41" s="33"/>
    </row>
    <row r="42" spans="1:12">
      <c r="A42" s="21" t="s">
        <v>118</v>
      </c>
      <c r="B42" s="22"/>
      <c r="C42" s="22"/>
      <c r="D42" s="22"/>
      <c r="E42" s="22"/>
      <c r="F42" s="22"/>
      <c r="G42" s="23">
        <f>G41/SUMPRODUCT((G7:G40&gt;0)*1)</f>
        <v>1</v>
      </c>
      <c r="H42" s="24"/>
      <c r="I42" s="24"/>
      <c r="J42" s="24"/>
      <c r="K42" s="24">
        <f>K41/SUMPRODUCT((K7:K40&gt;0)*1)</f>
        <v>2.4458370411568349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400-000000000000}"/>
  </hyperlinks>
  <pageMargins left="0.7" right="0.7" top="0.75" bottom="0.75" header="0.3" footer="0.3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42"/>
  <sheetViews>
    <sheetView workbookViewId="0">
      <pane xSplit="2" ySplit="6" topLeftCell="C19" activePane="bottomRight" state="frozen"/>
      <selection pane="topRight"/>
      <selection pane="bottomLeft"/>
      <selection pane="bottomRight" activeCell="I38" sqref="I3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3.109375" style="1" customWidth="1"/>
    <col min="9" max="9" width="13.5546875" style="1" customWidth="1"/>
    <col min="10" max="10" width="15.33203125" style="35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36"/>
      <c r="K1" s="2"/>
      <c r="L1" s="2"/>
    </row>
    <row r="2" spans="1:12">
      <c r="B2" s="2"/>
      <c r="C2" s="3" t="s">
        <v>195</v>
      </c>
      <c r="D2" s="2"/>
      <c r="E2" s="2"/>
      <c r="F2" s="2"/>
      <c r="G2" s="2"/>
      <c r="H2" s="2"/>
      <c r="I2" s="2"/>
      <c r="J2" s="36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36"/>
      <c r="K3" s="2"/>
      <c r="L3" s="2"/>
    </row>
    <row r="4" spans="1:12" hidden="1">
      <c r="B4" s="4"/>
      <c r="C4" s="4">
        <f>SCI!C4</f>
        <v>46204</v>
      </c>
      <c r="D4" s="2"/>
      <c r="E4" s="2"/>
      <c r="F4" s="2"/>
      <c r="G4" s="2"/>
      <c r="H4" s="2"/>
      <c r="I4" s="2"/>
      <c r="J4" s="36" t="s">
        <v>135</v>
      </c>
      <c r="K4" s="26">
        <f>MAX(K8:K35)</f>
        <v>175.8291666666822</v>
      </c>
      <c r="L4" s="2"/>
    </row>
    <row r="5" spans="1:12" ht="15.7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263"/>
      <c r="B7" s="45"/>
      <c r="C7" s="45"/>
      <c r="D7" s="45"/>
      <c r="E7" s="45"/>
      <c r="F7" s="45"/>
      <c r="G7" s="264"/>
      <c r="H7" s="45"/>
      <c r="I7" s="45"/>
      <c r="J7" s="45"/>
      <c r="K7" s="264"/>
      <c r="L7" s="267"/>
    </row>
    <row r="8" spans="1:12">
      <c r="A8" s="265">
        <v>1</v>
      </c>
      <c r="B8" s="112">
        <f>C4</f>
        <v>46204</v>
      </c>
      <c r="C8" s="112">
        <f>B8</f>
        <v>46204</v>
      </c>
      <c r="D8" s="266">
        <v>0.25</v>
      </c>
      <c r="E8" s="112">
        <f>C8+1</f>
        <v>46205</v>
      </c>
      <c r="F8" s="266">
        <v>0.25</v>
      </c>
      <c r="G8" s="158">
        <f>IFERROR(((E8-C8)+(F8-D8)),"")</f>
        <v>1</v>
      </c>
      <c r="H8" s="11">
        <v>6728055</v>
      </c>
      <c r="I8" s="11">
        <v>6731797</v>
      </c>
      <c r="J8" s="160">
        <f>I8-H8</f>
        <v>3742</v>
      </c>
      <c r="K8" s="159">
        <f>J8/24</f>
        <v>155.91666666666666</v>
      </c>
      <c r="L8" s="539"/>
    </row>
    <row r="9" spans="1:12">
      <c r="A9" s="12">
        <f>A8+1</f>
        <v>2</v>
      </c>
      <c r="B9" s="8">
        <f>B8+1</f>
        <v>46205</v>
      </c>
      <c r="C9" s="8">
        <f>B9</f>
        <v>46205</v>
      </c>
      <c r="D9" s="266">
        <v>0.25</v>
      </c>
      <c r="E9" s="8">
        <f>C9+1</f>
        <v>46206</v>
      </c>
      <c r="F9" s="266">
        <v>0.25</v>
      </c>
      <c r="G9" s="10">
        <f>IFERROR(((E9-C9)+(F9-D9)),"")</f>
        <v>1</v>
      </c>
      <c r="H9" s="11">
        <f t="shared" ref="H9:H38" si="0">I8</f>
        <v>6731797</v>
      </c>
      <c r="I9" s="611">
        <v>6735436.9000000004</v>
      </c>
      <c r="J9" s="11">
        <f t="shared" ref="J9:J23" si="1">I9-H9</f>
        <v>3639.9000000003725</v>
      </c>
      <c r="K9" s="27">
        <f t="shared" ref="K9:K23" si="2">J9/24</f>
        <v>151.66250000001551</v>
      </c>
      <c r="L9" s="539"/>
    </row>
    <row r="10" spans="1:12">
      <c r="A10" s="12">
        <f t="shared" ref="A10:B25" si="3">A9+1</f>
        <v>3</v>
      </c>
      <c r="B10" s="8">
        <f t="shared" si="3"/>
        <v>46206</v>
      </c>
      <c r="C10" s="8">
        <f t="shared" ref="C10:C35" si="4">B10</f>
        <v>46206</v>
      </c>
      <c r="D10" s="266">
        <v>0.25</v>
      </c>
      <c r="E10" s="8">
        <f t="shared" ref="E10:E35" si="5">C10+1</f>
        <v>46207</v>
      </c>
      <c r="F10" s="266">
        <v>0.25</v>
      </c>
      <c r="G10" s="10">
        <f t="shared" ref="G10:G35" si="6">IFERROR(((E10-C10)+(F10-D10)),"")</f>
        <v>1</v>
      </c>
      <c r="H10" s="11">
        <f t="shared" si="0"/>
        <v>6735436.9000000004</v>
      </c>
      <c r="I10" s="11">
        <v>6738884.7000000002</v>
      </c>
      <c r="J10" s="11">
        <f t="shared" ref="J10" si="7">I10-H10</f>
        <v>3447.7999999998137</v>
      </c>
      <c r="K10" s="27">
        <f t="shared" ref="K10" si="8">J10/24</f>
        <v>143.65833333332557</v>
      </c>
      <c r="L10" s="539"/>
    </row>
    <row r="11" spans="1:12">
      <c r="A11" s="12">
        <f t="shared" si="3"/>
        <v>4</v>
      </c>
      <c r="B11" s="8">
        <f t="shared" si="3"/>
        <v>46207</v>
      </c>
      <c r="C11" s="8">
        <f t="shared" si="4"/>
        <v>46207</v>
      </c>
      <c r="D11" s="266">
        <v>0.25</v>
      </c>
      <c r="E11" s="8">
        <f t="shared" si="5"/>
        <v>46208</v>
      </c>
      <c r="F11" s="266">
        <v>0.25</v>
      </c>
      <c r="G11" s="10">
        <f t="shared" si="6"/>
        <v>1</v>
      </c>
      <c r="H11" s="11">
        <f t="shared" si="0"/>
        <v>6738884.7000000002</v>
      </c>
      <c r="I11" s="11">
        <v>6741338</v>
      </c>
      <c r="J11" s="11">
        <f t="shared" ref="J11" si="9">I11-H11</f>
        <v>2453.2999999998137</v>
      </c>
      <c r="K11" s="27">
        <f t="shared" ref="K11" si="10">J11/24</f>
        <v>102.22083333332557</v>
      </c>
      <c r="L11" s="539"/>
    </row>
    <row r="12" spans="1:12">
      <c r="A12" s="12">
        <f t="shared" si="3"/>
        <v>5</v>
      </c>
      <c r="B12" s="8">
        <f t="shared" si="3"/>
        <v>46208</v>
      </c>
      <c r="C12" s="8">
        <f t="shared" si="4"/>
        <v>46208</v>
      </c>
      <c r="D12" s="266">
        <v>0.25</v>
      </c>
      <c r="E12" s="8">
        <f t="shared" si="5"/>
        <v>46209</v>
      </c>
      <c r="F12" s="266">
        <v>0.25</v>
      </c>
      <c r="G12" s="10">
        <f t="shared" si="6"/>
        <v>1</v>
      </c>
      <c r="H12" s="11">
        <f t="shared" si="0"/>
        <v>6741338</v>
      </c>
      <c r="I12" s="11">
        <v>6745557.9000000004</v>
      </c>
      <c r="J12" s="11">
        <f t="shared" ref="J12" si="11">I12-H12</f>
        <v>4219.9000000003725</v>
      </c>
      <c r="K12" s="27">
        <f t="shared" ref="K12" si="12">J12/24</f>
        <v>175.8291666666822</v>
      </c>
      <c r="L12" s="574"/>
    </row>
    <row r="13" spans="1:12">
      <c r="A13" s="12">
        <f t="shared" si="3"/>
        <v>6</v>
      </c>
      <c r="B13" s="8">
        <f t="shared" si="3"/>
        <v>46209</v>
      </c>
      <c r="C13" s="8">
        <f t="shared" si="4"/>
        <v>46209</v>
      </c>
      <c r="D13" s="266">
        <v>0.25</v>
      </c>
      <c r="E13" s="8">
        <f t="shared" si="5"/>
        <v>46210</v>
      </c>
      <c r="F13" s="266">
        <v>0.25</v>
      </c>
      <c r="G13" s="10">
        <f t="shared" si="6"/>
        <v>1</v>
      </c>
      <c r="H13" s="11">
        <f t="shared" si="0"/>
        <v>6745557.9000000004</v>
      </c>
      <c r="I13" s="11">
        <v>6749016</v>
      </c>
      <c r="J13" s="11">
        <f t="shared" ref="J13" si="13">I13-H13</f>
        <v>3458.0999999996275</v>
      </c>
      <c r="K13" s="27">
        <f t="shared" ref="K13" si="14">J13/24</f>
        <v>144.08749999998449</v>
      </c>
      <c r="L13" s="28"/>
    </row>
    <row r="14" spans="1:12">
      <c r="A14" s="12">
        <f t="shared" si="3"/>
        <v>7</v>
      </c>
      <c r="B14" s="8">
        <f t="shared" si="3"/>
        <v>46210</v>
      </c>
      <c r="C14" s="8">
        <f t="shared" si="4"/>
        <v>46210</v>
      </c>
      <c r="D14" s="266">
        <v>0.25</v>
      </c>
      <c r="E14" s="8">
        <f t="shared" si="5"/>
        <v>46211</v>
      </c>
      <c r="F14" s="266">
        <v>0.25</v>
      </c>
      <c r="G14" s="10">
        <f t="shared" si="6"/>
        <v>1</v>
      </c>
      <c r="H14" s="11">
        <f t="shared" si="0"/>
        <v>6749016</v>
      </c>
      <c r="I14" s="11">
        <v>6752865.4000000004</v>
      </c>
      <c r="J14" s="11">
        <f t="shared" si="1"/>
        <v>3849.4000000003725</v>
      </c>
      <c r="K14" s="27">
        <f t="shared" si="2"/>
        <v>160.3916666666822</v>
      </c>
      <c r="L14" s="28"/>
    </row>
    <row r="15" spans="1:12">
      <c r="A15" s="12">
        <f t="shared" si="3"/>
        <v>8</v>
      </c>
      <c r="B15" s="8">
        <f t="shared" si="3"/>
        <v>46211</v>
      </c>
      <c r="C15" s="8">
        <f t="shared" si="4"/>
        <v>46211</v>
      </c>
      <c r="D15" s="266">
        <v>0.25</v>
      </c>
      <c r="E15" s="8">
        <f t="shared" si="5"/>
        <v>46212</v>
      </c>
      <c r="F15" s="266">
        <v>0.25</v>
      </c>
      <c r="G15" s="10">
        <f t="shared" si="6"/>
        <v>1</v>
      </c>
      <c r="H15" s="11">
        <f t="shared" si="0"/>
        <v>6752865.4000000004</v>
      </c>
      <c r="I15" s="11">
        <v>6756401.2000000002</v>
      </c>
      <c r="J15" s="11">
        <f t="shared" ref="J15" si="15">I15-H15</f>
        <v>3535.7999999998137</v>
      </c>
      <c r="K15" s="27">
        <f t="shared" ref="K15" si="16">J15/24</f>
        <v>147.32499999999223</v>
      </c>
      <c r="L15" s="28"/>
    </row>
    <row r="16" spans="1:12">
      <c r="A16" s="12">
        <f t="shared" si="3"/>
        <v>9</v>
      </c>
      <c r="B16" s="8">
        <f t="shared" si="3"/>
        <v>46212</v>
      </c>
      <c r="C16" s="8">
        <f t="shared" si="4"/>
        <v>46212</v>
      </c>
      <c r="D16" s="266">
        <v>0.25</v>
      </c>
      <c r="E16" s="8">
        <f t="shared" si="5"/>
        <v>46213</v>
      </c>
      <c r="F16" s="266">
        <v>0.25</v>
      </c>
      <c r="G16" s="10">
        <f t="shared" si="6"/>
        <v>1</v>
      </c>
      <c r="H16" s="11">
        <f t="shared" si="0"/>
        <v>6756401.2000000002</v>
      </c>
      <c r="I16" s="11">
        <v>6758763.7999999998</v>
      </c>
      <c r="J16" s="11">
        <f t="shared" ref="J16" si="17">I16-H16</f>
        <v>2362.5999999996275</v>
      </c>
      <c r="K16" s="27">
        <f t="shared" ref="K16" si="18">J16/24</f>
        <v>98.441666666651145</v>
      </c>
      <c r="L16" s="28"/>
    </row>
    <row r="17" spans="1:14">
      <c r="A17" s="12">
        <f t="shared" si="3"/>
        <v>10</v>
      </c>
      <c r="B17" s="8">
        <f t="shared" si="3"/>
        <v>46213</v>
      </c>
      <c r="C17" s="8">
        <f t="shared" si="4"/>
        <v>46213</v>
      </c>
      <c r="D17" s="266">
        <v>0.25</v>
      </c>
      <c r="E17" s="8">
        <f t="shared" si="5"/>
        <v>46214</v>
      </c>
      <c r="F17" s="266">
        <v>0.25</v>
      </c>
      <c r="G17" s="10">
        <f t="shared" si="6"/>
        <v>1</v>
      </c>
      <c r="H17" s="11">
        <f t="shared" si="0"/>
        <v>6758763.7999999998</v>
      </c>
      <c r="I17" s="240">
        <v>6761575.7999999998</v>
      </c>
      <c r="J17" s="11">
        <f t="shared" ref="J17:J18" si="19">I17-H17</f>
        <v>2812</v>
      </c>
      <c r="K17" s="27">
        <f t="shared" ref="K17:K18" si="20">J17/24</f>
        <v>117.16666666666667</v>
      </c>
      <c r="L17" s="28"/>
    </row>
    <row r="18" spans="1:14">
      <c r="A18" s="12">
        <f t="shared" si="3"/>
        <v>11</v>
      </c>
      <c r="B18" s="8">
        <f t="shared" si="3"/>
        <v>46214</v>
      </c>
      <c r="C18" s="8">
        <f t="shared" si="4"/>
        <v>46214</v>
      </c>
      <c r="D18" s="266">
        <v>0.25</v>
      </c>
      <c r="E18" s="8">
        <f t="shared" si="5"/>
        <v>46215</v>
      </c>
      <c r="F18" s="266">
        <v>0.25</v>
      </c>
      <c r="G18" s="10">
        <f t="shared" si="6"/>
        <v>1</v>
      </c>
      <c r="H18" s="11">
        <f t="shared" si="0"/>
        <v>6761575.7999999998</v>
      </c>
      <c r="I18" s="11">
        <v>6763768.7000000002</v>
      </c>
      <c r="J18" s="11">
        <f t="shared" si="19"/>
        <v>2192.9000000003725</v>
      </c>
      <c r="K18" s="27">
        <f t="shared" si="20"/>
        <v>91.370833333348855</v>
      </c>
      <c r="L18" s="28"/>
    </row>
    <row r="19" spans="1:14">
      <c r="A19" s="12">
        <f t="shared" si="3"/>
        <v>12</v>
      </c>
      <c r="B19" s="8">
        <f t="shared" si="3"/>
        <v>46215</v>
      </c>
      <c r="C19" s="8">
        <f t="shared" si="4"/>
        <v>46215</v>
      </c>
      <c r="D19" s="266">
        <v>0.25</v>
      </c>
      <c r="E19" s="8">
        <f t="shared" si="5"/>
        <v>46216</v>
      </c>
      <c r="F19" s="266">
        <v>0.25</v>
      </c>
      <c r="G19" s="10">
        <f t="shared" si="6"/>
        <v>1</v>
      </c>
      <c r="H19" s="11">
        <f t="shared" si="0"/>
        <v>6763768.7000000002</v>
      </c>
      <c r="I19" s="240">
        <v>6766976</v>
      </c>
      <c r="J19" s="11">
        <f t="shared" ref="J19" si="21">I19-H19</f>
        <v>3207.2999999998137</v>
      </c>
      <c r="K19" s="27">
        <f t="shared" ref="K19" si="22">J19/24</f>
        <v>133.63749999999223</v>
      </c>
      <c r="L19" s="28"/>
      <c r="N19" s="29"/>
    </row>
    <row r="20" spans="1:14">
      <c r="A20" s="12">
        <f t="shared" si="3"/>
        <v>13</v>
      </c>
      <c r="B20" s="8">
        <f t="shared" si="3"/>
        <v>46216</v>
      </c>
      <c r="C20" s="8">
        <f t="shared" si="4"/>
        <v>46216</v>
      </c>
      <c r="D20" s="266">
        <v>0.25</v>
      </c>
      <c r="E20" s="8">
        <f t="shared" si="5"/>
        <v>46217</v>
      </c>
      <c r="F20" s="266">
        <v>0.25</v>
      </c>
      <c r="G20" s="10">
        <f t="shared" si="6"/>
        <v>1</v>
      </c>
      <c r="H20" s="11">
        <f t="shared" si="0"/>
        <v>6766976</v>
      </c>
      <c r="I20" s="11">
        <v>6770573.5999999996</v>
      </c>
      <c r="J20" s="11">
        <f t="shared" si="1"/>
        <v>3597.5999999996275</v>
      </c>
      <c r="K20" s="27">
        <f t="shared" si="2"/>
        <v>149.89999999998449</v>
      </c>
      <c r="L20" s="28"/>
    </row>
    <row r="21" spans="1:14">
      <c r="A21" s="12">
        <f t="shared" si="3"/>
        <v>14</v>
      </c>
      <c r="B21" s="8">
        <f t="shared" si="3"/>
        <v>46217</v>
      </c>
      <c r="C21" s="8">
        <f t="shared" si="4"/>
        <v>46217</v>
      </c>
      <c r="D21" s="266">
        <v>0.25</v>
      </c>
      <c r="E21" s="8">
        <f t="shared" si="5"/>
        <v>46218</v>
      </c>
      <c r="F21" s="266">
        <v>0.25</v>
      </c>
      <c r="G21" s="10">
        <f t="shared" si="6"/>
        <v>1</v>
      </c>
      <c r="H21" s="11">
        <f t="shared" si="0"/>
        <v>6770573.5999999996</v>
      </c>
      <c r="I21" s="11">
        <v>6774085.2000000002</v>
      </c>
      <c r="J21" s="11">
        <f t="shared" ref="J21" si="23">I21-H21</f>
        <v>3511.6000000005588</v>
      </c>
      <c r="K21" s="27">
        <f t="shared" ref="K21" si="24">J21/24</f>
        <v>146.31666666668994</v>
      </c>
      <c r="L21" s="28"/>
    </row>
    <row r="22" spans="1:14">
      <c r="A22" s="12">
        <f t="shared" si="3"/>
        <v>15</v>
      </c>
      <c r="B22" s="8">
        <f t="shared" si="3"/>
        <v>46218</v>
      </c>
      <c r="C22" s="8">
        <f t="shared" si="4"/>
        <v>46218</v>
      </c>
      <c r="D22" s="266">
        <v>0.25</v>
      </c>
      <c r="E22" s="8">
        <f t="shared" si="5"/>
        <v>46219</v>
      </c>
      <c r="F22" s="266">
        <v>0.25</v>
      </c>
      <c r="G22" s="10">
        <f t="shared" si="6"/>
        <v>1</v>
      </c>
      <c r="H22" s="11">
        <f t="shared" si="0"/>
        <v>6774085.2000000002</v>
      </c>
      <c r="I22" s="11">
        <v>6777540.7000000002</v>
      </c>
      <c r="J22" s="11">
        <f t="shared" ref="J22" si="25">I22-H22</f>
        <v>3455.5</v>
      </c>
      <c r="K22" s="27">
        <f t="shared" ref="K22" si="26">J22/24</f>
        <v>143.97916666666666</v>
      </c>
      <c r="L22" s="28"/>
    </row>
    <row r="23" spans="1:14">
      <c r="A23" s="12">
        <f t="shared" si="3"/>
        <v>16</v>
      </c>
      <c r="B23" s="8">
        <f t="shared" si="3"/>
        <v>46219</v>
      </c>
      <c r="C23" s="8">
        <f t="shared" si="4"/>
        <v>46219</v>
      </c>
      <c r="D23" s="266">
        <v>0.25</v>
      </c>
      <c r="E23" s="8">
        <f t="shared" si="5"/>
        <v>46220</v>
      </c>
      <c r="F23" s="266">
        <v>0.25</v>
      </c>
      <c r="G23" s="10">
        <f t="shared" si="6"/>
        <v>1</v>
      </c>
      <c r="H23" s="11">
        <f t="shared" si="0"/>
        <v>6777540.7000000002</v>
      </c>
      <c r="I23" s="11">
        <v>6780896.2000000002</v>
      </c>
      <c r="J23" s="11">
        <f t="shared" si="1"/>
        <v>3355.5</v>
      </c>
      <c r="K23" s="27">
        <f t="shared" si="2"/>
        <v>139.8125</v>
      </c>
      <c r="L23" s="586"/>
    </row>
    <row r="24" spans="1:14">
      <c r="A24" s="12">
        <f t="shared" si="3"/>
        <v>17</v>
      </c>
      <c r="B24" s="8">
        <f t="shared" si="3"/>
        <v>46220</v>
      </c>
      <c r="C24" s="8">
        <f t="shared" si="4"/>
        <v>46220</v>
      </c>
      <c r="D24" s="266">
        <v>0.25</v>
      </c>
      <c r="E24" s="8">
        <f t="shared" ref="E24" si="27">C24+1</f>
        <v>46221</v>
      </c>
      <c r="F24" s="266">
        <v>0.25</v>
      </c>
      <c r="G24" s="10">
        <f t="shared" si="6"/>
        <v>1</v>
      </c>
      <c r="H24" s="11">
        <f t="shared" si="0"/>
        <v>6780896.2000000002</v>
      </c>
      <c r="I24" s="11">
        <v>6784056.2000000002</v>
      </c>
      <c r="J24" s="11">
        <f t="shared" ref="J24" si="28">I24-H24</f>
        <v>3160</v>
      </c>
      <c r="K24" s="27">
        <f t="shared" ref="K24" si="29">J24/24</f>
        <v>131.66666666666666</v>
      </c>
      <c r="L24" s="28"/>
      <c r="M24" s="268"/>
    </row>
    <row r="25" spans="1:14">
      <c r="A25" s="12">
        <f t="shared" si="3"/>
        <v>18</v>
      </c>
      <c r="B25" s="8">
        <f t="shared" si="3"/>
        <v>46221</v>
      </c>
      <c r="C25" s="8">
        <f t="shared" si="4"/>
        <v>46221</v>
      </c>
      <c r="D25" s="266">
        <v>0.25</v>
      </c>
      <c r="E25" s="8">
        <f t="shared" si="5"/>
        <v>46222</v>
      </c>
      <c r="F25" s="266">
        <v>0.25</v>
      </c>
      <c r="G25" s="10">
        <f t="shared" si="6"/>
        <v>1</v>
      </c>
      <c r="H25" s="11">
        <f t="shared" si="0"/>
        <v>6784056.2000000002</v>
      </c>
      <c r="I25" s="11">
        <v>6786213.0999999996</v>
      </c>
      <c r="J25" s="11">
        <f t="shared" ref="J25" si="30">I25-H25</f>
        <v>2156.8999999994412</v>
      </c>
      <c r="K25" s="27">
        <f t="shared" ref="K25" si="31">J25/24</f>
        <v>89.870833333310046</v>
      </c>
      <c r="L25" s="28"/>
    </row>
    <row r="26" spans="1:14">
      <c r="A26" s="12">
        <f t="shared" ref="A26:B35" si="32">A25+1</f>
        <v>19</v>
      </c>
      <c r="B26" s="8">
        <f>B25+1</f>
        <v>46222</v>
      </c>
      <c r="C26" s="8">
        <f t="shared" si="4"/>
        <v>46222</v>
      </c>
      <c r="D26" s="266">
        <v>0.25</v>
      </c>
      <c r="E26" s="8">
        <f t="shared" si="5"/>
        <v>46223</v>
      </c>
      <c r="F26" s="266">
        <v>0.25</v>
      </c>
      <c r="G26" s="10">
        <f t="shared" si="6"/>
        <v>1</v>
      </c>
      <c r="H26" s="11">
        <f t="shared" si="0"/>
        <v>6786213.0999999996</v>
      </c>
      <c r="I26" s="11">
        <v>6790167.7999999998</v>
      </c>
      <c r="J26" s="11">
        <f t="shared" ref="J26" si="33">I26-H26</f>
        <v>3954.7000000001863</v>
      </c>
      <c r="K26" s="27">
        <f t="shared" ref="K26" si="34">J26/24</f>
        <v>164.77916666667443</v>
      </c>
      <c r="L26" s="28"/>
    </row>
    <row r="27" spans="1:14">
      <c r="A27" s="12">
        <f t="shared" si="32"/>
        <v>20</v>
      </c>
      <c r="B27" s="8">
        <f>B26+1</f>
        <v>46223</v>
      </c>
      <c r="C27" s="8">
        <f t="shared" si="4"/>
        <v>46223</v>
      </c>
      <c r="D27" s="266">
        <v>0.25</v>
      </c>
      <c r="E27" s="8">
        <f t="shared" si="5"/>
        <v>46224</v>
      </c>
      <c r="F27" s="266">
        <v>0.25</v>
      </c>
      <c r="G27" s="10">
        <f t="shared" si="6"/>
        <v>1</v>
      </c>
      <c r="H27" s="11">
        <f t="shared" si="0"/>
        <v>6790167.7999999998</v>
      </c>
      <c r="I27" s="11">
        <v>6793852</v>
      </c>
      <c r="J27" s="11">
        <f t="shared" ref="J27" si="35">I27-H27</f>
        <v>3684.2000000001863</v>
      </c>
      <c r="K27" s="27">
        <f t="shared" ref="K27" si="36">J27/24</f>
        <v>153.50833333334108</v>
      </c>
      <c r="L27" s="28"/>
    </row>
    <row r="28" spans="1:14">
      <c r="A28" s="12">
        <f t="shared" si="32"/>
        <v>21</v>
      </c>
      <c r="B28" s="8">
        <f>B27+1</f>
        <v>46224</v>
      </c>
      <c r="C28" s="8">
        <f t="shared" si="4"/>
        <v>46224</v>
      </c>
      <c r="D28" s="266">
        <v>0.25</v>
      </c>
      <c r="E28" s="8">
        <f t="shared" si="5"/>
        <v>46225</v>
      </c>
      <c r="F28" s="266">
        <v>0.25</v>
      </c>
      <c r="G28" s="10">
        <f t="shared" si="6"/>
        <v>1</v>
      </c>
      <c r="H28" s="11">
        <f t="shared" si="0"/>
        <v>6793852</v>
      </c>
      <c r="I28" s="11">
        <v>6797434.2000000002</v>
      </c>
      <c r="J28" s="11">
        <f t="shared" ref="J28" si="37">I28-H28</f>
        <v>3582.2000000001863</v>
      </c>
      <c r="K28" s="27">
        <f t="shared" ref="K28" si="38">J28/24</f>
        <v>149.25833333334108</v>
      </c>
      <c r="L28" s="28"/>
    </row>
    <row r="29" spans="1:14">
      <c r="A29" s="12">
        <f t="shared" si="32"/>
        <v>22</v>
      </c>
      <c r="B29" s="8">
        <f t="shared" si="32"/>
        <v>46225</v>
      </c>
      <c r="C29" s="8">
        <f t="shared" si="4"/>
        <v>46225</v>
      </c>
      <c r="D29" s="266">
        <v>0.25</v>
      </c>
      <c r="E29" s="8">
        <f t="shared" si="5"/>
        <v>46226</v>
      </c>
      <c r="F29" s="266">
        <v>0.25</v>
      </c>
      <c r="G29" s="10">
        <f t="shared" si="6"/>
        <v>1</v>
      </c>
      <c r="H29" s="11">
        <f t="shared" si="0"/>
        <v>6797434.2000000002</v>
      </c>
      <c r="I29" s="11">
        <v>6801196.7999999998</v>
      </c>
      <c r="J29" s="11">
        <f t="shared" ref="J29" si="39">I29-H29</f>
        <v>3762.5999999996275</v>
      </c>
      <c r="K29" s="27">
        <f t="shared" ref="K29" si="40">J29/24</f>
        <v>156.77499999998449</v>
      </c>
      <c r="L29" s="28"/>
    </row>
    <row r="30" spans="1:14">
      <c r="A30" s="12">
        <f t="shared" si="32"/>
        <v>23</v>
      </c>
      <c r="B30" s="8">
        <f t="shared" si="32"/>
        <v>46226</v>
      </c>
      <c r="C30" s="8">
        <f t="shared" si="4"/>
        <v>46226</v>
      </c>
      <c r="D30" s="266">
        <v>0.25</v>
      </c>
      <c r="E30" s="8">
        <f t="shared" si="5"/>
        <v>46227</v>
      </c>
      <c r="F30" s="266">
        <v>0.25</v>
      </c>
      <c r="G30" s="10">
        <f t="shared" si="6"/>
        <v>1</v>
      </c>
      <c r="H30" s="11">
        <f t="shared" si="0"/>
        <v>6801196.7999999998</v>
      </c>
      <c r="I30" s="11">
        <v>6804706.2000000002</v>
      </c>
      <c r="J30" s="11">
        <f t="shared" ref="J30" si="41">I30-H30</f>
        <v>3509.4000000003725</v>
      </c>
      <c r="K30" s="27">
        <f t="shared" ref="K30" si="42">J30/24</f>
        <v>146.22500000001551</v>
      </c>
      <c r="L30" s="28"/>
    </row>
    <row r="31" spans="1:14">
      <c r="A31" s="12">
        <f t="shared" si="32"/>
        <v>24</v>
      </c>
      <c r="B31" s="8">
        <f t="shared" si="32"/>
        <v>46227</v>
      </c>
      <c r="C31" s="8">
        <f t="shared" si="4"/>
        <v>46227</v>
      </c>
      <c r="D31" s="266">
        <v>0.25</v>
      </c>
      <c r="E31" s="8">
        <f t="shared" si="5"/>
        <v>46228</v>
      </c>
      <c r="F31" s="266">
        <v>0.25</v>
      </c>
      <c r="G31" s="10">
        <f t="shared" si="6"/>
        <v>1</v>
      </c>
      <c r="H31" s="11">
        <f t="shared" si="0"/>
        <v>6804706.2000000002</v>
      </c>
      <c r="I31" s="11">
        <v>6807101.5999999996</v>
      </c>
      <c r="J31" s="11">
        <f t="shared" ref="J31" si="43">I31-H31</f>
        <v>2395.3999999994412</v>
      </c>
      <c r="K31" s="27">
        <f t="shared" ref="K31" si="44">J31/24</f>
        <v>99.808333333310046</v>
      </c>
      <c r="L31" s="28"/>
    </row>
    <row r="32" spans="1:14">
      <c r="A32" s="12">
        <f t="shared" si="32"/>
        <v>25</v>
      </c>
      <c r="B32" s="8">
        <f t="shared" si="32"/>
        <v>46228</v>
      </c>
      <c r="C32" s="8">
        <f t="shared" si="4"/>
        <v>46228</v>
      </c>
      <c r="D32" s="266">
        <v>0.25</v>
      </c>
      <c r="E32" s="8">
        <f t="shared" si="5"/>
        <v>46229</v>
      </c>
      <c r="F32" s="266">
        <v>0.25</v>
      </c>
      <c r="G32" s="10">
        <f t="shared" si="6"/>
        <v>1</v>
      </c>
      <c r="H32" s="11">
        <f t="shared" si="0"/>
        <v>6807101.5999999996</v>
      </c>
      <c r="I32" s="11">
        <v>6809046</v>
      </c>
      <c r="J32" s="11">
        <f t="shared" ref="J32" si="45">I32-H32</f>
        <v>1944.4000000003725</v>
      </c>
      <c r="K32" s="27">
        <f t="shared" ref="K32" si="46">J32/24</f>
        <v>81.016666666682184</v>
      </c>
      <c r="L32" s="28"/>
    </row>
    <row r="33" spans="1:12">
      <c r="A33" s="12">
        <f t="shared" si="32"/>
        <v>26</v>
      </c>
      <c r="B33" s="8">
        <f t="shared" si="32"/>
        <v>46229</v>
      </c>
      <c r="C33" s="8">
        <f t="shared" si="4"/>
        <v>46229</v>
      </c>
      <c r="D33" s="266">
        <v>0.25</v>
      </c>
      <c r="E33" s="8">
        <f t="shared" si="5"/>
        <v>46230</v>
      </c>
      <c r="F33" s="266">
        <v>0.25</v>
      </c>
      <c r="G33" s="10">
        <f t="shared" si="6"/>
        <v>1</v>
      </c>
      <c r="H33" s="11">
        <f t="shared" si="0"/>
        <v>6809046</v>
      </c>
      <c r="I33" s="11">
        <v>6812371.7000000002</v>
      </c>
      <c r="J33" s="11">
        <f t="shared" ref="J33" si="47">I33-H33</f>
        <v>3325.7000000001863</v>
      </c>
      <c r="K33" s="27">
        <f t="shared" ref="K33" si="48">J33/24</f>
        <v>138.57083333334108</v>
      </c>
      <c r="L33" s="28"/>
    </row>
    <row r="34" spans="1:12">
      <c r="A34" s="12">
        <f t="shared" si="32"/>
        <v>27</v>
      </c>
      <c r="B34" s="8">
        <f t="shared" si="32"/>
        <v>46230</v>
      </c>
      <c r="C34" s="8">
        <f t="shared" si="4"/>
        <v>46230</v>
      </c>
      <c r="D34" s="266">
        <v>0.25</v>
      </c>
      <c r="E34" s="8">
        <f t="shared" si="5"/>
        <v>46231</v>
      </c>
      <c r="F34" s="266">
        <v>0.25</v>
      </c>
      <c r="G34" s="10">
        <f t="shared" si="6"/>
        <v>1</v>
      </c>
      <c r="H34" s="11">
        <f t="shared" si="0"/>
        <v>6812371.7000000002</v>
      </c>
      <c r="I34" s="11">
        <v>6815735.7999999998</v>
      </c>
      <c r="J34" s="11">
        <f t="shared" ref="J34" si="49">I34-H34</f>
        <v>3364.0999999996275</v>
      </c>
      <c r="K34" s="27">
        <f t="shared" ref="K34" si="50">J34/24</f>
        <v>140.1708333333178</v>
      </c>
      <c r="L34" s="28"/>
    </row>
    <row r="35" spans="1:12">
      <c r="A35" s="12">
        <f t="shared" si="32"/>
        <v>28</v>
      </c>
      <c r="B35" s="8">
        <f t="shared" si="32"/>
        <v>46231</v>
      </c>
      <c r="C35" s="8">
        <f t="shared" si="4"/>
        <v>46231</v>
      </c>
      <c r="D35" s="266">
        <v>0.25</v>
      </c>
      <c r="E35" s="8">
        <f t="shared" si="5"/>
        <v>46232</v>
      </c>
      <c r="F35" s="266">
        <v>0.25</v>
      </c>
      <c r="G35" s="10">
        <f t="shared" si="6"/>
        <v>1</v>
      </c>
      <c r="H35" s="11">
        <f t="shared" si="0"/>
        <v>6815735.7999999998</v>
      </c>
      <c r="I35" s="11">
        <v>6818871.5999999996</v>
      </c>
      <c r="J35" s="11">
        <f t="shared" ref="J35" si="51">I35-H35</f>
        <v>3135.7999999998137</v>
      </c>
      <c r="K35" s="27">
        <f t="shared" ref="K35" si="52">J35/24</f>
        <v>130.65833333332557</v>
      </c>
      <c r="L35" s="28"/>
    </row>
    <row r="36" spans="1:12">
      <c r="A36" s="12">
        <f t="shared" ref="A36:B36" si="53">A35+1</f>
        <v>29</v>
      </c>
      <c r="B36" s="8">
        <f t="shared" si="53"/>
        <v>46232</v>
      </c>
      <c r="C36" s="8">
        <f t="shared" ref="C36:C37" si="54">B36</f>
        <v>46232</v>
      </c>
      <c r="D36" s="266">
        <v>0.25</v>
      </c>
      <c r="E36" s="8">
        <f t="shared" ref="E36:E37" si="55">C36+1</f>
        <v>46233</v>
      </c>
      <c r="F36" s="266">
        <v>0.25</v>
      </c>
      <c r="G36" s="10">
        <f t="shared" ref="G36:G37" si="56">IFERROR(((E36-C36)+(F36-D36)),"")</f>
        <v>1</v>
      </c>
      <c r="H36" s="11">
        <f t="shared" si="0"/>
        <v>6818871.5999999996</v>
      </c>
      <c r="I36" s="11">
        <v>6821664.0999999996</v>
      </c>
      <c r="J36" s="11">
        <f t="shared" ref="J36:J37" si="57">I36-H36</f>
        <v>2792.5</v>
      </c>
      <c r="K36" s="27">
        <f t="shared" ref="K36:K37" si="58">J36/24</f>
        <v>116.35416666666667</v>
      </c>
      <c r="L36" s="28"/>
    </row>
    <row r="37" spans="1:12">
      <c r="A37" s="12">
        <f t="shared" ref="A37:B38" si="59">A36+1</f>
        <v>30</v>
      </c>
      <c r="B37" s="8">
        <f t="shared" si="59"/>
        <v>46233</v>
      </c>
      <c r="C37" s="8">
        <f t="shared" si="54"/>
        <v>46233</v>
      </c>
      <c r="D37" s="266">
        <v>0.25</v>
      </c>
      <c r="E37" s="8">
        <f t="shared" si="55"/>
        <v>46234</v>
      </c>
      <c r="F37" s="266">
        <v>0.25</v>
      </c>
      <c r="G37" s="10">
        <f t="shared" si="56"/>
        <v>1</v>
      </c>
      <c r="H37" s="11">
        <f t="shared" si="0"/>
        <v>6821664.0999999996</v>
      </c>
      <c r="I37" s="11">
        <v>6824210.5999999996</v>
      </c>
      <c r="J37" s="11">
        <f t="shared" si="57"/>
        <v>2546.5</v>
      </c>
      <c r="K37" s="27">
        <f t="shared" si="58"/>
        <v>106.10416666666667</v>
      </c>
      <c r="L37" s="28"/>
    </row>
    <row r="38" spans="1:12">
      <c r="A38" s="12">
        <f t="shared" si="59"/>
        <v>31</v>
      </c>
      <c r="B38" s="8">
        <f t="shared" si="59"/>
        <v>46234</v>
      </c>
      <c r="C38" s="8">
        <f t="shared" ref="C38" si="60">B38</f>
        <v>46234</v>
      </c>
      <c r="D38" s="266">
        <v>0.25</v>
      </c>
      <c r="E38" s="8">
        <f t="shared" ref="E38" si="61">C38+1</f>
        <v>46235</v>
      </c>
      <c r="F38" s="266">
        <v>0.25</v>
      </c>
      <c r="G38" s="10">
        <f t="shared" ref="G38" si="62">IFERROR(((E38-C38)+(F38-D38)),"")</f>
        <v>1</v>
      </c>
      <c r="H38" s="11">
        <f t="shared" si="0"/>
        <v>6824210.5999999996</v>
      </c>
      <c r="I38" s="11">
        <v>6826325.4000000004</v>
      </c>
      <c r="J38" s="11">
        <f t="shared" ref="J38" si="63">I38-H38</f>
        <v>2114.8000000007451</v>
      </c>
      <c r="K38" s="27">
        <f t="shared" ref="K38" si="64">J38/24</f>
        <v>88.116666666697711</v>
      </c>
      <c r="L38" s="28"/>
    </row>
    <row r="39" spans="1:12">
      <c r="A39" s="12"/>
      <c r="B39" s="8"/>
      <c r="C39" s="8"/>
      <c r="D39" s="266"/>
      <c r="E39" s="8"/>
      <c r="F39" s="266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7" t="s">
        <v>3</v>
      </c>
      <c r="B41" s="18"/>
      <c r="C41" s="18"/>
      <c r="D41" s="18"/>
      <c r="E41" s="18"/>
      <c r="F41" s="18"/>
      <c r="G41" s="19">
        <f>SUM(G8:G40)</f>
        <v>31</v>
      </c>
      <c r="H41" s="20"/>
      <c r="I41" s="20"/>
      <c r="J41" s="32">
        <f>SUM(J8:J40)</f>
        <v>98270.400000000373</v>
      </c>
      <c r="K41" s="32">
        <f>AVERAGE(K8:K40)</f>
        <v>132.08387096774243</v>
      </c>
      <c r="L41" s="33"/>
    </row>
    <row r="42" spans="1:12">
      <c r="A42" s="21" t="s">
        <v>118</v>
      </c>
      <c r="B42" s="22"/>
      <c r="C42" s="22"/>
      <c r="D42" s="22"/>
      <c r="E42" s="22"/>
      <c r="F42" s="22"/>
      <c r="G42" s="23">
        <f>G41/SUMPRODUCT((G8:G40&gt;0)*1)</f>
        <v>1</v>
      </c>
      <c r="H42" s="24"/>
      <c r="I42" s="24"/>
      <c r="J42" s="24"/>
      <c r="K42" s="24">
        <f>K41/SUMPRODUCT((K8:K40&gt;0)*1)</f>
        <v>4.2607700312174979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500-000000000000}"/>
  </hyperlinks>
  <pageMargins left="0.7" right="0.7" top="0.75" bottom="0.75" header="0.3" footer="0.3"/>
  <pageSetup orientation="portrait" horizontalDpi="360" verticalDpi="36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40"/>
  <sheetViews>
    <sheetView zoomScale="90" zoomScaleNormal="90" workbookViewId="0">
      <pane xSplit="2" ySplit="6" topLeftCell="C19" activePane="bottomRight" state="frozen"/>
      <selection pane="topRight"/>
      <selection pane="bottomLeft"/>
      <selection pane="bottomRigh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44140625" style="1" customWidth="1"/>
    <col min="10" max="10" width="14.88671875" style="1" customWidth="1"/>
    <col min="11" max="11" width="10.44140625" style="1" customWidth="1"/>
    <col min="12" max="12" width="40.8867187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190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MAX(K7:K34)</f>
        <v>180.71250000000387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0.33333333333333298</v>
      </c>
      <c r="E7" s="8">
        <f>C7+1</f>
        <v>46205</v>
      </c>
      <c r="F7" s="9">
        <v>0.33333333333333298</v>
      </c>
      <c r="G7" s="10">
        <f>IFERROR(((E7-C7)+(F7-D7)),"")</f>
        <v>1</v>
      </c>
      <c r="H7" s="11">
        <v>2636210.7999999998</v>
      </c>
      <c r="I7" s="11">
        <v>2639865.2000000002</v>
      </c>
      <c r="J7" s="11">
        <f t="shared" ref="J7" si="0">I7-H7</f>
        <v>3654.4000000003725</v>
      </c>
      <c r="K7" s="27">
        <f t="shared" ref="K7" si="1">J7/24</f>
        <v>152.2666666666822</v>
      </c>
      <c r="L7" s="101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0.33333333333333298</v>
      </c>
      <c r="E8" s="8">
        <f>C8+1</f>
        <v>46206</v>
      </c>
      <c r="F8" s="9">
        <v>0.33333333333333298</v>
      </c>
      <c r="G8" s="10">
        <f>IFERROR(((E8-C8)+(F8-D8)),"")</f>
        <v>1</v>
      </c>
      <c r="H8" s="11">
        <f t="shared" ref="H8:H22" si="2">I7</f>
        <v>2639865.2000000002</v>
      </c>
      <c r="I8" s="11">
        <v>2643191.2000000002</v>
      </c>
      <c r="J8" s="11">
        <f t="shared" ref="J8:J12" si="3">I8-H8</f>
        <v>3326</v>
      </c>
      <c r="K8" s="27">
        <f t="shared" ref="K8:K12" si="4">J8/24</f>
        <v>138.58333333333334</v>
      </c>
      <c r="L8" s="28"/>
    </row>
    <row r="9" spans="1:12">
      <c r="A9" s="12">
        <f t="shared" ref="A9:B24" si="5">A8+1</f>
        <v>3</v>
      </c>
      <c r="B9" s="8">
        <f t="shared" si="5"/>
        <v>46206</v>
      </c>
      <c r="C9" s="8">
        <f t="shared" ref="C9:C34" si="6">B9</f>
        <v>46206</v>
      </c>
      <c r="D9" s="9">
        <v>0.33333333333333298</v>
      </c>
      <c r="E9" s="8">
        <f t="shared" ref="E9:E34" si="7">C9+1</f>
        <v>46207</v>
      </c>
      <c r="F9" s="9">
        <v>0.33333333333333298</v>
      </c>
      <c r="G9" s="10">
        <f t="shared" ref="G9:G34" si="8">IFERROR(((E9-C9)+(F9-D9)),"")</f>
        <v>1</v>
      </c>
      <c r="H9" s="11">
        <f t="shared" si="2"/>
        <v>2643191.2000000002</v>
      </c>
      <c r="I9" s="11">
        <v>2645607.2999999998</v>
      </c>
      <c r="J9" s="11">
        <f t="shared" ref="J9" si="9">I9-H9</f>
        <v>2416.0999999996275</v>
      </c>
      <c r="K9" s="27">
        <f t="shared" ref="K9" si="10">J9/24</f>
        <v>100.67083333331782</v>
      </c>
      <c r="L9" s="28"/>
    </row>
    <row r="10" spans="1:12">
      <c r="A10" s="12">
        <f t="shared" si="5"/>
        <v>4</v>
      </c>
      <c r="B10" s="8">
        <f t="shared" si="5"/>
        <v>46207</v>
      </c>
      <c r="C10" s="8">
        <f t="shared" si="6"/>
        <v>46207</v>
      </c>
      <c r="D10" s="9">
        <v>0.33333333333333298</v>
      </c>
      <c r="E10" s="8">
        <f t="shared" si="7"/>
        <v>46208</v>
      </c>
      <c r="F10" s="9">
        <v>0.33333333333333298</v>
      </c>
      <c r="G10" s="10">
        <f t="shared" si="8"/>
        <v>1</v>
      </c>
      <c r="H10" s="11">
        <f t="shared" si="2"/>
        <v>2645607.2999999998</v>
      </c>
      <c r="I10" s="11">
        <v>2649712.7000000002</v>
      </c>
      <c r="J10" s="11">
        <f t="shared" ref="J10" si="11">I10-H10</f>
        <v>4105.4000000003725</v>
      </c>
      <c r="K10" s="27">
        <f t="shared" ref="K10" si="12">J10/24</f>
        <v>171.05833333334886</v>
      </c>
      <c r="L10" s="28"/>
    </row>
    <row r="11" spans="1:12">
      <c r="A11" s="12">
        <f t="shared" si="5"/>
        <v>5</v>
      </c>
      <c r="B11" s="8">
        <f t="shared" si="5"/>
        <v>46208</v>
      </c>
      <c r="C11" s="8">
        <f t="shared" si="6"/>
        <v>46208</v>
      </c>
      <c r="D11" s="9">
        <v>0.33333333333333298</v>
      </c>
      <c r="E11" s="8">
        <f t="shared" si="7"/>
        <v>46209</v>
      </c>
      <c r="F11" s="9">
        <v>0.33333333333333298</v>
      </c>
      <c r="G11" s="10">
        <f t="shared" si="8"/>
        <v>1</v>
      </c>
      <c r="H11" s="11">
        <f t="shared" si="2"/>
        <v>2649712.7000000002</v>
      </c>
      <c r="I11" s="11">
        <v>2652971.5</v>
      </c>
      <c r="J11" s="11">
        <f t="shared" si="3"/>
        <v>3258.7999999998137</v>
      </c>
      <c r="K11" s="27">
        <f t="shared" si="4"/>
        <v>135.78333333332557</v>
      </c>
      <c r="L11" s="28"/>
    </row>
    <row r="12" spans="1:12">
      <c r="A12" s="12">
        <f t="shared" si="5"/>
        <v>6</v>
      </c>
      <c r="B12" s="8">
        <f t="shared" si="5"/>
        <v>46209</v>
      </c>
      <c r="C12" s="8">
        <f t="shared" si="6"/>
        <v>46209</v>
      </c>
      <c r="D12" s="9">
        <v>0.33333333333333298</v>
      </c>
      <c r="E12" s="8">
        <f t="shared" si="7"/>
        <v>46210</v>
      </c>
      <c r="F12" s="9">
        <v>0.33333333333333298</v>
      </c>
      <c r="G12" s="10">
        <f t="shared" si="8"/>
        <v>1</v>
      </c>
      <c r="H12" s="11">
        <f t="shared" si="2"/>
        <v>2652971.5</v>
      </c>
      <c r="I12" s="11">
        <v>2656534.7000000002</v>
      </c>
      <c r="J12" s="11">
        <f t="shared" si="3"/>
        <v>3563.2000000001863</v>
      </c>
      <c r="K12" s="27">
        <f t="shared" si="4"/>
        <v>148.46666666667443</v>
      </c>
      <c r="L12" s="28"/>
    </row>
    <row r="13" spans="1:12">
      <c r="A13" s="12">
        <f t="shared" si="5"/>
        <v>7</v>
      </c>
      <c r="B13" s="8">
        <f t="shared" si="5"/>
        <v>46210</v>
      </c>
      <c r="C13" s="8">
        <f t="shared" si="6"/>
        <v>46210</v>
      </c>
      <c r="D13" s="9">
        <v>0.33333333333333298</v>
      </c>
      <c r="E13" s="8">
        <f t="shared" si="7"/>
        <v>46211</v>
      </c>
      <c r="F13" s="9">
        <v>0.33333333333333298</v>
      </c>
      <c r="G13" s="10">
        <f t="shared" si="8"/>
        <v>1</v>
      </c>
      <c r="H13" s="11">
        <f t="shared" si="2"/>
        <v>2656534.7000000002</v>
      </c>
      <c r="I13" s="11">
        <v>2659216.7000000002</v>
      </c>
      <c r="J13" s="11">
        <f t="shared" ref="J13" si="13">I13-H13</f>
        <v>2682</v>
      </c>
      <c r="K13" s="27">
        <f t="shared" ref="K13" si="14">J13/24</f>
        <v>111.75</v>
      </c>
      <c r="L13" s="28"/>
    </row>
    <row r="14" spans="1:12">
      <c r="A14" s="12">
        <f t="shared" si="5"/>
        <v>8</v>
      </c>
      <c r="B14" s="8">
        <f t="shared" si="5"/>
        <v>46211</v>
      </c>
      <c r="C14" s="8">
        <f t="shared" si="6"/>
        <v>46211</v>
      </c>
      <c r="D14" s="9">
        <v>0.33333333333333298</v>
      </c>
      <c r="E14" s="8">
        <f t="shared" si="7"/>
        <v>46212</v>
      </c>
      <c r="F14" s="9">
        <v>0.33333333333333298</v>
      </c>
      <c r="G14" s="10">
        <f t="shared" si="8"/>
        <v>1</v>
      </c>
      <c r="H14" s="11">
        <f t="shared" si="2"/>
        <v>2659216.7000000002</v>
      </c>
      <c r="I14" s="11">
        <v>2662812.4</v>
      </c>
      <c r="J14" s="11">
        <f t="shared" ref="J14" si="15">I14-H14</f>
        <v>3595.6999999997206</v>
      </c>
      <c r="K14" s="27">
        <f t="shared" ref="K14" si="16">J14/24</f>
        <v>149.8208333333217</v>
      </c>
      <c r="L14" s="28"/>
    </row>
    <row r="15" spans="1:12">
      <c r="A15" s="12">
        <f t="shared" si="5"/>
        <v>9</v>
      </c>
      <c r="B15" s="8">
        <f t="shared" si="5"/>
        <v>46212</v>
      </c>
      <c r="C15" s="8">
        <f t="shared" si="6"/>
        <v>46212</v>
      </c>
      <c r="D15" s="9">
        <v>0.33333333333333298</v>
      </c>
      <c r="E15" s="8">
        <f t="shared" si="7"/>
        <v>46213</v>
      </c>
      <c r="F15" s="9">
        <v>0.33333333333333298</v>
      </c>
      <c r="G15" s="10">
        <f t="shared" si="8"/>
        <v>1</v>
      </c>
      <c r="H15" s="11">
        <f t="shared" si="2"/>
        <v>2662812.4</v>
      </c>
      <c r="I15" s="11">
        <v>2666382.2999999998</v>
      </c>
      <c r="J15" s="11">
        <f t="shared" ref="J15" si="17">I15-H15</f>
        <v>3569.8999999999069</v>
      </c>
      <c r="K15" s="27">
        <f t="shared" ref="K15" si="18">J15/24</f>
        <v>148.74583333332944</v>
      </c>
      <c r="L15" s="28"/>
    </row>
    <row r="16" spans="1:12">
      <c r="A16" s="12">
        <f t="shared" si="5"/>
        <v>10</v>
      </c>
      <c r="B16" s="8">
        <f t="shared" si="5"/>
        <v>46213</v>
      </c>
      <c r="C16" s="8">
        <f t="shared" si="6"/>
        <v>46213</v>
      </c>
      <c r="D16" s="9">
        <v>0.33333333333333298</v>
      </c>
      <c r="E16" s="8">
        <f t="shared" si="7"/>
        <v>46214</v>
      </c>
      <c r="F16" s="9">
        <v>0.33333333333333298</v>
      </c>
      <c r="G16" s="10">
        <f t="shared" si="8"/>
        <v>1</v>
      </c>
      <c r="H16" s="11">
        <f t="shared" si="2"/>
        <v>2666382.2999999998</v>
      </c>
      <c r="I16" s="11">
        <v>2666480.9</v>
      </c>
      <c r="J16" s="11">
        <f t="shared" ref="J16" si="19">I16-H16</f>
        <v>98.600000000093132</v>
      </c>
      <c r="K16" s="27">
        <f t="shared" ref="K16" si="20">J16/24</f>
        <v>4.1083333333372138</v>
      </c>
      <c r="L16" s="28"/>
    </row>
    <row r="17" spans="1:14">
      <c r="A17" s="12">
        <f t="shared" si="5"/>
        <v>11</v>
      </c>
      <c r="B17" s="8">
        <f t="shared" si="5"/>
        <v>46214</v>
      </c>
      <c r="C17" s="8">
        <f t="shared" si="6"/>
        <v>46214</v>
      </c>
      <c r="D17" s="9">
        <v>0.33333333333333298</v>
      </c>
      <c r="E17" s="8">
        <f t="shared" si="7"/>
        <v>46215</v>
      </c>
      <c r="F17" s="9">
        <v>0.33333333333333298</v>
      </c>
      <c r="G17" s="10">
        <f t="shared" si="8"/>
        <v>1</v>
      </c>
      <c r="H17" s="11">
        <f t="shared" si="2"/>
        <v>2666480.9</v>
      </c>
      <c r="I17" s="11">
        <v>2670191.1</v>
      </c>
      <c r="J17" s="11">
        <f t="shared" ref="J17" si="21">I17-H17</f>
        <v>3710.2000000001863</v>
      </c>
      <c r="K17" s="27">
        <f t="shared" ref="K17" si="22">J17/24</f>
        <v>154.59166666667443</v>
      </c>
      <c r="L17" s="28"/>
    </row>
    <row r="18" spans="1:14">
      <c r="A18" s="12">
        <f t="shared" si="5"/>
        <v>12</v>
      </c>
      <c r="B18" s="8">
        <f t="shared" si="5"/>
        <v>46215</v>
      </c>
      <c r="C18" s="8">
        <f t="shared" si="6"/>
        <v>46215</v>
      </c>
      <c r="D18" s="9">
        <v>0.33333333333333298</v>
      </c>
      <c r="E18" s="8">
        <f t="shared" si="7"/>
        <v>46216</v>
      </c>
      <c r="F18" s="9">
        <v>0.33333333333333298</v>
      </c>
      <c r="G18" s="10">
        <f t="shared" si="8"/>
        <v>1</v>
      </c>
      <c r="H18" s="11">
        <f t="shared" si="2"/>
        <v>2670191.1</v>
      </c>
      <c r="I18" s="11">
        <v>2674189.4</v>
      </c>
      <c r="J18" s="11">
        <f t="shared" ref="J18" si="23">I18-H18</f>
        <v>3998.2999999998137</v>
      </c>
      <c r="K18" s="27">
        <f t="shared" ref="K18" si="24">J18/24</f>
        <v>166.59583333332557</v>
      </c>
      <c r="L18" s="28"/>
      <c r="N18" s="29"/>
    </row>
    <row r="19" spans="1:14">
      <c r="A19" s="12">
        <f t="shared" si="5"/>
        <v>13</v>
      </c>
      <c r="B19" s="8">
        <f t="shared" si="5"/>
        <v>46216</v>
      </c>
      <c r="C19" s="8">
        <f t="shared" si="6"/>
        <v>46216</v>
      </c>
      <c r="D19" s="9">
        <v>0.33333333333333298</v>
      </c>
      <c r="E19" s="8">
        <f t="shared" si="7"/>
        <v>46217</v>
      </c>
      <c r="F19" s="9">
        <v>0.33333333333333298</v>
      </c>
      <c r="G19" s="10">
        <f t="shared" si="8"/>
        <v>1</v>
      </c>
      <c r="H19" s="11">
        <f t="shared" si="2"/>
        <v>2674189.4</v>
      </c>
      <c r="I19" s="11">
        <v>2678526.5</v>
      </c>
      <c r="J19" s="11">
        <f t="shared" ref="J19" si="25">I19-H19</f>
        <v>4337.1000000000931</v>
      </c>
      <c r="K19" s="27">
        <f t="shared" ref="K19" si="26">J19/24</f>
        <v>180.71250000000387</v>
      </c>
      <c r="L19" s="28"/>
    </row>
    <row r="20" spans="1:14">
      <c r="A20" s="12">
        <f t="shared" si="5"/>
        <v>14</v>
      </c>
      <c r="B20" s="8">
        <f t="shared" si="5"/>
        <v>46217</v>
      </c>
      <c r="C20" s="8">
        <f t="shared" si="6"/>
        <v>46217</v>
      </c>
      <c r="D20" s="9">
        <v>0.33333333333333298</v>
      </c>
      <c r="E20" s="8">
        <f t="shared" si="7"/>
        <v>46218</v>
      </c>
      <c r="F20" s="9">
        <v>0.33333333333333298</v>
      </c>
      <c r="G20" s="10">
        <f t="shared" si="8"/>
        <v>1</v>
      </c>
      <c r="H20" s="11">
        <f t="shared" si="2"/>
        <v>2678526.5</v>
      </c>
      <c r="I20" s="11">
        <v>2682416.7999999998</v>
      </c>
      <c r="J20" s="11">
        <f t="shared" ref="J20" si="27">I20-H20</f>
        <v>3890.2999999998137</v>
      </c>
      <c r="K20" s="27">
        <f t="shared" ref="K20" si="28">J20/24</f>
        <v>162.09583333332557</v>
      </c>
      <c r="L20" s="28"/>
    </row>
    <row r="21" spans="1:14">
      <c r="A21" s="12">
        <f t="shared" si="5"/>
        <v>15</v>
      </c>
      <c r="B21" s="8">
        <f t="shared" si="5"/>
        <v>46218</v>
      </c>
      <c r="C21" s="8">
        <f t="shared" si="6"/>
        <v>46218</v>
      </c>
      <c r="D21" s="9">
        <v>0.33333333333333298</v>
      </c>
      <c r="E21" s="8">
        <f t="shared" si="7"/>
        <v>46219</v>
      </c>
      <c r="F21" s="9">
        <v>0.33333333333333298</v>
      </c>
      <c r="G21" s="10">
        <f t="shared" si="8"/>
        <v>1</v>
      </c>
      <c r="H21" s="11">
        <f t="shared" si="2"/>
        <v>2682416.7999999998</v>
      </c>
      <c r="I21" s="11">
        <v>2682595.9</v>
      </c>
      <c r="J21" s="11">
        <f t="shared" ref="J21" si="29">I21-H21</f>
        <v>179.10000000009313</v>
      </c>
      <c r="K21" s="27">
        <f t="shared" ref="K21" si="30">J21/24</f>
        <v>7.4625000000038808</v>
      </c>
      <c r="L21" s="28"/>
    </row>
    <row r="22" spans="1:14">
      <c r="A22" s="12">
        <f t="shared" si="5"/>
        <v>16</v>
      </c>
      <c r="B22" s="8">
        <f t="shared" si="5"/>
        <v>46219</v>
      </c>
      <c r="C22" s="8">
        <f t="shared" si="6"/>
        <v>46219</v>
      </c>
      <c r="D22" s="9">
        <v>0.33333333333333298</v>
      </c>
      <c r="E22" s="8">
        <f t="shared" si="7"/>
        <v>46220</v>
      </c>
      <c r="F22" s="9">
        <v>0.33333333333333298</v>
      </c>
      <c r="G22" s="10">
        <f t="shared" si="8"/>
        <v>1</v>
      </c>
      <c r="H22" s="11">
        <f t="shared" si="2"/>
        <v>2682595.9</v>
      </c>
      <c r="I22" s="11">
        <v>2682595.9</v>
      </c>
      <c r="J22" s="11">
        <f t="shared" ref="J22" si="31">I22-H22</f>
        <v>0</v>
      </c>
      <c r="K22" s="27">
        <f t="shared" ref="K22" si="32">J22/24</f>
        <v>0</v>
      </c>
      <c r="L22" s="766" t="s">
        <v>158</v>
      </c>
    </row>
    <row r="23" spans="1:14">
      <c r="A23" s="12">
        <f t="shared" si="5"/>
        <v>17</v>
      </c>
      <c r="B23" s="8">
        <f t="shared" si="5"/>
        <v>46220</v>
      </c>
      <c r="C23" s="8">
        <f t="shared" si="6"/>
        <v>46220</v>
      </c>
      <c r="D23" s="9">
        <v>0.33333333333333298</v>
      </c>
      <c r="E23" s="8">
        <f t="shared" si="7"/>
        <v>46221</v>
      </c>
      <c r="F23" s="9">
        <v>0.33333333333333298</v>
      </c>
      <c r="G23" s="10">
        <f t="shared" si="8"/>
        <v>1</v>
      </c>
      <c r="H23" s="11">
        <f t="shared" ref="H23" si="33">I22</f>
        <v>2682595.9</v>
      </c>
      <c r="I23" s="11">
        <v>2682595.9</v>
      </c>
      <c r="J23" s="11">
        <f t="shared" ref="J23" si="34">I23-H23</f>
        <v>0</v>
      </c>
      <c r="K23" s="27">
        <f t="shared" ref="K23" si="35">J23/24</f>
        <v>0</v>
      </c>
      <c r="L23" s="766" t="s">
        <v>158</v>
      </c>
    </row>
    <row r="24" spans="1:14">
      <c r="A24" s="12">
        <f t="shared" si="5"/>
        <v>18</v>
      </c>
      <c r="B24" s="8">
        <f t="shared" si="5"/>
        <v>46221</v>
      </c>
      <c r="C24" s="8">
        <f t="shared" si="6"/>
        <v>46221</v>
      </c>
      <c r="D24" s="9">
        <v>0.33333333333333298</v>
      </c>
      <c r="E24" s="8">
        <f t="shared" si="7"/>
        <v>46222</v>
      </c>
      <c r="F24" s="9">
        <v>0.33333333333333298</v>
      </c>
      <c r="G24" s="10">
        <f t="shared" si="8"/>
        <v>1</v>
      </c>
      <c r="H24" s="11">
        <f t="shared" ref="H24:H37" si="36">I23</f>
        <v>2682595.9</v>
      </c>
      <c r="I24" s="11">
        <v>2682595.9</v>
      </c>
      <c r="J24" s="11">
        <f t="shared" ref="J24" si="37">I24-H24</f>
        <v>0</v>
      </c>
      <c r="K24" s="27">
        <f t="shared" ref="K24" si="38">J24/24</f>
        <v>0</v>
      </c>
      <c r="L24" s="766" t="s">
        <v>158</v>
      </c>
    </row>
    <row r="25" spans="1:14">
      <c r="A25" s="12">
        <f t="shared" ref="A25:B34" si="39">A24+1</f>
        <v>19</v>
      </c>
      <c r="B25" s="8">
        <f>B24+1</f>
        <v>46222</v>
      </c>
      <c r="C25" s="8">
        <f t="shared" si="6"/>
        <v>46222</v>
      </c>
      <c r="D25" s="9">
        <v>0.33333333333333298</v>
      </c>
      <c r="E25" s="8">
        <f t="shared" si="7"/>
        <v>46223</v>
      </c>
      <c r="F25" s="9">
        <v>0.33333333333333298</v>
      </c>
      <c r="G25" s="10">
        <f t="shared" si="8"/>
        <v>1</v>
      </c>
      <c r="H25" s="11">
        <f t="shared" si="36"/>
        <v>2682595.9</v>
      </c>
      <c r="I25" s="11">
        <v>2682595.9</v>
      </c>
      <c r="J25" s="11">
        <f t="shared" ref="J25:J26" si="40">I25-H25</f>
        <v>0</v>
      </c>
      <c r="K25" s="27">
        <f t="shared" ref="K25" si="41">J25/24</f>
        <v>0</v>
      </c>
      <c r="L25" s="766" t="s">
        <v>158</v>
      </c>
    </row>
    <row r="26" spans="1:14">
      <c r="A26" s="12">
        <f t="shared" si="39"/>
        <v>20</v>
      </c>
      <c r="B26" s="8">
        <f>B25+1</f>
        <v>46223</v>
      </c>
      <c r="C26" s="8">
        <f t="shared" si="6"/>
        <v>46223</v>
      </c>
      <c r="D26" s="9">
        <v>0.33333333333333298</v>
      </c>
      <c r="E26" s="8">
        <f t="shared" si="7"/>
        <v>46224</v>
      </c>
      <c r="F26" s="9">
        <v>0.33333333333333298</v>
      </c>
      <c r="G26" s="10">
        <f t="shared" si="8"/>
        <v>1</v>
      </c>
      <c r="H26" s="11">
        <f t="shared" si="36"/>
        <v>2682595.9</v>
      </c>
      <c r="I26" s="11">
        <v>2682725.7000000002</v>
      </c>
      <c r="J26" s="11">
        <f t="shared" si="40"/>
        <v>129.8000000002794</v>
      </c>
      <c r="K26" s="27">
        <f t="shared" ref="K26" si="42">J26/24</f>
        <v>5.4083333333449746</v>
      </c>
      <c r="L26" s="28"/>
    </row>
    <row r="27" spans="1:14">
      <c r="A27" s="12">
        <f t="shared" si="39"/>
        <v>21</v>
      </c>
      <c r="B27" s="8">
        <f>B26+1</f>
        <v>46224</v>
      </c>
      <c r="C27" s="8">
        <f t="shared" si="6"/>
        <v>46224</v>
      </c>
      <c r="D27" s="9">
        <v>0.33333333333333298</v>
      </c>
      <c r="E27" s="8">
        <f t="shared" si="7"/>
        <v>46225</v>
      </c>
      <c r="F27" s="9">
        <v>0.33333333333333298</v>
      </c>
      <c r="G27" s="10">
        <f t="shared" si="8"/>
        <v>1</v>
      </c>
      <c r="H27" s="11">
        <f t="shared" si="36"/>
        <v>2682725.7000000002</v>
      </c>
      <c r="I27" s="11">
        <v>2684038.2000000002</v>
      </c>
      <c r="J27" s="11">
        <f t="shared" ref="J27" si="43">I27-H27</f>
        <v>1312.5</v>
      </c>
      <c r="K27" s="27">
        <f t="shared" ref="K27" si="44">J27/24</f>
        <v>54.6875</v>
      </c>
      <c r="L27" s="28"/>
    </row>
    <row r="28" spans="1:14">
      <c r="A28" s="12">
        <f t="shared" si="39"/>
        <v>22</v>
      </c>
      <c r="B28" s="8">
        <f t="shared" si="39"/>
        <v>46225</v>
      </c>
      <c r="C28" s="8">
        <f t="shared" si="6"/>
        <v>46225</v>
      </c>
      <c r="D28" s="9">
        <v>0.33333333333333298</v>
      </c>
      <c r="E28" s="8">
        <f t="shared" si="7"/>
        <v>46226</v>
      </c>
      <c r="F28" s="9">
        <v>0.33333333333333298</v>
      </c>
      <c r="G28" s="10">
        <f t="shared" si="8"/>
        <v>1</v>
      </c>
      <c r="H28" s="11">
        <f t="shared" si="36"/>
        <v>2684038.2000000002</v>
      </c>
      <c r="I28" s="11">
        <v>2687593.2</v>
      </c>
      <c r="J28" s="11">
        <f t="shared" ref="J28" si="45">I28-H28</f>
        <v>3555</v>
      </c>
      <c r="K28" s="27">
        <f t="shared" ref="K28" si="46">J28/24</f>
        <v>148.125</v>
      </c>
      <c r="L28" s="28"/>
    </row>
    <row r="29" spans="1:14">
      <c r="A29" s="12">
        <f t="shared" si="39"/>
        <v>23</v>
      </c>
      <c r="B29" s="8">
        <f t="shared" si="39"/>
        <v>46226</v>
      </c>
      <c r="C29" s="8">
        <f t="shared" si="6"/>
        <v>46226</v>
      </c>
      <c r="D29" s="9">
        <v>0.33333333333333298</v>
      </c>
      <c r="E29" s="8">
        <f t="shared" si="7"/>
        <v>46227</v>
      </c>
      <c r="F29" s="9">
        <v>0.33333333333333298</v>
      </c>
      <c r="G29" s="10">
        <f t="shared" si="8"/>
        <v>1</v>
      </c>
      <c r="H29" s="11">
        <f t="shared" si="36"/>
        <v>2687593.2</v>
      </c>
      <c r="I29" s="11">
        <v>2691332.7</v>
      </c>
      <c r="J29" s="11">
        <f t="shared" ref="J29" si="47">I29-H29</f>
        <v>3739.5</v>
      </c>
      <c r="K29" s="27">
        <f t="shared" ref="K29" si="48">J29/24</f>
        <v>155.8125</v>
      </c>
      <c r="L29" s="28"/>
    </row>
    <row r="30" spans="1:14">
      <c r="A30" s="12">
        <f t="shared" si="39"/>
        <v>24</v>
      </c>
      <c r="B30" s="8">
        <f t="shared" si="39"/>
        <v>46227</v>
      </c>
      <c r="C30" s="8">
        <f t="shared" si="6"/>
        <v>46227</v>
      </c>
      <c r="D30" s="9">
        <v>0.33333333333333298</v>
      </c>
      <c r="E30" s="8">
        <f t="shared" si="7"/>
        <v>46228</v>
      </c>
      <c r="F30" s="9">
        <v>0.33333333333333298</v>
      </c>
      <c r="G30" s="10">
        <f t="shared" si="8"/>
        <v>1</v>
      </c>
      <c r="H30" s="11">
        <f t="shared" si="36"/>
        <v>2691332.7</v>
      </c>
      <c r="I30" s="11">
        <v>2694146.6</v>
      </c>
      <c r="J30" s="11">
        <f t="shared" ref="J30" si="49">I30-H30</f>
        <v>2813.8999999999069</v>
      </c>
      <c r="K30" s="27">
        <f t="shared" ref="K30" si="50">J30/24</f>
        <v>117.24583333332946</v>
      </c>
      <c r="L30" s="28"/>
    </row>
    <row r="31" spans="1:14">
      <c r="A31" s="12">
        <f t="shared" si="39"/>
        <v>25</v>
      </c>
      <c r="B31" s="8">
        <f t="shared" si="39"/>
        <v>46228</v>
      </c>
      <c r="C31" s="8">
        <f t="shared" si="6"/>
        <v>46228</v>
      </c>
      <c r="D31" s="9">
        <v>0.33333333333333298</v>
      </c>
      <c r="E31" s="8">
        <f t="shared" si="7"/>
        <v>46229</v>
      </c>
      <c r="F31" s="9">
        <v>0.33333333333333298</v>
      </c>
      <c r="G31" s="10">
        <f t="shared" si="8"/>
        <v>1</v>
      </c>
      <c r="H31" s="11">
        <f t="shared" si="36"/>
        <v>2694146.6</v>
      </c>
      <c r="I31" s="11">
        <v>2698264</v>
      </c>
      <c r="J31" s="11">
        <f t="shared" ref="J31" si="51">I31-H31</f>
        <v>4117.3999999999069</v>
      </c>
      <c r="K31" s="27">
        <f t="shared" ref="K31" si="52">J31/24</f>
        <v>171.55833333332944</v>
      </c>
      <c r="L31" s="28"/>
    </row>
    <row r="32" spans="1:14">
      <c r="A32" s="12">
        <f t="shared" si="39"/>
        <v>26</v>
      </c>
      <c r="B32" s="8">
        <f t="shared" si="39"/>
        <v>46229</v>
      </c>
      <c r="C32" s="8">
        <f t="shared" si="6"/>
        <v>46229</v>
      </c>
      <c r="D32" s="9">
        <v>0.33333333333333298</v>
      </c>
      <c r="E32" s="8">
        <f t="shared" si="7"/>
        <v>46230</v>
      </c>
      <c r="F32" s="9">
        <v>0.33333333333333298</v>
      </c>
      <c r="G32" s="10">
        <f t="shared" si="8"/>
        <v>1</v>
      </c>
      <c r="H32" s="11">
        <f t="shared" si="36"/>
        <v>2698264</v>
      </c>
      <c r="I32" s="11">
        <v>2702266.2</v>
      </c>
      <c r="J32" s="11">
        <f t="shared" ref="J32:J33" si="53">I32-H32</f>
        <v>4002.2000000001863</v>
      </c>
      <c r="K32" s="27">
        <f t="shared" ref="K32:K33" si="54">J32/24</f>
        <v>166.75833333334108</v>
      </c>
      <c r="L32" s="28"/>
    </row>
    <row r="33" spans="1:12">
      <c r="A33" s="12">
        <f t="shared" si="39"/>
        <v>27</v>
      </c>
      <c r="B33" s="8">
        <f t="shared" si="39"/>
        <v>46230</v>
      </c>
      <c r="C33" s="8">
        <f t="shared" si="6"/>
        <v>46230</v>
      </c>
      <c r="D33" s="9">
        <v>0.33333333333333298</v>
      </c>
      <c r="E33" s="8">
        <f t="shared" si="7"/>
        <v>46231</v>
      </c>
      <c r="F33" s="9">
        <v>0.33333333333333298</v>
      </c>
      <c r="G33" s="10">
        <f t="shared" si="8"/>
        <v>1</v>
      </c>
      <c r="H33" s="11">
        <f t="shared" si="36"/>
        <v>2702266.2</v>
      </c>
      <c r="I33" s="11">
        <v>2705876.7</v>
      </c>
      <c r="J33" s="11">
        <f t="shared" si="53"/>
        <v>3610.5</v>
      </c>
      <c r="K33" s="27">
        <f t="shared" si="54"/>
        <v>150.4375</v>
      </c>
      <c r="L33" s="28"/>
    </row>
    <row r="34" spans="1:12">
      <c r="A34" s="12">
        <f t="shared" si="39"/>
        <v>28</v>
      </c>
      <c r="B34" s="8">
        <f t="shared" si="39"/>
        <v>46231</v>
      </c>
      <c r="C34" s="8">
        <f t="shared" si="6"/>
        <v>46231</v>
      </c>
      <c r="D34" s="9">
        <v>0.33333333333333298</v>
      </c>
      <c r="E34" s="8">
        <f t="shared" si="7"/>
        <v>46232</v>
      </c>
      <c r="F34" s="9">
        <v>0.33333333333333298</v>
      </c>
      <c r="G34" s="10">
        <f t="shared" si="8"/>
        <v>1</v>
      </c>
      <c r="H34" s="11">
        <f t="shared" si="36"/>
        <v>2705876.7</v>
      </c>
      <c r="I34" s="11">
        <v>2709808.6</v>
      </c>
      <c r="J34" s="11">
        <f t="shared" ref="J34" si="55">I34-H34</f>
        <v>3931.8999999999069</v>
      </c>
      <c r="K34" s="27">
        <f t="shared" ref="K34" si="56">J34/24</f>
        <v>163.82916666666279</v>
      </c>
      <c r="L34" s="28"/>
    </row>
    <row r="35" spans="1:12">
      <c r="A35" s="12">
        <f t="shared" ref="A35:B35" si="57">A34+1</f>
        <v>29</v>
      </c>
      <c r="B35" s="8">
        <f t="shared" si="57"/>
        <v>46232</v>
      </c>
      <c r="C35" s="8">
        <f t="shared" ref="C35:C36" si="58">B35</f>
        <v>46232</v>
      </c>
      <c r="D35" s="9">
        <v>0.33333333333333298</v>
      </c>
      <c r="E35" s="8">
        <f t="shared" ref="E35:E36" si="59">C35+1</f>
        <v>46233</v>
      </c>
      <c r="F35" s="9">
        <v>0.33333333333333298</v>
      </c>
      <c r="G35" s="10">
        <f t="shared" ref="G35:G36" si="60">IFERROR(((E35-C35)+(F35-D35)),"")</f>
        <v>1</v>
      </c>
      <c r="H35" s="11">
        <f t="shared" si="36"/>
        <v>2709808.6</v>
      </c>
      <c r="I35" s="11">
        <v>2713345.7</v>
      </c>
      <c r="J35" s="11">
        <f t="shared" ref="J35:J36" si="61">I35-H35</f>
        <v>3537.1000000000931</v>
      </c>
      <c r="K35" s="27">
        <f t="shared" ref="K35:K36" si="62">J35/24</f>
        <v>147.37916666667056</v>
      </c>
      <c r="L35" s="28"/>
    </row>
    <row r="36" spans="1:12">
      <c r="A36" s="12">
        <f t="shared" ref="A36:B37" si="63">A35+1</f>
        <v>30</v>
      </c>
      <c r="B36" s="8">
        <f t="shared" si="63"/>
        <v>46233</v>
      </c>
      <c r="C36" s="8">
        <f t="shared" si="58"/>
        <v>46233</v>
      </c>
      <c r="D36" s="9">
        <v>0.33333333333333298</v>
      </c>
      <c r="E36" s="8">
        <f t="shared" si="59"/>
        <v>46234</v>
      </c>
      <c r="F36" s="9">
        <v>0.33333333333333298</v>
      </c>
      <c r="G36" s="10">
        <f t="shared" si="60"/>
        <v>1</v>
      </c>
      <c r="H36" s="11">
        <f t="shared" si="36"/>
        <v>2713345.7</v>
      </c>
      <c r="I36" s="11">
        <v>2716736.2</v>
      </c>
      <c r="J36" s="11">
        <f t="shared" si="61"/>
        <v>3390.5</v>
      </c>
      <c r="K36" s="27">
        <f t="shared" si="62"/>
        <v>141.27083333333334</v>
      </c>
      <c r="L36" s="28"/>
    </row>
    <row r="37" spans="1:12">
      <c r="A37" s="12">
        <f t="shared" si="63"/>
        <v>31</v>
      </c>
      <c r="B37" s="8">
        <f t="shared" si="63"/>
        <v>46234</v>
      </c>
      <c r="C37" s="8">
        <f t="shared" ref="C37" si="64">B37</f>
        <v>46234</v>
      </c>
      <c r="D37" s="9">
        <v>0.33333333333333298</v>
      </c>
      <c r="E37" s="8">
        <f t="shared" ref="E37" si="65">C37+1</f>
        <v>46235</v>
      </c>
      <c r="F37" s="9">
        <v>0.33333333333333298</v>
      </c>
      <c r="G37" s="10">
        <f t="shared" ref="G37" si="66">IFERROR(((E37-C37)+(F37-D37)),"")</f>
        <v>1</v>
      </c>
      <c r="H37" s="11">
        <f t="shared" si="36"/>
        <v>2716736.2</v>
      </c>
      <c r="I37" s="11">
        <v>2719303.3</v>
      </c>
      <c r="J37" s="11">
        <f t="shared" ref="J37" si="67">I37-H37</f>
        <v>2567.0999999996275</v>
      </c>
      <c r="K37" s="27">
        <f t="shared" ref="K37" si="68">J37/24</f>
        <v>106.96249999998447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83092.5</v>
      </c>
      <c r="K39" s="32">
        <f>AVERAGE(K7:K38)</f>
        <v>111.68346774193549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4.136424731182796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600-000000000000}"/>
  </hyperlink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40"/>
  <sheetViews>
    <sheetView workbookViewId="0">
      <pane xSplit="3" ySplit="6" topLeftCell="D14" activePane="bottomRight" state="frozen"/>
      <selection pane="topRight"/>
      <selection pane="bottomLeft"/>
      <selection pane="bottomRight" activeCell="I37" sqref="I37"/>
    </sheetView>
  </sheetViews>
  <sheetFormatPr defaultColWidth="9.109375" defaultRowHeight="14.4"/>
  <cols>
    <col min="1" max="1" width="9.33203125" style="1" hidden="1" customWidth="1"/>
    <col min="2" max="2" width="10.6640625" style="1" hidden="1" customWidth="1"/>
    <col min="3" max="6" width="9.109375" style="1"/>
    <col min="7" max="7" width="13.109375" style="1" customWidth="1"/>
    <col min="8" max="9" width="12.6640625" style="1" customWidth="1"/>
    <col min="10" max="10" width="11.5546875" style="1" customWidth="1"/>
    <col min="11" max="11" width="9.109375" style="1"/>
    <col min="12" max="12" width="28.44140625" style="1" customWidth="1"/>
    <col min="13" max="16384" width="9.109375" style="1"/>
  </cols>
  <sheetData>
    <row r="1" spans="1:12" ht="0.75" customHeight="1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191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MAX(K7:K36)</f>
        <v>4.0613749999999227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0.33333333333333298</v>
      </c>
      <c r="E7" s="8">
        <f>C7+1</f>
        <v>46205</v>
      </c>
      <c r="F7" s="9">
        <v>0.33333333333333298</v>
      </c>
      <c r="G7" s="10">
        <f>IFERROR(((E7-C7)+(F7-D7)),"")</f>
        <v>1</v>
      </c>
      <c r="H7" s="11">
        <v>81354.195000000007</v>
      </c>
      <c r="I7" s="11">
        <v>81407.557000000001</v>
      </c>
      <c r="J7" s="11">
        <f t="shared" ref="J7:J8" si="0">I7-H7</f>
        <v>53.361999999993714</v>
      </c>
      <c r="K7" s="27">
        <f t="shared" ref="K7:K8" si="1">J7/24</f>
        <v>2.2234166666664046</v>
      </c>
      <c r="L7" s="101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0.33333333333333298</v>
      </c>
      <c r="E8" s="8">
        <f>E7+1</f>
        <v>46206</v>
      </c>
      <c r="F8" s="9">
        <v>0.33333333333333298</v>
      </c>
      <c r="G8" s="10">
        <f>IFERROR(((E8-C8)+(F8-D8)),"")</f>
        <v>1</v>
      </c>
      <c r="H8" s="11">
        <f t="shared" ref="H8:H37" si="2">I7</f>
        <v>81407.557000000001</v>
      </c>
      <c r="I8" s="11">
        <v>81471.066000000006</v>
      </c>
      <c r="J8" s="11">
        <f t="shared" si="0"/>
        <v>63.509000000005472</v>
      </c>
      <c r="K8" s="27">
        <f t="shared" si="1"/>
        <v>2.6462083333335613</v>
      </c>
      <c r="L8" s="28"/>
    </row>
    <row r="9" spans="1:12">
      <c r="A9" s="12">
        <f t="shared" ref="A9:B24" si="3">A8+1</f>
        <v>3</v>
      </c>
      <c r="B9" s="8">
        <f t="shared" si="3"/>
        <v>46206</v>
      </c>
      <c r="C9" s="8">
        <f t="shared" ref="C9:C34" si="4">B9</f>
        <v>46206</v>
      </c>
      <c r="D9" s="9">
        <v>0.33333333333333298</v>
      </c>
      <c r="E9" s="8">
        <f t="shared" ref="E9:E37" si="5">E8+1</f>
        <v>46207</v>
      </c>
      <c r="F9" s="9">
        <v>0.33333333333333298</v>
      </c>
      <c r="G9" s="10">
        <f t="shared" ref="G9:G33" si="6">IFERROR(((E9-C9)+(F9-D9)),"")</f>
        <v>1</v>
      </c>
      <c r="H9" s="11">
        <f t="shared" si="2"/>
        <v>81471.066000000006</v>
      </c>
      <c r="I9" s="11">
        <v>81557.945999999996</v>
      </c>
      <c r="J9" s="11">
        <f t="shared" ref="J9:J34" si="7">I9-H9</f>
        <v>86.879999999990105</v>
      </c>
      <c r="K9" s="27">
        <f t="shared" ref="K9:K34" si="8">J9/24</f>
        <v>3.6199999999995875</v>
      </c>
      <c r="L9" s="28"/>
    </row>
    <row r="10" spans="1:12">
      <c r="A10" s="12">
        <f t="shared" si="3"/>
        <v>4</v>
      </c>
      <c r="B10" s="8">
        <f t="shared" si="3"/>
        <v>46207</v>
      </c>
      <c r="C10" s="8">
        <f t="shared" si="4"/>
        <v>46207</v>
      </c>
      <c r="D10" s="9">
        <v>0.33333333333333298</v>
      </c>
      <c r="E10" s="8">
        <f t="shared" si="5"/>
        <v>46208</v>
      </c>
      <c r="F10" s="9">
        <v>0.33333333333333298</v>
      </c>
      <c r="G10" s="10">
        <f t="shared" si="6"/>
        <v>1</v>
      </c>
      <c r="H10" s="11">
        <f t="shared" si="2"/>
        <v>81557.945999999996</v>
      </c>
      <c r="I10" s="11">
        <v>81655.418999999994</v>
      </c>
      <c r="J10" s="11">
        <f t="shared" si="7"/>
        <v>97.472999999998137</v>
      </c>
      <c r="K10" s="27">
        <f t="shared" si="8"/>
        <v>4.0613749999999227</v>
      </c>
      <c r="L10" s="28"/>
    </row>
    <row r="11" spans="1:12">
      <c r="A11" s="12">
        <f t="shared" si="3"/>
        <v>5</v>
      </c>
      <c r="B11" s="8">
        <f t="shared" si="3"/>
        <v>46208</v>
      </c>
      <c r="C11" s="8">
        <f t="shared" si="4"/>
        <v>46208</v>
      </c>
      <c r="D11" s="9">
        <v>0.33333333333333298</v>
      </c>
      <c r="E11" s="8">
        <f t="shared" si="5"/>
        <v>46209</v>
      </c>
      <c r="F11" s="9">
        <v>0.33333333333333298</v>
      </c>
      <c r="G11" s="10">
        <f t="shared" si="6"/>
        <v>1</v>
      </c>
      <c r="H11" s="11">
        <f t="shared" si="2"/>
        <v>81655.418999999994</v>
      </c>
      <c r="I11" s="11">
        <v>81734.873999999996</v>
      </c>
      <c r="J11" s="11">
        <f t="shared" si="7"/>
        <v>79.455000000001746</v>
      </c>
      <c r="K11" s="27">
        <f t="shared" si="8"/>
        <v>3.3106250000000728</v>
      </c>
      <c r="L11" s="28"/>
    </row>
    <row r="12" spans="1:12">
      <c r="A12" s="12">
        <f t="shared" si="3"/>
        <v>6</v>
      </c>
      <c r="B12" s="8">
        <f t="shared" si="3"/>
        <v>46209</v>
      </c>
      <c r="C12" s="8">
        <f t="shared" si="4"/>
        <v>46209</v>
      </c>
      <c r="D12" s="9">
        <v>0.33333333333333298</v>
      </c>
      <c r="E12" s="8">
        <f t="shared" si="5"/>
        <v>46210</v>
      </c>
      <c r="F12" s="9">
        <v>0.33333333333333298</v>
      </c>
      <c r="G12" s="10">
        <f t="shared" si="6"/>
        <v>1</v>
      </c>
      <c r="H12" s="11">
        <f t="shared" si="2"/>
        <v>81734.873999999996</v>
      </c>
      <c r="I12" s="11">
        <v>81789.013000000006</v>
      </c>
      <c r="J12" s="11">
        <f t="shared" ref="J12" si="9">I12-H12</f>
        <v>54.139000000010128</v>
      </c>
      <c r="K12" s="27">
        <f t="shared" ref="K12" si="10">J12/24</f>
        <v>2.2557916666670885</v>
      </c>
      <c r="L12" s="28"/>
    </row>
    <row r="13" spans="1:12">
      <c r="A13" s="12">
        <f t="shared" si="3"/>
        <v>7</v>
      </c>
      <c r="B13" s="8">
        <f t="shared" si="3"/>
        <v>46210</v>
      </c>
      <c r="C13" s="8">
        <f t="shared" si="4"/>
        <v>46210</v>
      </c>
      <c r="D13" s="9">
        <v>0.33333333333333298</v>
      </c>
      <c r="E13" s="8">
        <f t="shared" si="5"/>
        <v>46211</v>
      </c>
      <c r="F13" s="9">
        <v>0.33333333333333298</v>
      </c>
      <c r="G13" s="10">
        <f t="shared" si="6"/>
        <v>1</v>
      </c>
      <c r="H13" s="11">
        <f t="shared" si="2"/>
        <v>81789.013000000006</v>
      </c>
      <c r="I13" s="11">
        <v>81850.127999999997</v>
      </c>
      <c r="J13" s="11">
        <f t="shared" si="7"/>
        <v>61.114999999990687</v>
      </c>
      <c r="K13" s="27">
        <f t="shared" si="8"/>
        <v>2.5464583333329451</v>
      </c>
      <c r="L13" s="28"/>
    </row>
    <row r="14" spans="1:12">
      <c r="A14" s="12">
        <f t="shared" si="3"/>
        <v>8</v>
      </c>
      <c r="B14" s="8">
        <f t="shared" si="3"/>
        <v>46211</v>
      </c>
      <c r="C14" s="8">
        <f t="shared" si="4"/>
        <v>46211</v>
      </c>
      <c r="D14" s="9">
        <v>0.33333333333333298</v>
      </c>
      <c r="E14" s="8">
        <f t="shared" si="5"/>
        <v>46212</v>
      </c>
      <c r="F14" s="9">
        <v>0.33333333333333298</v>
      </c>
      <c r="G14" s="10">
        <f t="shared" si="6"/>
        <v>1</v>
      </c>
      <c r="H14" s="11">
        <f t="shared" si="2"/>
        <v>81850.127999999997</v>
      </c>
      <c r="I14" s="11">
        <v>81914.55</v>
      </c>
      <c r="J14" s="11">
        <f t="shared" si="7"/>
        <v>64.422000000005937</v>
      </c>
      <c r="K14" s="27">
        <f t="shared" si="8"/>
        <v>2.6842500000002474</v>
      </c>
      <c r="L14" s="28"/>
    </row>
    <row r="15" spans="1:12">
      <c r="A15" s="12">
        <f t="shared" si="3"/>
        <v>9</v>
      </c>
      <c r="B15" s="8">
        <f t="shared" si="3"/>
        <v>46212</v>
      </c>
      <c r="C15" s="8">
        <f t="shared" si="4"/>
        <v>46212</v>
      </c>
      <c r="D15" s="9">
        <v>0.33333333333333298</v>
      </c>
      <c r="E15" s="8">
        <f t="shared" si="5"/>
        <v>46213</v>
      </c>
      <c r="F15" s="9">
        <v>0.33333333333333298</v>
      </c>
      <c r="G15" s="10">
        <f t="shared" si="6"/>
        <v>1</v>
      </c>
      <c r="H15" s="11">
        <f t="shared" si="2"/>
        <v>81914.55</v>
      </c>
      <c r="I15" s="11">
        <v>81972</v>
      </c>
      <c r="J15" s="11">
        <f t="shared" si="7"/>
        <v>57.44999999999709</v>
      </c>
      <c r="K15" s="27">
        <f t="shared" si="8"/>
        <v>2.3937499999998786</v>
      </c>
      <c r="L15" s="28"/>
    </row>
    <row r="16" spans="1:12">
      <c r="A16" s="12">
        <f t="shared" si="3"/>
        <v>10</v>
      </c>
      <c r="B16" s="8">
        <f t="shared" si="3"/>
        <v>46213</v>
      </c>
      <c r="C16" s="8">
        <f t="shared" si="4"/>
        <v>46213</v>
      </c>
      <c r="D16" s="9">
        <v>0.33333333333333298</v>
      </c>
      <c r="E16" s="8">
        <f t="shared" si="5"/>
        <v>46214</v>
      </c>
      <c r="F16" s="9">
        <v>0.33333333333333298</v>
      </c>
      <c r="G16" s="10">
        <f t="shared" si="6"/>
        <v>1</v>
      </c>
      <c r="H16" s="11">
        <f t="shared" si="2"/>
        <v>81972</v>
      </c>
      <c r="I16" s="11">
        <v>82041.83</v>
      </c>
      <c r="J16" s="11">
        <f t="shared" si="7"/>
        <v>69.830000000001746</v>
      </c>
      <c r="K16" s="27">
        <f t="shared" si="8"/>
        <v>2.9095833333334062</v>
      </c>
      <c r="L16" s="28"/>
    </row>
    <row r="17" spans="1:14">
      <c r="A17" s="12">
        <f t="shared" si="3"/>
        <v>11</v>
      </c>
      <c r="B17" s="8">
        <f t="shared" si="3"/>
        <v>46214</v>
      </c>
      <c r="C17" s="8">
        <f t="shared" si="4"/>
        <v>46214</v>
      </c>
      <c r="D17" s="9">
        <v>0.33333333333333298</v>
      </c>
      <c r="E17" s="8">
        <f t="shared" si="5"/>
        <v>46215</v>
      </c>
      <c r="F17" s="9">
        <v>0.33333333333333298</v>
      </c>
      <c r="G17" s="10">
        <f t="shared" ref="G17" si="11">IFERROR(((E17-C17)+(F17-D17)),"")</f>
        <v>1</v>
      </c>
      <c r="H17" s="11">
        <f t="shared" si="2"/>
        <v>82041.83</v>
      </c>
      <c r="I17" s="11">
        <v>82118.508000000002</v>
      </c>
      <c r="J17" s="11">
        <f t="shared" si="7"/>
        <v>76.677999999999884</v>
      </c>
      <c r="K17" s="27">
        <f t="shared" si="8"/>
        <v>3.194916666666662</v>
      </c>
      <c r="L17" s="28"/>
    </row>
    <row r="18" spans="1:14">
      <c r="A18" s="12">
        <f t="shared" si="3"/>
        <v>12</v>
      </c>
      <c r="B18" s="8">
        <f t="shared" si="3"/>
        <v>46215</v>
      </c>
      <c r="C18" s="8">
        <f t="shared" si="4"/>
        <v>46215</v>
      </c>
      <c r="D18" s="9">
        <v>0.33333333333333298</v>
      </c>
      <c r="E18" s="8">
        <f t="shared" si="5"/>
        <v>46216</v>
      </c>
      <c r="F18" s="9">
        <v>0.33333333333333298</v>
      </c>
      <c r="G18" s="10">
        <f t="shared" ref="G18" si="12">IFERROR(((E18-C18)+(F18-D18)),"")</f>
        <v>1</v>
      </c>
      <c r="H18" s="11">
        <f t="shared" si="2"/>
        <v>82118.508000000002</v>
      </c>
      <c r="I18" s="11">
        <v>82186.142000000007</v>
      </c>
      <c r="J18" s="11">
        <f t="shared" si="7"/>
        <v>67.634000000005472</v>
      </c>
      <c r="K18" s="27">
        <f t="shared" si="8"/>
        <v>2.8180833333335613</v>
      </c>
      <c r="L18" s="28"/>
      <c r="N18" s="29"/>
    </row>
    <row r="19" spans="1:14">
      <c r="A19" s="12">
        <f t="shared" si="3"/>
        <v>13</v>
      </c>
      <c r="B19" s="8">
        <f t="shared" si="3"/>
        <v>46216</v>
      </c>
      <c r="C19" s="8">
        <f t="shared" si="4"/>
        <v>46216</v>
      </c>
      <c r="D19" s="9">
        <v>0.33333333333333298</v>
      </c>
      <c r="E19" s="8">
        <f t="shared" si="5"/>
        <v>46217</v>
      </c>
      <c r="F19" s="9">
        <v>0.33333333333333298</v>
      </c>
      <c r="G19" s="10">
        <f t="shared" si="6"/>
        <v>1</v>
      </c>
      <c r="H19" s="11">
        <f t="shared" si="2"/>
        <v>82186.142000000007</v>
      </c>
      <c r="I19" s="11">
        <v>82236.97</v>
      </c>
      <c r="J19" s="11">
        <f t="shared" si="7"/>
        <v>50.827999999994063</v>
      </c>
      <c r="K19" s="27">
        <f t="shared" si="8"/>
        <v>2.1178333333330861</v>
      </c>
      <c r="L19" s="28"/>
    </row>
    <row r="20" spans="1:14">
      <c r="A20" s="12">
        <f t="shared" si="3"/>
        <v>14</v>
      </c>
      <c r="B20" s="8">
        <f t="shared" si="3"/>
        <v>46217</v>
      </c>
      <c r="C20" s="8">
        <f t="shared" si="4"/>
        <v>46217</v>
      </c>
      <c r="D20" s="9">
        <v>0.33333333333333298</v>
      </c>
      <c r="E20" s="8">
        <f t="shared" si="5"/>
        <v>46218</v>
      </c>
      <c r="F20" s="9">
        <v>0.33333333333333298</v>
      </c>
      <c r="G20" s="10">
        <f t="shared" ref="G20" si="13">IFERROR(((E20-C20)+(F20-D20)),"")</f>
        <v>1</v>
      </c>
      <c r="H20" s="11">
        <f t="shared" si="2"/>
        <v>82236.97</v>
      </c>
      <c r="I20" s="11">
        <v>82286.960000000006</v>
      </c>
      <c r="J20" s="11">
        <f t="shared" si="7"/>
        <v>49.990000000005239</v>
      </c>
      <c r="K20" s="27">
        <f t="shared" si="8"/>
        <v>2.0829166666668848</v>
      </c>
      <c r="L20" s="28"/>
    </row>
    <row r="21" spans="1:14">
      <c r="A21" s="12">
        <f t="shared" si="3"/>
        <v>15</v>
      </c>
      <c r="B21" s="8">
        <f t="shared" si="3"/>
        <v>46218</v>
      </c>
      <c r="C21" s="8">
        <f t="shared" si="4"/>
        <v>46218</v>
      </c>
      <c r="D21" s="9">
        <v>0.33333333333333298</v>
      </c>
      <c r="E21" s="8">
        <f t="shared" si="5"/>
        <v>46219</v>
      </c>
      <c r="F21" s="9">
        <v>0.33333333333333298</v>
      </c>
      <c r="G21" s="10">
        <f t="shared" ref="G21" si="14">IFERROR(((E21-C21)+(F21-D21)),"")</f>
        <v>1</v>
      </c>
      <c r="H21" s="11">
        <f t="shared" si="2"/>
        <v>82286.960000000006</v>
      </c>
      <c r="I21" s="11">
        <v>82344</v>
      </c>
      <c r="J21" s="11">
        <f t="shared" si="7"/>
        <v>57.039999999993597</v>
      </c>
      <c r="K21" s="27">
        <f t="shared" si="8"/>
        <v>2.3766666666664</v>
      </c>
      <c r="L21" s="28"/>
    </row>
    <row r="22" spans="1:14">
      <c r="A22" s="12">
        <f t="shared" si="3"/>
        <v>16</v>
      </c>
      <c r="B22" s="8">
        <f t="shared" si="3"/>
        <v>46219</v>
      </c>
      <c r="C22" s="8">
        <f t="shared" si="4"/>
        <v>46219</v>
      </c>
      <c r="D22" s="9">
        <v>0.33333333333333298</v>
      </c>
      <c r="E22" s="8">
        <f t="shared" si="5"/>
        <v>46220</v>
      </c>
      <c r="F22" s="9">
        <v>0.33333333333333298</v>
      </c>
      <c r="G22" s="10">
        <f t="shared" si="6"/>
        <v>1</v>
      </c>
      <c r="H22" s="11">
        <f t="shared" si="2"/>
        <v>82344</v>
      </c>
      <c r="I22" s="11">
        <v>82391</v>
      </c>
      <c r="J22" s="11">
        <f t="shared" si="7"/>
        <v>47</v>
      </c>
      <c r="K22" s="27">
        <f t="shared" si="8"/>
        <v>1.9583333333333333</v>
      </c>
      <c r="L22" s="28"/>
    </row>
    <row r="23" spans="1:14">
      <c r="A23" s="12">
        <f t="shared" si="3"/>
        <v>17</v>
      </c>
      <c r="B23" s="8">
        <f t="shared" si="3"/>
        <v>46220</v>
      </c>
      <c r="C23" s="8">
        <f t="shared" si="4"/>
        <v>46220</v>
      </c>
      <c r="D23" s="9">
        <v>0.33333333333333298</v>
      </c>
      <c r="E23" s="8">
        <f t="shared" si="5"/>
        <v>46221</v>
      </c>
      <c r="F23" s="9">
        <v>0.33333333333333298</v>
      </c>
      <c r="G23" s="10">
        <f t="shared" ref="G23" si="15">IFERROR(((E23-C23)+(F23-D23)),"")</f>
        <v>1</v>
      </c>
      <c r="H23" s="11">
        <f t="shared" si="2"/>
        <v>82391</v>
      </c>
      <c r="I23" s="11">
        <v>82450</v>
      </c>
      <c r="J23" s="11">
        <f t="shared" si="7"/>
        <v>59</v>
      </c>
      <c r="K23" s="27">
        <f t="shared" si="8"/>
        <v>2.4583333333333335</v>
      </c>
      <c r="L23" s="28"/>
    </row>
    <row r="24" spans="1:14">
      <c r="A24" s="12">
        <f t="shared" si="3"/>
        <v>18</v>
      </c>
      <c r="B24" s="8">
        <f t="shared" si="3"/>
        <v>46221</v>
      </c>
      <c r="C24" s="8">
        <f t="shared" si="4"/>
        <v>46221</v>
      </c>
      <c r="D24" s="9">
        <v>0.33333333333333298</v>
      </c>
      <c r="E24" s="8">
        <f t="shared" si="5"/>
        <v>46222</v>
      </c>
      <c r="F24" s="9">
        <v>0.33333333333333298</v>
      </c>
      <c r="G24" s="10">
        <f t="shared" si="6"/>
        <v>1</v>
      </c>
      <c r="H24" s="11">
        <f t="shared" si="2"/>
        <v>82450</v>
      </c>
      <c r="I24" s="11">
        <v>82521</v>
      </c>
      <c r="J24" s="11">
        <f t="shared" si="7"/>
        <v>71</v>
      </c>
      <c r="K24" s="27">
        <f t="shared" si="8"/>
        <v>2.9583333333333335</v>
      </c>
      <c r="L24" s="28"/>
    </row>
    <row r="25" spans="1:14">
      <c r="A25" s="12">
        <f t="shared" ref="A25:B34" si="16">A24+1</f>
        <v>19</v>
      </c>
      <c r="B25" s="8">
        <f>B24+1</f>
        <v>46222</v>
      </c>
      <c r="C25" s="8">
        <f t="shared" si="4"/>
        <v>46222</v>
      </c>
      <c r="D25" s="9">
        <v>0.33333333333333298</v>
      </c>
      <c r="E25" s="8">
        <f t="shared" si="5"/>
        <v>46223</v>
      </c>
      <c r="F25" s="9">
        <v>0.33333333333333298</v>
      </c>
      <c r="G25" s="10">
        <f t="shared" si="6"/>
        <v>1</v>
      </c>
      <c r="H25" s="11">
        <f t="shared" si="2"/>
        <v>82521</v>
      </c>
      <c r="I25" s="11">
        <v>82572</v>
      </c>
      <c r="J25" s="11">
        <f t="shared" si="7"/>
        <v>51</v>
      </c>
      <c r="K25" s="27">
        <f t="shared" si="8"/>
        <v>2.125</v>
      </c>
      <c r="L25" s="28"/>
    </row>
    <row r="26" spans="1:14">
      <c r="A26" s="12">
        <f t="shared" si="16"/>
        <v>20</v>
      </c>
      <c r="B26" s="8">
        <f>B25+1</f>
        <v>46223</v>
      </c>
      <c r="C26" s="8">
        <f t="shared" si="4"/>
        <v>46223</v>
      </c>
      <c r="D26" s="9">
        <v>0.33333333333333298</v>
      </c>
      <c r="E26" s="8">
        <f t="shared" si="5"/>
        <v>46224</v>
      </c>
      <c r="F26" s="9">
        <v>0.33333333333333298</v>
      </c>
      <c r="G26" s="10">
        <f t="shared" si="6"/>
        <v>1</v>
      </c>
      <c r="H26" s="11">
        <f t="shared" si="2"/>
        <v>82572</v>
      </c>
      <c r="I26" s="240">
        <v>82632.28</v>
      </c>
      <c r="J26" s="11">
        <f t="shared" si="7"/>
        <v>60.279999999998836</v>
      </c>
      <c r="K26" s="27">
        <f t="shared" si="8"/>
        <v>2.5116666666666183</v>
      </c>
      <c r="L26" s="28"/>
    </row>
    <row r="27" spans="1:14">
      <c r="A27" s="12">
        <f t="shared" si="16"/>
        <v>21</v>
      </c>
      <c r="B27" s="8">
        <f>B26+1</f>
        <v>46224</v>
      </c>
      <c r="C27" s="8">
        <f t="shared" si="4"/>
        <v>46224</v>
      </c>
      <c r="D27" s="9">
        <v>0.33333333333333298</v>
      </c>
      <c r="E27" s="8">
        <f t="shared" si="5"/>
        <v>46225</v>
      </c>
      <c r="F27" s="9">
        <v>0.33333333333333298</v>
      </c>
      <c r="G27" s="10">
        <f t="shared" ref="G27" si="17">IFERROR(((E27-C27)+(F27-D27)),"")</f>
        <v>1</v>
      </c>
      <c r="H27" s="11">
        <f t="shared" si="2"/>
        <v>82632.28</v>
      </c>
      <c r="I27" s="240">
        <v>82692.524000000005</v>
      </c>
      <c r="J27" s="11">
        <f t="shared" si="7"/>
        <v>60.244000000006054</v>
      </c>
      <c r="K27" s="27">
        <f t="shared" si="8"/>
        <v>2.5101666666669189</v>
      </c>
      <c r="L27" s="28"/>
    </row>
    <row r="28" spans="1:14">
      <c r="A28" s="12">
        <f t="shared" si="16"/>
        <v>22</v>
      </c>
      <c r="B28" s="8">
        <f t="shared" si="16"/>
        <v>46225</v>
      </c>
      <c r="C28" s="8">
        <f t="shared" si="4"/>
        <v>46225</v>
      </c>
      <c r="D28" s="9">
        <v>0.33333333333333298</v>
      </c>
      <c r="E28" s="8">
        <f t="shared" si="5"/>
        <v>46226</v>
      </c>
      <c r="F28" s="9">
        <v>0.33333333333333298</v>
      </c>
      <c r="G28" s="10">
        <f t="shared" si="6"/>
        <v>1</v>
      </c>
      <c r="H28" s="11">
        <f t="shared" si="2"/>
        <v>82692.524000000005</v>
      </c>
      <c r="I28" s="240">
        <v>82744.069000000003</v>
      </c>
      <c r="J28" s="11">
        <f t="shared" si="7"/>
        <v>51.544999999998254</v>
      </c>
      <c r="K28" s="27">
        <f t="shared" si="8"/>
        <v>2.1477083333332607</v>
      </c>
      <c r="L28" s="28"/>
    </row>
    <row r="29" spans="1:14">
      <c r="A29" s="12">
        <f t="shared" si="16"/>
        <v>23</v>
      </c>
      <c r="B29" s="8">
        <f t="shared" si="16"/>
        <v>46226</v>
      </c>
      <c r="C29" s="8">
        <f t="shared" si="4"/>
        <v>46226</v>
      </c>
      <c r="D29" s="9">
        <v>0.33333333333333298</v>
      </c>
      <c r="E29" s="8">
        <f t="shared" si="5"/>
        <v>46227</v>
      </c>
      <c r="F29" s="9">
        <v>0.33333333333333298</v>
      </c>
      <c r="G29" s="10">
        <f t="shared" ref="G29" si="18">IFERROR(((E29-C29)+(F29-D29)),"")</f>
        <v>1</v>
      </c>
      <c r="H29" s="11">
        <f t="shared" si="2"/>
        <v>82744.069000000003</v>
      </c>
      <c r="I29" s="11">
        <v>82831.933000000005</v>
      </c>
      <c r="J29" s="11">
        <f t="shared" si="7"/>
        <v>87.864000000001397</v>
      </c>
      <c r="K29" s="27">
        <f t="shared" si="8"/>
        <v>3.6610000000000582</v>
      </c>
      <c r="L29" s="28"/>
    </row>
    <row r="30" spans="1:14">
      <c r="A30" s="12">
        <f t="shared" si="16"/>
        <v>24</v>
      </c>
      <c r="B30" s="8">
        <f t="shared" si="16"/>
        <v>46227</v>
      </c>
      <c r="C30" s="8">
        <f t="shared" si="4"/>
        <v>46227</v>
      </c>
      <c r="D30" s="9">
        <v>0.33333333333333298</v>
      </c>
      <c r="E30" s="8">
        <f t="shared" si="5"/>
        <v>46228</v>
      </c>
      <c r="F30" s="9">
        <v>0.33333333333333298</v>
      </c>
      <c r="G30" s="10">
        <f t="shared" si="6"/>
        <v>1</v>
      </c>
      <c r="H30" s="11">
        <f t="shared" si="2"/>
        <v>82831.933000000005</v>
      </c>
      <c r="I30" s="11">
        <v>82900.293999999994</v>
      </c>
      <c r="J30" s="11">
        <f t="shared" si="7"/>
        <v>68.360999999989872</v>
      </c>
      <c r="K30" s="27">
        <f t="shared" si="8"/>
        <v>2.848374999999578</v>
      </c>
      <c r="L30" s="28"/>
    </row>
    <row r="31" spans="1:14">
      <c r="A31" s="12">
        <f t="shared" si="16"/>
        <v>25</v>
      </c>
      <c r="B31" s="8">
        <f t="shared" si="16"/>
        <v>46228</v>
      </c>
      <c r="C31" s="8">
        <f t="shared" si="4"/>
        <v>46228</v>
      </c>
      <c r="D31" s="9">
        <v>0.33333333333333298</v>
      </c>
      <c r="E31" s="8">
        <f t="shared" si="5"/>
        <v>46229</v>
      </c>
      <c r="F31" s="9">
        <v>0.33333333333333298</v>
      </c>
      <c r="G31" s="10">
        <f t="shared" ref="G31" si="19">IFERROR(((E31-C31)+(F31-D31)),"")</f>
        <v>1</v>
      </c>
      <c r="H31" s="11">
        <f t="shared" si="2"/>
        <v>82900.293999999994</v>
      </c>
      <c r="I31" s="240">
        <v>82995.536999999997</v>
      </c>
      <c r="J31" s="11">
        <f t="shared" si="7"/>
        <v>95.243000000002212</v>
      </c>
      <c r="K31" s="27">
        <f t="shared" si="8"/>
        <v>3.9684583333334253</v>
      </c>
      <c r="L31" s="28"/>
    </row>
    <row r="32" spans="1:14">
      <c r="A32" s="12">
        <f t="shared" si="16"/>
        <v>26</v>
      </c>
      <c r="B32" s="8">
        <f t="shared" si="16"/>
        <v>46229</v>
      </c>
      <c r="C32" s="8">
        <f t="shared" si="4"/>
        <v>46229</v>
      </c>
      <c r="D32" s="9">
        <v>0.33333333333333298</v>
      </c>
      <c r="E32" s="8">
        <f t="shared" si="5"/>
        <v>46230</v>
      </c>
      <c r="F32" s="9">
        <v>0.33333333333333298</v>
      </c>
      <c r="G32" s="10">
        <f t="shared" si="6"/>
        <v>1</v>
      </c>
      <c r="H32" s="11">
        <f t="shared" si="2"/>
        <v>82995.536999999997</v>
      </c>
      <c r="I32" s="240">
        <v>83084.638999999996</v>
      </c>
      <c r="J32" s="11">
        <f t="shared" si="7"/>
        <v>89.101999999998952</v>
      </c>
      <c r="K32" s="27">
        <f t="shared" si="8"/>
        <v>3.7125833333332898</v>
      </c>
      <c r="L32" s="28"/>
    </row>
    <row r="33" spans="1:12">
      <c r="A33" s="12">
        <f t="shared" si="16"/>
        <v>27</v>
      </c>
      <c r="B33" s="8">
        <f t="shared" si="16"/>
        <v>46230</v>
      </c>
      <c r="C33" s="8">
        <f t="shared" si="4"/>
        <v>46230</v>
      </c>
      <c r="D33" s="9">
        <v>0.33333333333333298</v>
      </c>
      <c r="E33" s="8">
        <f t="shared" si="5"/>
        <v>46231</v>
      </c>
      <c r="F33" s="9">
        <v>0.33333333333333298</v>
      </c>
      <c r="G33" s="10">
        <f t="shared" si="6"/>
        <v>1</v>
      </c>
      <c r="H33" s="11">
        <f t="shared" si="2"/>
        <v>83084.638999999996</v>
      </c>
      <c r="I33" s="11">
        <v>83149.850999999995</v>
      </c>
      <c r="J33" s="11">
        <f t="shared" si="7"/>
        <v>65.211999999999534</v>
      </c>
      <c r="K33" s="27">
        <f t="shared" si="8"/>
        <v>2.7171666666666474</v>
      </c>
      <c r="L33" s="28"/>
    </row>
    <row r="34" spans="1:12">
      <c r="A34" s="12">
        <f t="shared" si="16"/>
        <v>28</v>
      </c>
      <c r="B34" s="8">
        <f t="shared" si="16"/>
        <v>46231</v>
      </c>
      <c r="C34" s="8">
        <f t="shared" si="4"/>
        <v>46231</v>
      </c>
      <c r="D34" s="9">
        <v>0.33333333333333298</v>
      </c>
      <c r="E34" s="8">
        <f t="shared" si="5"/>
        <v>46232</v>
      </c>
      <c r="F34" s="9">
        <v>0.33333333333333298</v>
      </c>
      <c r="G34" s="10">
        <f t="shared" ref="G34" si="20">IFERROR(((E34-C34)+(F34-D34)),"")</f>
        <v>1</v>
      </c>
      <c r="H34" s="11">
        <f t="shared" si="2"/>
        <v>83149.850999999995</v>
      </c>
      <c r="I34" s="11">
        <v>83210.436000000002</v>
      </c>
      <c r="J34" s="11">
        <f t="shared" si="7"/>
        <v>60.585000000006403</v>
      </c>
      <c r="K34" s="27">
        <f t="shared" si="8"/>
        <v>2.5243750000002669</v>
      </c>
      <c r="L34" s="28"/>
    </row>
    <row r="35" spans="1:12">
      <c r="A35" s="12">
        <f t="shared" ref="A35:B35" si="21">A34+1</f>
        <v>29</v>
      </c>
      <c r="B35" s="8">
        <f t="shared" si="21"/>
        <v>46232</v>
      </c>
      <c r="C35" s="8">
        <f t="shared" ref="C35:C37" si="22">B35</f>
        <v>46232</v>
      </c>
      <c r="D35" s="9">
        <v>0.33333333333333298</v>
      </c>
      <c r="E35" s="8">
        <f t="shared" si="5"/>
        <v>46233</v>
      </c>
      <c r="F35" s="9">
        <v>0.33333333333333298</v>
      </c>
      <c r="G35" s="10">
        <f t="shared" ref="G35:G37" si="23">IFERROR(((E35-C35)+(F35-D35)),"")</f>
        <v>1</v>
      </c>
      <c r="H35" s="11">
        <f t="shared" si="2"/>
        <v>83210.436000000002</v>
      </c>
      <c r="I35" s="11">
        <v>83275.974000000002</v>
      </c>
      <c r="J35" s="11">
        <f t="shared" ref="J35:J37" si="24">I35-H35</f>
        <v>65.538000000000466</v>
      </c>
      <c r="K35" s="27">
        <f t="shared" ref="K35:K37" si="25">J35/24</f>
        <v>2.7307500000000196</v>
      </c>
      <c r="L35" s="28"/>
    </row>
    <row r="36" spans="1:12">
      <c r="A36" s="12">
        <f t="shared" ref="A36:B36" si="26">A35+1</f>
        <v>30</v>
      </c>
      <c r="B36" s="8">
        <f t="shared" si="26"/>
        <v>46233</v>
      </c>
      <c r="C36" s="8">
        <f t="shared" si="22"/>
        <v>46233</v>
      </c>
      <c r="D36" s="9">
        <v>0.33333333333333298</v>
      </c>
      <c r="E36" s="8">
        <f t="shared" si="5"/>
        <v>46234</v>
      </c>
      <c r="F36" s="9">
        <v>0.33333333333333298</v>
      </c>
      <c r="G36" s="10">
        <f t="shared" si="23"/>
        <v>1</v>
      </c>
      <c r="H36" s="11">
        <f t="shared" si="2"/>
        <v>83275.974000000002</v>
      </c>
      <c r="I36" s="11">
        <v>83349.210000000006</v>
      </c>
      <c r="J36" s="11">
        <f t="shared" si="24"/>
        <v>73.236000000004424</v>
      </c>
      <c r="K36" s="27">
        <f t="shared" si="25"/>
        <v>3.0515000000001842</v>
      </c>
      <c r="L36" s="28"/>
    </row>
    <row r="37" spans="1:12">
      <c r="A37" s="12">
        <f t="shared" ref="A37:B37" si="27">A36+1</f>
        <v>31</v>
      </c>
      <c r="B37" s="8">
        <f t="shared" si="27"/>
        <v>46234</v>
      </c>
      <c r="C37" s="8">
        <f t="shared" si="22"/>
        <v>46234</v>
      </c>
      <c r="D37" s="9">
        <v>0.33333333333333298</v>
      </c>
      <c r="E37" s="8">
        <f t="shared" si="5"/>
        <v>46235</v>
      </c>
      <c r="F37" s="9">
        <v>0.33333333333333298</v>
      </c>
      <c r="G37" s="10">
        <f t="shared" si="23"/>
        <v>1</v>
      </c>
      <c r="H37" s="11">
        <f t="shared" si="2"/>
        <v>83349.210000000006</v>
      </c>
      <c r="I37" s="11">
        <v>83430.649999999994</v>
      </c>
      <c r="J37" s="11">
        <f t="shared" si="24"/>
        <v>81.439999999987776</v>
      </c>
      <c r="K37" s="27">
        <f t="shared" si="25"/>
        <v>3.3933333333328242</v>
      </c>
      <c r="L37" s="28"/>
    </row>
    <row r="38" spans="1:12">
      <c r="A38" s="12">
        <f>A36+1</f>
        <v>31</v>
      </c>
      <c r="B38" s="8">
        <f>B36+1</f>
        <v>46234</v>
      </c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2076.4549999999872</v>
      </c>
      <c r="K39" s="32">
        <f>AVERAGE(K7:K38)</f>
        <v>2.790934139784929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9.0030133541449328E-2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700-000000000000}"/>
  </hyperlink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42"/>
  <sheetViews>
    <sheetView workbookViewId="0">
      <pane ySplit="6" topLeftCell="A19" activePane="bottomLeft" state="frozen"/>
      <selection pane="bottomLef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</row>
    <row r="2" spans="1:12">
      <c r="B2" s="2"/>
      <c r="C2" s="3" t="s">
        <v>175</v>
      </c>
      <c r="D2" s="2"/>
      <c r="E2" s="2"/>
      <c r="F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</row>
    <row r="4" spans="1:12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MAX(K7:K40)</f>
        <v>570.94583333333139</v>
      </c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 thickBo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 ht="15" thickTop="1">
      <c r="A7" s="6">
        <v>1</v>
      </c>
      <c r="B7" s="7">
        <f>C4</f>
        <v>46204</v>
      </c>
      <c r="C7" s="7">
        <f>C4</f>
        <v>46204</v>
      </c>
      <c r="D7" s="275">
        <v>0.33333333333333331</v>
      </c>
      <c r="E7" s="8">
        <f>C7+1</f>
        <v>46205</v>
      </c>
      <c r="F7" s="275">
        <v>0.33333333333333331</v>
      </c>
      <c r="G7" s="10">
        <f>IFERROR(((E7-C7)+(F7-D7)),"")</f>
        <v>1</v>
      </c>
      <c r="H7" s="11">
        <v>1227594.1100000001</v>
      </c>
      <c r="I7" s="11">
        <v>1235452.1100000001</v>
      </c>
      <c r="J7" s="11">
        <f t="shared" ref="J7:J20" si="0">I7-H7</f>
        <v>7858</v>
      </c>
      <c r="K7" s="27">
        <f t="shared" ref="K7:K20" si="1">J7/24</f>
        <v>327.41666666666669</v>
      </c>
      <c r="L7" s="591"/>
    </row>
    <row r="8" spans="1:12">
      <c r="A8" s="12">
        <f>A7+1</f>
        <v>2</v>
      </c>
      <c r="B8" s="8">
        <f>B7+1</f>
        <v>46205</v>
      </c>
      <c r="C8" s="8">
        <f t="shared" ref="C8:C34" si="2">B8</f>
        <v>46205</v>
      </c>
      <c r="D8" s="275">
        <v>0.33333333333333331</v>
      </c>
      <c r="E8" s="8">
        <f>C8+1</f>
        <v>46206</v>
      </c>
      <c r="F8" s="275">
        <v>0.33333333333333331</v>
      </c>
      <c r="G8" s="10">
        <f>IFERROR(((E8-C8)+(F8-D8)),"")</f>
        <v>1</v>
      </c>
      <c r="H8" s="11">
        <f t="shared" ref="H8:H24" si="3">I7</f>
        <v>1235452.1100000001</v>
      </c>
      <c r="I8" s="11">
        <v>1242886.2</v>
      </c>
      <c r="J8" s="11">
        <f t="shared" ref="J8" si="4">I8-H8</f>
        <v>7434.089999999851</v>
      </c>
      <c r="K8" s="27">
        <f t="shared" ref="K8" si="5">J8/24</f>
        <v>309.75374999999377</v>
      </c>
      <c r="L8" s="28"/>
    </row>
    <row r="9" spans="1:12">
      <c r="A9" s="12">
        <f t="shared" ref="A9:B24" si="6">A8+1</f>
        <v>3</v>
      </c>
      <c r="B9" s="8">
        <f t="shared" si="6"/>
        <v>46206</v>
      </c>
      <c r="C9" s="8">
        <f t="shared" si="2"/>
        <v>46206</v>
      </c>
      <c r="D9" s="275">
        <v>0.33333333333333331</v>
      </c>
      <c r="E9" s="8">
        <f>C9+1</f>
        <v>46207</v>
      </c>
      <c r="F9" s="275">
        <v>0.33333333333333331</v>
      </c>
      <c r="G9" s="10">
        <f>IFERROR(((E9-C9)+(F9-D9)),"")</f>
        <v>1</v>
      </c>
      <c r="H9" s="11">
        <f t="shared" si="3"/>
        <v>1242886.2</v>
      </c>
      <c r="I9" s="11">
        <v>1245197.95</v>
      </c>
      <c r="J9" s="11">
        <f t="shared" ref="J9" si="7">I9-H9</f>
        <v>2311.75</v>
      </c>
      <c r="K9" s="27">
        <f t="shared" ref="K9" si="8">J9/24</f>
        <v>96.322916666666671</v>
      </c>
      <c r="L9" s="590"/>
    </row>
    <row r="10" spans="1:12">
      <c r="A10" s="12">
        <f t="shared" si="6"/>
        <v>4</v>
      </c>
      <c r="B10" s="8">
        <f t="shared" si="6"/>
        <v>46207</v>
      </c>
      <c r="C10" s="8">
        <f t="shared" si="2"/>
        <v>46207</v>
      </c>
      <c r="D10" s="275">
        <v>0.33333333333333331</v>
      </c>
      <c r="E10" s="8">
        <f t="shared" ref="E10:E11" si="9">C10+1</f>
        <v>46208</v>
      </c>
      <c r="F10" s="275">
        <v>0.33333333333333331</v>
      </c>
      <c r="G10" s="10">
        <f>IFERROR(((E10-C10)+(F10-D10)),"")</f>
        <v>1</v>
      </c>
      <c r="H10" s="11">
        <f t="shared" si="3"/>
        <v>1245197.95</v>
      </c>
      <c r="I10" s="11">
        <v>1245197.95</v>
      </c>
      <c r="J10" s="11">
        <f t="shared" ref="J10" si="10">I10-H10</f>
        <v>0</v>
      </c>
      <c r="K10" s="27">
        <f t="shared" ref="K10" si="11">J10/24</f>
        <v>0</v>
      </c>
      <c r="L10" s="765" t="s">
        <v>158</v>
      </c>
    </row>
    <row r="11" spans="1:12">
      <c r="A11" s="12">
        <f t="shared" si="6"/>
        <v>5</v>
      </c>
      <c r="B11" s="8">
        <f t="shared" si="6"/>
        <v>46208</v>
      </c>
      <c r="C11" s="8">
        <f t="shared" si="2"/>
        <v>46208</v>
      </c>
      <c r="D11" s="275">
        <v>0.33333333333333331</v>
      </c>
      <c r="E11" s="8">
        <f t="shared" si="9"/>
        <v>46209</v>
      </c>
      <c r="F11" s="275">
        <v>0.33333333333333331</v>
      </c>
      <c r="G11" s="10">
        <f t="shared" ref="G11:G34" si="12">IFERROR(((E11-C11)+(F11-D11)),"")</f>
        <v>1</v>
      </c>
      <c r="H11" s="11">
        <f t="shared" si="3"/>
        <v>1245197.95</v>
      </c>
      <c r="I11" s="11">
        <v>1245197.95</v>
      </c>
      <c r="J11" s="11">
        <f t="shared" si="0"/>
        <v>0</v>
      </c>
      <c r="K11" s="27">
        <f t="shared" si="1"/>
        <v>0</v>
      </c>
      <c r="L11" s="765" t="s">
        <v>158</v>
      </c>
    </row>
    <row r="12" spans="1:12">
      <c r="A12" s="12">
        <f t="shared" si="6"/>
        <v>6</v>
      </c>
      <c r="B12" s="8">
        <f t="shared" si="6"/>
        <v>46209</v>
      </c>
      <c r="C12" s="8">
        <f t="shared" si="2"/>
        <v>46209</v>
      </c>
      <c r="D12" s="275">
        <v>0.33333333333333331</v>
      </c>
      <c r="E12" s="8">
        <f t="shared" ref="E12:E34" si="13">C12+1</f>
        <v>46210</v>
      </c>
      <c r="F12" s="275">
        <v>0.33333333333333331</v>
      </c>
      <c r="G12" s="10">
        <f t="shared" si="12"/>
        <v>1</v>
      </c>
      <c r="H12" s="11">
        <f t="shared" si="3"/>
        <v>1245197.95</v>
      </c>
      <c r="I12" s="11">
        <v>1252437.2</v>
      </c>
      <c r="J12" s="11">
        <f t="shared" si="0"/>
        <v>7239.25</v>
      </c>
      <c r="K12" s="27">
        <f t="shared" si="1"/>
        <v>301.63541666666669</v>
      </c>
      <c r="L12" s="28"/>
    </row>
    <row r="13" spans="1:12">
      <c r="A13" s="12">
        <f t="shared" si="6"/>
        <v>7</v>
      </c>
      <c r="B13" s="8">
        <f t="shared" si="6"/>
        <v>46210</v>
      </c>
      <c r="C13" s="8">
        <f t="shared" si="2"/>
        <v>46210</v>
      </c>
      <c r="D13" s="275">
        <v>0.33333333333333331</v>
      </c>
      <c r="E13" s="8">
        <f t="shared" si="13"/>
        <v>46211</v>
      </c>
      <c r="F13" s="275">
        <v>0.33333333333333331</v>
      </c>
      <c r="G13" s="10">
        <f t="shared" si="12"/>
        <v>1</v>
      </c>
      <c r="H13" s="11">
        <f t="shared" si="3"/>
        <v>1252437.2</v>
      </c>
      <c r="I13" s="240">
        <v>1260431.8600000001</v>
      </c>
      <c r="J13" s="11">
        <f t="shared" ref="J13" si="14">I13-H13</f>
        <v>7994.660000000149</v>
      </c>
      <c r="K13" s="27">
        <f t="shared" si="1"/>
        <v>333.11083333333954</v>
      </c>
      <c r="L13" s="28"/>
    </row>
    <row r="14" spans="1:12">
      <c r="A14" s="12">
        <f t="shared" si="6"/>
        <v>8</v>
      </c>
      <c r="B14" s="8">
        <f t="shared" si="6"/>
        <v>46211</v>
      </c>
      <c r="C14" s="8">
        <f t="shared" si="2"/>
        <v>46211</v>
      </c>
      <c r="D14" s="275">
        <v>0.33333333333333331</v>
      </c>
      <c r="E14" s="8">
        <f t="shared" si="13"/>
        <v>46212</v>
      </c>
      <c r="F14" s="275">
        <v>0.33333333333333331</v>
      </c>
      <c r="G14" s="10">
        <f t="shared" si="12"/>
        <v>1</v>
      </c>
      <c r="H14" s="11">
        <f t="shared" si="3"/>
        <v>1260431.8600000001</v>
      </c>
      <c r="I14" s="240">
        <v>1268291.31</v>
      </c>
      <c r="J14" s="11">
        <f t="shared" si="0"/>
        <v>7859.4499999999534</v>
      </c>
      <c r="K14" s="27">
        <f t="shared" si="1"/>
        <v>327.47708333333139</v>
      </c>
      <c r="L14" s="28"/>
    </row>
    <row r="15" spans="1:12">
      <c r="A15" s="12">
        <f t="shared" si="6"/>
        <v>9</v>
      </c>
      <c r="B15" s="8">
        <f t="shared" si="6"/>
        <v>46212</v>
      </c>
      <c r="C15" s="8">
        <f t="shared" si="2"/>
        <v>46212</v>
      </c>
      <c r="D15" s="275">
        <v>0.33333333333333331</v>
      </c>
      <c r="E15" s="8">
        <f t="shared" si="13"/>
        <v>46213</v>
      </c>
      <c r="F15" s="275">
        <v>0.33333333333333331</v>
      </c>
      <c r="G15" s="10">
        <f t="shared" si="12"/>
        <v>1</v>
      </c>
      <c r="H15" s="11">
        <f t="shared" si="3"/>
        <v>1268291.31</v>
      </c>
      <c r="I15" s="240">
        <v>1274008.82</v>
      </c>
      <c r="J15" s="11">
        <f t="shared" si="0"/>
        <v>5717.5100000000093</v>
      </c>
      <c r="K15" s="27">
        <f t="shared" si="1"/>
        <v>238.22958333333372</v>
      </c>
      <c r="L15" s="28"/>
    </row>
    <row r="16" spans="1:12">
      <c r="A16" s="12">
        <f t="shared" si="6"/>
        <v>10</v>
      </c>
      <c r="B16" s="8">
        <f t="shared" si="6"/>
        <v>46213</v>
      </c>
      <c r="C16" s="8">
        <f t="shared" si="2"/>
        <v>46213</v>
      </c>
      <c r="D16" s="275">
        <v>0.33333333333333331</v>
      </c>
      <c r="E16" s="8">
        <f t="shared" si="13"/>
        <v>46214</v>
      </c>
      <c r="F16" s="275">
        <v>0.33333333333333331</v>
      </c>
      <c r="G16" s="10">
        <f t="shared" ref="G16:G17" si="15">IFERROR(((E16-C16)+(F16-D16)),"")</f>
        <v>1</v>
      </c>
      <c r="H16" s="11">
        <f t="shared" si="3"/>
        <v>1274008.82</v>
      </c>
      <c r="I16" s="240">
        <v>1279598.7</v>
      </c>
      <c r="J16" s="11">
        <f t="shared" ref="J16" si="16">I16-H16</f>
        <v>5589.8799999998882</v>
      </c>
      <c r="K16" s="27">
        <f t="shared" ref="K16" si="17">J16/24</f>
        <v>232.911666666662</v>
      </c>
      <c r="L16" s="28"/>
    </row>
    <row r="17" spans="1:14">
      <c r="A17" s="12">
        <f t="shared" si="6"/>
        <v>11</v>
      </c>
      <c r="B17" s="8">
        <f t="shared" si="6"/>
        <v>46214</v>
      </c>
      <c r="C17" s="8">
        <f t="shared" si="2"/>
        <v>46214</v>
      </c>
      <c r="D17" s="275">
        <v>0.33333333333333331</v>
      </c>
      <c r="E17" s="8">
        <f t="shared" si="13"/>
        <v>46215</v>
      </c>
      <c r="F17" s="275">
        <v>0.33333333333333331</v>
      </c>
      <c r="G17" s="10">
        <f t="shared" si="15"/>
        <v>1</v>
      </c>
      <c r="H17" s="11">
        <f t="shared" si="3"/>
        <v>1279598.7</v>
      </c>
      <c r="I17" s="11">
        <v>1279598.7</v>
      </c>
      <c r="J17" s="11">
        <f t="shared" si="0"/>
        <v>0</v>
      </c>
      <c r="K17" s="27">
        <f t="shared" si="1"/>
        <v>0</v>
      </c>
      <c r="L17" s="765" t="s">
        <v>158</v>
      </c>
    </row>
    <row r="18" spans="1:14">
      <c r="A18" s="12">
        <f t="shared" si="6"/>
        <v>12</v>
      </c>
      <c r="B18" s="8">
        <f t="shared" si="6"/>
        <v>46215</v>
      </c>
      <c r="C18" s="8">
        <f t="shared" si="2"/>
        <v>46215</v>
      </c>
      <c r="D18" s="275">
        <v>0.33333333333333331</v>
      </c>
      <c r="E18" s="8">
        <f t="shared" si="13"/>
        <v>46216</v>
      </c>
      <c r="F18" s="275">
        <v>0.33333333333333331</v>
      </c>
      <c r="G18" s="10">
        <f t="shared" si="12"/>
        <v>1</v>
      </c>
      <c r="H18" s="11">
        <f t="shared" si="3"/>
        <v>1279598.7</v>
      </c>
      <c r="I18" s="11">
        <v>1282372.1299999999</v>
      </c>
      <c r="J18" s="11">
        <f t="shared" si="0"/>
        <v>2773.4299999999348</v>
      </c>
      <c r="K18" s="27">
        <f t="shared" si="1"/>
        <v>115.55958333333062</v>
      </c>
      <c r="L18" s="28"/>
      <c r="N18" s="29"/>
    </row>
    <row r="19" spans="1:14">
      <c r="A19" s="12">
        <f t="shared" si="6"/>
        <v>13</v>
      </c>
      <c r="B19" s="8">
        <f t="shared" si="6"/>
        <v>46216</v>
      </c>
      <c r="C19" s="8">
        <f t="shared" si="2"/>
        <v>46216</v>
      </c>
      <c r="D19" s="275">
        <v>0.33333333333333331</v>
      </c>
      <c r="E19" s="8">
        <f t="shared" si="13"/>
        <v>46217</v>
      </c>
      <c r="F19" s="275">
        <v>0.33333333333333331</v>
      </c>
      <c r="G19" s="10">
        <f t="shared" si="12"/>
        <v>1</v>
      </c>
      <c r="H19" s="11">
        <f t="shared" si="3"/>
        <v>1282372.1299999999</v>
      </c>
      <c r="I19" s="11">
        <v>1291425.01</v>
      </c>
      <c r="J19" s="11">
        <f t="shared" ref="J19" si="18">I19-H19</f>
        <v>9052.8800000001211</v>
      </c>
      <c r="K19" s="27">
        <f t="shared" ref="K19" si="19">J19/24</f>
        <v>377.20333333333838</v>
      </c>
      <c r="L19" s="28"/>
    </row>
    <row r="20" spans="1:14">
      <c r="A20" s="12">
        <f t="shared" si="6"/>
        <v>14</v>
      </c>
      <c r="B20" s="8">
        <f t="shared" si="6"/>
        <v>46217</v>
      </c>
      <c r="C20" s="8">
        <f t="shared" si="2"/>
        <v>46217</v>
      </c>
      <c r="D20" s="275">
        <v>0.33333333333333331</v>
      </c>
      <c r="E20" s="8">
        <f t="shared" si="13"/>
        <v>46218</v>
      </c>
      <c r="F20" s="275">
        <v>0.33333333333333331</v>
      </c>
      <c r="G20" s="10">
        <f t="shared" si="12"/>
        <v>1</v>
      </c>
      <c r="H20" s="11">
        <f t="shared" si="3"/>
        <v>1291425.01</v>
      </c>
      <c r="I20" s="11">
        <v>1299165.6599999999</v>
      </c>
      <c r="J20" s="11">
        <f t="shared" si="0"/>
        <v>7740.6499999999069</v>
      </c>
      <c r="K20" s="27">
        <f t="shared" si="1"/>
        <v>322.52708333332947</v>
      </c>
      <c r="L20" s="28"/>
    </row>
    <row r="21" spans="1:14">
      <c r="A21" s="12">
        <f t="shared" si="6"/>
        <v>15</v>
      </c>
      <c r="B21" s="8">
        <f t="shared" si="6"/>
        <v>46218</v>
      </c>
      <c r="C21" s="8">
        <f t="shared" si="2"/>
        <v>46218</v>
      </c>
      <c r="D21" s="275">
        <v>0.33333333333333331</v>
      </c>
      <c r="E21" s="8">
        <f t="shared" si="13"/>
        <v>46219</v>
      </c>
      <c r="F21" s="275">
        <v>0.33333333333333331</v>
      </c>
      <c r="G21" s="10">
        <f t="shared" si="12"/>
        <v>1</v>
      </c>
      <c r="H21" s="11">
        <f t="shared" si="3"/>
        <v>1299165.6599999999</v>
      </c>
      <c r="I21" s="11">
        <v>1303348.78</v>
      </c>
      <c r="J21" s="11">
        <f t="shared" ref="J21" si="20">I21-H21</f>
        <v>4183.1200000001118</v>
      </c>
      <c r="K21" s="27">
        <f t="shared" ref="K21" si="21">J21/24</f>
        <v>174.29666666667131</v>
      </c>
      <c r="L21" s="28"/>
    </row>
    <row r="22" spans="1:14">
      <c r="A22" s="12">
        <f t="shared" si="6"/>
        <v>16</v>
      </c>
      <c r="B22" s="8">
        <f t="shared" si="6"/>
        <v>46219</v>
      </c>
      <c r="C22" s="8">
        <f t="shared" si="2"/>
        <v>46219</v>
      </c>
      <c r="D22" s="275">
        <v>0.33333333333333331</v>
      </c>
      <c r="E22" s="8">
        <f t="shared" si="13"/>
        <v>46220</v>
      </c>
      <c r="F22" s="275">
        <v>0.33333333333333331</v>
      </c>
      <c r="G22" s="10">
        <f t="shared" si="12"/>
        <v>1</v>
      </c>
      <c r="H22" s="11">
        <f t="shared" si="3"/>
        <v>1303348.78</v>
      </c>
      <c r="I22" s="11">
        <v>1304648.54</v>
      </c>
      <c r="J22" s="11">
        <f t="shared" ref="J22" si="22">I22-H22</f>
        <v>1299.7600000000093</v>
      </c>
      <c r="K22" s="27">
        <f t="shared" ref="K22" si="23">J22/24</f>
        <v>54.156666666667057</v>
      </c>
      <c r="L22" s="28"/>
    </row>
    <row r="23" spans="1:14">
      <c r="A23" s="12">
        <f t="shared" si="6"/>
        <v>17</v>
      </c>
      <c r="B23" s="8">
        <f t="shared" si="6"/>
        <v>46220</v>
      </c>
      <c r="C23" s="8">
        <f t="shared" si="2"/>
        <v>46220</v>
      </c>
      <c r="D23" s="275">
        <v>0.33333333333333331</v>
      </c>
      <c r="E23" s="8">
        <f t="shared" si="13"/>
        <v>46221</v>
      </c>
      <c r="F23" s="275">
        <v>0.33333333333333331</v>
      </c>
      <c r="G23" s="10">
        <f t="shared" si="12"/>
        <v>1</v>
      </c>
      <c r="H23" s="11">
        <f t="shared" si="3"/>
        <v>1304648.54</v>
      </c>
      <c r="I23" s="11">
        <v>1307971.75</v>
      </c>
      <c r="J23" s="11">
        <f t="shared" ref="J23" si="24">I23-H23</f>
        <v>3323.2099999999627</v>
      </c>
      <c r="K23" s="27">
        <f t="shared" ref="K23" si="25">J23/24</f>
        <v>138.46708333333177</v>
      </c>
      <c r="L23" s="28"/>
    </row>
    <row r="24" spans="1:14">
      <c r="A24" s="12">
        <f t="shared" si="6"/>
        <v>18</v>
      </c>
      <c r="B24" s="8">
        <f t="shared" si="6"/>
        <v>46221</v>
      </c>
      <c r="C24" s="8">
        <f t="shared" si="2"/>
        <v>46221</v>
      </c>
      <c r="D24" s="275">
        <v>0.33333333333333331</v>
      </c>
      <c r="E24" s="8">
        <f t="shared" si="13"/>
        <v>46222</v>
      </c>
      <c r="F24" s="275">
        <v>0.33333333333333331</v>
      </c>
      <c r="G24" s="10">
        <f t="shared" si="12"/>
        <v>1</v>
      </c>
      <c r="H24" s="11">
        <f t="shared" si="3"/>
        <v>1307971.75</v>
      </c>
      <c r="I24" s="11">
        <v>1308270.72</v>
      </c>
      <c r="J24" s="11">
        <f t="shared" ref="J24" si="26">I24-H24</f>
        <v>298.96999999997206</v>
      </c>
      <c r="K24" s="27">
        <f t="shared" ref="K24" si="27">J24/24</f>
        <v>12.45708333333217</v>
      </c>
      <c r="L24" s="590"/>
    </row>
    <row r="25" spans="1:14">
      <c r="A25" s="12">
        <f t="shared" ref="A25:B34" si="28">A24+1</f>
        <v>19</v>
      </c>
      <c r="B25" s="8">
        <f t="shared" si="28"/>
        <v>46222</v>
      </c>
      <c r="C25" s="8">
        <f t="shared" si="2"/>
        <v>46222</v>
      </c>
      <c r="D25" s="275">
        <v>0.33333333333333331</v>
      </c>
      <c r="E25" s="8">
        <f t="shared" si="13"/>
        <v>46223</v>
      </c>
      <c r="F25" s="275">
        <v>0.33333333333333331</v>
      </c>
      <c r="G25" s="10">
        <f t="shared" si="12"/>
        <v>1</v>
      </c>
      <c r="H25" s="11">
        <f t="shared" ref="H25:H30" si="29">I24</f>
        <v>1308270.72</v>
      </c>
      <c r="I25" s="11">
        <v>1308270.72</v>
      </c>
      <c r="J25" s="11">
        <f t="shared" ref="J25" si="30">I25-H25</f>
        <v>0</v>
      </c>
      <c r="K25" s="27">
        <f t="shared" ref="K25" si="31">J25/24</f>
        <v>0</v>
      </c>
      <c r="L25" s="776" t="s">
        <v>158</v>
      </c>
    </row>
    <row r="26" spans="1:14">
      <c r="A26" s="12">
        <f t="shared" si="28"/>
        <v>20</v>
      </c>
      <c r="B26" s="8">
        <f t="shared" si="28"/>
        <v>46223</v>
      </c>
      <c r="C26" s="8">
        <f t="shared" si="2"/>
        <v>46223</v>
      </c>
      <c r="D26" s="275">
        <v>0.33333333333333331</v>
      </c>
      <c r="E26" s="8">
        <f t="shared" si="13"/>
        <v>46224</v>
      </c>
      <c r="F26" s="275">
        <v>0.33333333333333331</v>
      </c>
      <c r="G26" s="10">
        <f t="shared" si="12"/>
        <v>1</v>
      </c>
      <c r="H26" s="11">
        <f t="shared" si="29"/>
        <v>1308270.72</v>
      </c>
      <c r="I26" s="11">
        <v>1311032.8799999999</v>
      </c>
      <c r="J26" s="11">
        <f t="shared" ref="J26:J27" si="32">I26-H26</f>
        <v>2762.1599999999162</v>
      </c>
      <c r="K26" s="27">
        <f t="shared" ref="K26:K27" si="33">J26/24</f>
        <v>115.08999999999651</v>
      </c>
      <c r="L26" s="28"/>
    </row>
    <row r="27" spans="1:14">
      <c r="A27" s="12">
        <f t="shared" si="28"/>
        <v>21</v>
      </c>
      <c r="B27" s="8">
        <f t="shared" si="28"/>
        <v>46224</v>
      </c>
      <c r="C27" s="8">
        <f t="shared" si="2"/>
        <v>46224</v>
      </c>
      <c r="D27" s="275">
        <v>0.33333333333333331</v>
      </c>
      <c r="E27" s="8">
        <f t="shared" si="13"/>
        <v>46225</v>
      </c>
      <c r="F27" s="275">
        <v>0.33333333333333331</v>
      </c>
      <c r="G27" s="10">
        <f t="shared" si="12"/>
        <v>1</v>
      </c>
      <c r="H27" s="11">
        <f t="shared" si="29"/>
        <v>1311032.8799999999</v>
      </c>
      <c r="I27" s="11">
        <v>1319032.25</v>
      </c>
      <c r="J27" s="11">
        <f t="shared" si="32"/>
        <v>7999.3700000001118</v>
      </c>
      <c r="K27" s="27">
        <f t="shared" si="33"/>
        <v>333.30708333333797</v>
      </c>
      <c r="L27" s="28"/>
    </row>
    <row r="28" spans="1:14">
      <c r="A28" s="12">
        <f t="shared" si="28"/>
        <v>22</v>
      </c>
      <c r="B28" s="8">
        <f t="shared" si="28"/>
        <v>46225</v>
      </c>
      <c r="C28" s="8">
        <f t="shared" si="2"/>
        <v>46225</v>
      </c>
      <c r="D28" s="275">
        <v>0.33333333333333331</v>
      </c>
      <c r="E28" s="8">
        <f t="shared" si="13"/>
        <v>46226</v>
      </c>
      <c r="F28" s="275">
        <v>0.33333333333333331</v>
      </c>
      <c r="G28" s="10">
        <f t="shared" si="12"/>
        <v>1</v>
      </c>
      <c r="H28" s="11">
        <f t="shared" si="29"/>
        <v>1319032.25</v>
      </c>
      <c r="I28" s="11">
        <v>1328520.8899999999</v>
      </c>
      <c r="J28" s="11">
        <f t="shared" ref="J28" si="34">I28-H28</f>
        <v>9488.6399999998976</v>
      </c>
      <c r="K28" s="27">
        <f t="shared" ref="K28" si="35">J28/24</f>
        <v>395.35999999999575</v>
      </c>
      <c r="L28" s="28"/>
    </row>
    <row r="29" spans="1:14">
      <c r="A29" s="12">
        <f t="shared" si="28"/>
        <v>23</v>
      </c>
      <c r="B29" s="8">
        <f t="shared" si="28"/>
        <v>46226</v>
      </c>
      <c r="C29" s="8">
        <f t="shared" si="2"/>
        <v>46226</v>
      </c>
      <c r="D29" s="275">
        <v>0.33333333333333331</v>
      </c>
      <c r="E29" s="8">
        <f t="shared" si="13"/>
        <v>46227</v>
      </c>
      <c r="F29" s="275">
        <v>0.33333333333333331</v>
      </c>
      <c r="G29" s="10">
        <f t="shared" si="12"/>
        <v>1</v>
      </c>
      <c r="H29" s="11">
        <f t="shared" si="29"/>
        <v>1328520.8899999999</v>
      </c>
      <c r="I29" s="11">
        <v>1334890.72</v>
      </c>
      <c r="J29" s="11">
        <f t="shared" ref="J29" si="36">I29-H29</f>
        <v>6369.8300000000745</v>
      </c>
      <c r="K29" s="27">
        <f t="shared" ref="K29" si="37">J29/24</f>
        <v>265.40958333333646</v>
      </c>
      <c r="L29" s="28"/>
    </row>
    <row r="30" spans="1:14">
      <c r="A30" s="12">
        <f t="shared" si="28"/>
        <v>24</v>
      </c>
      <c r="B30" s="8">
        <f t="shared" si="28"/>
        <v>46227</v>
      </c>
      <c r="C30" s="8">
        <f t="shared" si="2"/>
        <v>46227</v>
      </c>
      <c r="D30" s="275">
        <v>0.33333333333333331</v>
      </c>
      <c r="E30" s="8">
        <f t="shared" si="13"/>
        <v>46228</v>
      </c>
      <c r="F30" s="275">
        <v>0.33333333333333331</v>
      </c>
      <c r="G30" s="10">
        <f t="shared" ref="G30:G31" si="38">IFERROR(((E30-C30)+(F30-D30)),"")</f>
        <v>1</v>
      </c>
      <c r="H30" s="11">
        <f t="shared" si="29"/>
        <v>1334890.72</v>
      </c>
      <c r="I30" s="11">
        <v>1337683.5</v>
      </c>
      <c r="J30" s="11">
        <f t="shared" ref="J30" si="39">I30-H30</f>
        <v>2792.7800000000279</v>
      </c>
      <c r="K30" s="27">
        <f t="shared" ref="K30" si="40">J30/24</f>
        <v>116.36583333333449</v>
      </c>
      <c r="L30" s="28"/>
    </row>
    <row r="31" spans="1:14">
      <c r="A31" s="12">
        <f t="shared" si="28"/>
        <v>25</v>
      </c>
      <c r="B31" s="8">
        <f t="shared" si="28"/>
        <v>46228</v>
      </c>
      <c r="C31" s="8">
        <f t="shared" si="2"/>
        <v>46228</v>
      </c>
      <c r="D31" s="275">
        <v>0.33333333333333331</v>
      </c>
      <c r="E31" s="8">
        <f t="shared" si="13"/>
        <v>46229</v>
      </c>
      <c r="F31" s="275">
        <v>0.33333333333333331</v>
      </c>
      <c r="G31" s="10">
        <f t="shared" si="38"/>
        <v>1</v>
      </c>
      <c r="H31" s="11">
        <f t="shared" ref="H31:H37" si="41">I30</f>
        <v>1337683.5</v>
      </c>
      <c r="I31" s="11">
        <v>1337683.5</v>
      </c>
      <c r="J31" s="11">
        <f t="shared" ref="J31" si="42">I31-H31</f>
        <v>0</v>
      </c>
      <c r="K31" s="27">
        <f t="shared" ref="K31" si="43">J31/24</f>
        <v>0</v>
      </c>
      <c r="L31" s="776" t="s">
        <v>158</v>
      </c>
    </row>
    <row r="32" spans="1:14">
      <c r="A32" s="12">
        <f t="shared" si="28"/>
        <v>26</v>
      </c>
      <c r="B32" s="8">
        <f t="shared" si="28"/>
        <v>46229</v>
      </c>
      <c r="C32" s="8">
        <f t="shared" si="2"/>
        <v>46229</v>
      </c>
      <c r="D32" s="275">
        <v>0.33333333333333331</v>
      </c>
      <c r="E32" s="8">
        <f t="shared" si="13"/>
        <v>46230</v>
      </c>
      <c r="F32" s="275">
        <v>0.33333333333333331</v>
      </c>
      <c r="G32" s="10">
        <f t="shared" ref="G32:G33" si="44">IFERROR(((E32-C32)+(F32-D32)),"")</f>
        <v>1</v>
      </c>
      <c r="H32" s="11">
        <f t="shared" si="41"/>
        <v>1337683.5</v>
      </c>
      <c r="I32" s="11">
        <v>1337941.17</v>
      </c>
      <c r="J32" s="11">
        <f t="shared" ref="J32" si="45">I32-H32</f>
        <v>257.66999999992549</v>
      </c>
      <c r="K32" s="27">
        <f t="shared" ref="K32" si="46">J32/24</f>
        <v>10.736249999996895</v>
      </c>
      <c r="L32" s="28"/>
    </row>
    <row r="33" spans="1:12">
      <c r="A33" s="12">
        <f t="shared" si="28"/>
        <v>27</v>
      </c>
      <c r="B33" s="8">
        <f t="shared" si="28"/>
        <v>46230</v>
      </c>
      <c r="C33" s="8">
        <f t="shared" si="2"/>
        <v>46230</v>
      </c>
      <c r="D33" s="275">
        <v>0.33333333333333331</v>
      </c>
      <c r="E33" s="8">
        <f t="shared" si="13"/>
        <v>46231</v>
      </c>
      <c r="F33" s="275">
        <v>0.33333333333333331</v>
      </c>
      <c r="G33" s="10">
        <f t="shared" si="44"/>
        <v>1</v>
      </c>
      <c r="H33" s="11">
        <f t="shared" si="41"/>
        <v>1337941.17</v>
      </c>
      <c r="I33" s="11">
        <v>1347759.22</v>
      </c>
      <c r="J33" s="11">
        <f t="shared" ref="J33" si="47">I33-H33</f>
        <v>9818.0500000000466</v>
      </c>
      <c r="K33" s="27">
        <f t="shared" ref="K33" si="48">J33/24</f>
        <v>409.08541666666861</v>
      </c>
      <c r="L33" s="28"/>
    </row>
    <row r="34" spans="1:12">
      <c r="A34" s="12">
        <f t="shared" si="28"/>
        <v>28</v>
      </c>
      <c r="B34" s="8">
        <f t="shared" si="28"/>
        <v>46231</v>
      </c>
      <c r="C34" s="8">
        <f t="shared" si="2"/>
        <v>46231</v>
      </c>
      <c r="D34" s="275">
        <v>0.33333333333333331</v>
      </c>
      <c r="E34" s="8">
        <f t="shared" si="13"/>
        <v>46232</v>
      </c>
      <c r="F34" s="275">
        <v>0.33333333333333331</v>
      </c>
      <c r="G34" s="10">
        <f t="shared" si="12"/>
        <v>1</v>
      </c>
      <c r="H34" s="11">
        <f t="shared" si="41"/>
        <v>1347759.22</v>
      </c>
      <c r="I34" s="11">
        <v>1361461.92</v>
      </c>
      <c r="J34" s="11">
        <f t="shared" ref="J34" si="49">I34-H34</f>
        <v>13702.699999999953</v>
      </c>
      <c r="K34" s="27">
        <f t="shared" ref="K34" si="50">J34/24</f>
        <v>570.94583333333139</v>
      </c>
      <c r="L34" s="28"/>
    </row>
    <row r="35" spans="1:12">
      <c r="A35" s="12">
        <f t="shared" ref="A35:B35" si="51">A34+1</f>
        <v>29</v>
      </c>
      <c r="B35" s="8">
        <f t="shared" si="51"/>
        <v>46232</v>
      </c>
      <c r="C35" s="8">
        <f t="shared" ref="C35:C36" si="52">B35</f>
        <v>46232</v>
      </c>
      <c r="D35" s="275">
        <v>0.33333333333333331</v>
      </c>
      <c r="E35" s="8">
        <f t="shared" ref="E35:E36" si="53">C35+1</f>
        <v>46233</v>
      </c>
      <c r="F35" s="275">
        <v>0.33333333333333331</v>
      </c>
      <c r="G35" s="10">
        <f t="shared" ref="G35:G36" si="54">IFERROR(((E35-C35)+(F35-D35)),"")</f>
        <v>1</v>
      </c>
      <c r="H35" s="11">
        <f t="shared" si="41"/>
        <v>1361461.92</v>
      </c>
      <c r="I35" s="11">
        <v>1371987.85</v>
      </c>
      <c r="J35" s="11">
        <f t="shared" ref="J35:J36" si="55">I35-H35</f>
        <v>10525.930000000168</v>
      </c>
      <c r="K35" s="27">
        <f t="shared" ref="K35:K36" si="56">J35/24</f>
        <v>438.58041666667367</v>
      </c>
      <c r="L35" s="28"/>
    </row>
    <row r="36" spans="1:12">
      <c r="A36" s="12">
        <f t="shared" ref="A36:B37" si="57">A35+1</f>
        <v>30</v>
      </c>
      <c r="B36" s="8">
        <f t="shared" si="57"/>
        <v>46233</v>
      </c>
      <c r="C36" s="8">
        <f t="shared" si="52"/>
        <v>46233</v>
      </c>
      <c r="D36" s="275">
        <v>0.33333333333333331</v>
      </c>
      <c r="E36" s="8">
        <f t="shared" si="53"/>
        <v>46234</v>
      </c>
      <c r="F36" s="275">
        <v>0.33333333333333331</v>
      </c>
      <c r="G36" s="10">
        <f t="shared" si="54"/>
        <v>1</v>
      </c>
      <c r="H36" s="11">
        <f t="shared" si="41"/>
        <v>1371987.85</v>
      </c>
      <c r="I36" s="11">
        <v>1375460.69</v>
      </c>
      <c r="J36" s="11">
        <f t="shared" si="55"/>
        <v>3472.839999999851</v>
      </c>
      <c r="K36" s="27">
        <f t="shared" si="56"/>
        <v>144.70166666666046</v>
      </c>
      <c r="L36" s="28"/>
    </row>
    <row r="37" spans="1:12">
      <c r="A37" s="12">
        <f t="shared" si="57"/>
        <v>31</v>
      </c>
      <c r="B37" s="8">
        <f t="shared" si="57"/>
        <v>46234</v>
      </c>
      <c r="C37" s="8">
        <f t="shared" ref="C37" si="58">B37</f>
        <v>46234</v>
      </c>
      <c r="D37" s="275">
        <v>0.33333333333333331</v>
      </c>
      <c r="E37" s="8">
        <f t="shared" ref="E37" si="59">C37+1</f>
        <v>46235</v>
      </c>
      <c r="F37" s="275">
        <v>0.33333333333333331</v>
      </c>
      <c r="G37" s="10">
        <f t="shared" ref="G37" si="60">IFERROR(((E37-C37)+(F37-D37)),"")</f>
        <v>1</v>
      </c>
      <c r="H37" s="11">
        <f t="shared" si="41"/>
        <v>1375460.69</v>
      </c>
      <c r="I37" s="11">
        <v>1378265.71</v>
      </c>
      <c r="J37" s="11">
        <f t="shared" ref="J37" si="61">I37-H37</f>
        <v>2805.0200000000186</v>
      </c>
      <c r="K37" s="27">
        <f t="shared" ref="K37" si="62">J37/24</f>
        <v>116.87583333333411</v>
      </c>
      <c r="L37" s="28"/>
    </row>
    <row r="38" spans="1:12">
      <c r="A38" s="12"/>
      <c r="B38" s="8"/>
      <c r="C38" s="8"/>
      <c r="D38" s="275"/>
      <c r="E38" s="8"/>
      <c r="F38" s="275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275"/>
      <c r="E39" s="8"/>
      <c r="F39" s="275"/>
      <c r="G39" s="10"/>
      <c r="H39" s="11"/>
      <c r="I39" s="11"/>
      <c r="J39" s="11"/>
      <c r="K39" s="27"/>
      <c r="L39" s="28"/>
    </row>
    <row r="40" spans="1:12" ht="15" thickBot="1">
      <c r="A40" s="12"/>
      <c r="B40" s="8"/>
      <c r="C40" s="8"/>
      <c r="D40" s="275"/>
      <c r="E40" s="8"/>
      <c r="F40" s="9"/>
      <c r="G40" s="10"/>
      <c r="H40" s="11"/>
      <c r="I40" s="11"/>
      <c r="J40" s="11"/>
      <c r="K40" s="27"/>
      <c r="L40" s="28"/>
    </row>
    <row r="41" spans="1:12">
      <c r="A41" s="17" t="s">
        <v>3</v>
      </c>
      <c r="B41" s="18"/>
      <c r="C41" s="18"/>
      <c r="D41" s="18"/>
      <c r="E41" s="18"/>
      <c r="F41" s="18"/>
      <c r="G41" s="19">
        <f>SUM(G7:G40)</f>
        <v>31</v>
      </c>
      <c r="H41" s="20"/>
      <c r="I41" s="20"/>
      <c r="J41" s="32">
        <f>SUM(J7:J40)</f>
        <v>150671.59999999986</v>
      </c>
      <c r="K41" s="32">
        <f>AVERAGE(K7:K40)</f>
        <v>202.51559139784931</v>
      </c>
      <c r="L41" s="33"/>
    </row>
    <row r="42" spans="1:12">
      <c r="A42" s="21" t="s">
        <v>118</v>
      </c>
      <c r="B42" s="22"/>
      <c r="C42" s="22"/>
      <c r="D42" s="22"/>
      <c r="E42" s="22"/>
      <c r="F42" s="22"/>
      <c r="G42" s="23">
        <f>G41/SUMPRODUCT((G7:G40&gt;0)*1)</f>
        <v>1</v>
      </c>
      <c r="H42" s="24"/>
      <c r="I42" s="24"/>
      <c r="J42" s="24"/>
      <c r="K42" s="24">
        <f>K41/SUMPRODUCT((K7:K40&gt;0)*1)</f>
        <v>7.7890612076095884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800-000000000000}"/>
  </hyperlinks>
  <pageMargins left="0.7" right="0.7" top="0.75" bottom="0.75" header="0.3" footer="0.3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41"/>
  <sheetViews>
    <sheetView workbookViewId="0">
      <pane ySplit="6" topLeftCell="A19" activePane="bottomLeft" state="frozen"/>
      <selection pane="bottomLef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4" width="9.109375" style="1"/>
    <col min="15" max="15" width="13.44140625" style="1" customWidth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</row>
    <row r="2" spans="1:12">
      <c r="B2" s="2"/>
      <c r="C2" s="3" t="s">
        <v>146</v>
      </c>
      <c r="D2" s="2"/>
      <c r="E2" s="2"/>
      <c r="F2" s="2"/>
      <c r="L2" s="98" t="s">
        <v>134</v>
      </c>
    </row>
    <row r="3" spans="1:12">
      <c r="B3" s="2"/>
      <c r="C3" s="3" t="str">
        <f>SCI!C3</f>
        <v>Bulan July 2026</v>
      </c>
      <c r="D3" s="2"/>
      <c r="E3" s="2"/>
      <c r="F3" s="2"/>
    </row>
    <row r="4" spans="1:12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MAX(K7:K39)</f>
        <v>399.5666666666657</v>
      </c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7">
        <f>C4</f>
        <v>46204</v>
      </c>
      <c r="D7" s="9">
        <v>0.33333333333333331</v>
      </c>
      <c r="E7" s="7">
        <f>C7+1</f>
        <v>46205</v>
      </c>
      <c r="F7" s="9">
        <v>0.33333333333333331</v>
      </c>
      <c r="G7" s="10">
        <f>IFERROR(((E7-C7)+(F7-D7)),"")</f>
        <v>1</v>
      </c>
      <c r="H7" s="11">
        <v>899389.97</v>
      </c>
      <c r="I7" s="11">
        <v>904614.01</v>
      </c>
      <c r="J7" s="11">
        <f t="shared" ref="J7:J34" si="0">I7-H7</f>
        <v>5224.0400000000373</v>
      </c>
      <c r="K7" s="27">
        <f t="shared" ref="K7:K34" si="1">J7/24</f>
        <v>217.66833333333489</v>
      </c>
      <c r="L7" s="101"/>
    </row>
    <row r="8" spans="1:12">
      <c r="A8" s="12">
        <f>A7+1</f>
        <v>2</v>
      </c>
      <c r="B8" s="8">
        <f>B7+1</f>
        <v>46205</v>
      </c>
      <c r="C8" s="8">
        <f t="shared" ref="C8:C34" si="2">B8</f>
        <v>46205</v>
      </c>
      <c r="D8" s="9">
        <v>0.33333333333333331</v>
      </c>
      <c r="E8" s="8">
        <f t="shared" ref="E8:E34" si="3">C8+1</f>
        <v>46206</v>
      </c>
      <c r="F8" s="9">
        <v>0.33333333333333331</v>
      </c>
      <c r="G8" s="10">
        <f>IFERROR(((E8-C8)+(F8-D8)),"")</f>
        <v>1</v>
      </c>
      <c r="H8" s="11">
        <f t="shared" ref="H8:H37" si="4">I7</f>
        <v>904614.01</v>
      </c>
      <c r="I8" s="11">
        <v>912075.7</v>
      </c>
      <c r="J8" s="11">
        <f t="shared" si="0"/>
        <v>7461.6899999999441</v>
      </c>
      <c r="K8" s="27">
        <f t="shared" si="1"/>
        <v>310.90374999999767</v>
      </c>
      <c r="L8" s="28"/>
    </row>
    <row r="9" spans="1:12">
      <c r="A9" s="12">
        <f t="shared" ref="A9:B24" si="5">A8+1</f>
        <v>3</v>
      </c>
      <c r="B9" s="8">
        <f t="shared" si="5"/>
        <v>46206</v>
      </c>
      <c r="C9" s="8">
        <f t="shared" si="2"/>
        <v>46206</v>
      </c>
      <c r="D9" s="9">
        <v>0.33333333333333331</v>
      </c>
      <c r="E9" s="8">
        <f t="shared" si="3"/>
        <v>46207</v>
      </c>
      <c r="F9" s="9">
        <v>0.33333333333333331</v>
      </c>
      <c r="G9" s="10">
        <f>IFERROR(((E9-C9)+(F9-D9)),"")</f>
        <v>1</v>
      </c>
      <c r="H9" s="11">
        <f t="shared" si="4"/>
        <v>912075.7</v>
      </c>
      <c r="I9" s="11">
        <v>917838.01</v>
      </c>
      <c r="J9" s="11">
        <f t="shared" si="0"/>
        <v>5762.3100000000559</v>
      </c>
      <c r="K9" s="27">
        <f t="shared" si="1"/>
        <v>240.09625000000233</v>
      </c>
      <c r="L9" s="28"/>
    </row>
    <row r="10" spans="1:12">
      <c r="A10" s="12">
        <f t="shared" si="5"/>
        <v>4</v>
      </c>
      <c r="B10" s="8">
        <f t="shared" si="5"/>
        <v>46207</v>
      </c>
      <c r="C10" s="8">
        <f t="shared" si="2"/>
        <v>46207</v>
      </c>
      <c r="D10" s="9">
        <v>0.33333333333333331</v>
      </c>
      <c r="E10" s="8">
        <f t="shared" si="3"/>
        <v>46208</v>
      </c>
      <c r="F10" s="9">
        <v>0.33333333333333331</v>
      </c>
      <c r="G10" s="10">
        <f>IFERROR(((E10-C10)+(F10-D10)),"")</f>
        <v>1</v>
      </c>
      <c r="H10" s="11">
        <f t="shared" si="4"/>
        <v>917838.01</v>
      </c>
      <c r="I10" s="11">
        <v>924328.83</v>
      </c>
      <c r="J10" s="11">
        <f t="shared" si="0"/>
        <v>6490.8199999999488</v>
      </c>
      <c r="K10" s="27">
        <f t="shared" si="1"/>
        <v>270.45083333333122</v>
      </c>
      <c r="L10" s="28"/>
    </row>
    <row r="11" spans="1:12">
      <c r="A11" s="12">
        <f t="shared" si="5"/>
        <v>5</v>
      </c>
      <c r="B11" s="8">
        <f t="shared" si="5"/>
        <v>46208</v>
      </c>
      <c r="C11" s="8">
        <f t="shared" si="2"/>
        <v>46208</v>
      </c>
      <c r="D11" s="9">
        <v>0.33333333333333331</v>
      </c>
      <c r="E11" s="8">
        <f t="shared" si="3"/>
        <v>46209</v>
      </c>
      <c r="F11" s="9">
        <v>0.33333333333333331</v>
      </c>
      <c r="G11" s="10">
        <f t="shared" ref="G11:G34" si="6">IFERROR(((E11-C11)+(F11-D11)),"")</f>
        <v>1</v>
      </c>
      <c r="H11" s="11">
        <f t="shared" si="4"/>
        <v>924328.83</v>
      </c>
      <c r="I11" s="11">
        <v>924672.43</v>
      </c>
      <c r="J11" s="11">
        <f t="shared" si="0"/>
        <v>343.60000000009313</v>
      </c>
      <c r="K11" s="27">
        <f t="shared" si="1"/>
        <v>14.316666666670548</v>
      </c>
      <c r="L11" s="28"/>
    </row>
    <row r="12" spans="1:12">
      <c r="A12" s="12">
        <f t="shared" si="5"/>
        <v>6</v>
      </c>
      <c r="B12" s="8">
        <f t="shared" si="5"/>
        <v>46209</v>
      </c>
      <c r="C12" s="8">
        <f t="shared" si="2"/>
        <v>46209</v>
      </c>
      <c r="D12" s="9">
        <v>0.33333333333333331</v>
      </c>
      <c r="E12" s="8">
        <f t="shared" si="3"/>
        <v>46210</v>
      </c>
      <c r="F12" s="9">
        <v>0.33333333333333331</v>
      </c>
      <c r="G12" s="10">
        <f t="shared" si="6"/>
        <v>1</v>
      </c>
      <c r="H12" s="11">
        <f t="shared" si="4"/>
        <v>924672.43</v>
      </c>
      <c r="I12" s="11">
        <v>931577.06</v>
      </c>
      <c r="J12" s="11">
        <f t="shared" si="0"/>
        <v>6904.6300000000047</v>
      </c>
      <c r="K12" s="27">
        <f t="shared" si="1"/>
        <v>287.69291666666686</v>
      </c>
      <c r="L12" s="28"/>
    </row>
    <row r="13" spans="1:12">
      <c r="A13" s="12">
        <f t="shared" si="5"/>
        <v>7</v>
      </c>
      <c r="B13" s="8">
        <f t="shared" si="5"/>
        <v>46210</v>
      </c>
      <c r="C13" s="8">
        <f t="shared" si="2"/>
        <v>46210</v>
      </c>
      <c r="D13" s="9">
        <v>0.33333333333333331</v>
      </c>
      <c r="E13" s="8">
        <f t="shared" si="3"/>
        <v>46211</v>
      </c>
      <c r="F13" s="9">
        <v>0.33333333333333331</v>
      </c>
      <c r="G13" s="10">
        <f t="shared" si="6"/>
        <v>1</v>
      </c>
      <c r="H13" s="11">
        <f t="shared" si="4"/>
        <v>931577.06</v>
      </c>
      <c r="I13" s="11">
        <v>939005.6</v>
      </c>
      <c r="J13" s="11">
        <f t="shared" si="0"/>
        <v>7428.5399999999208</v>
      </c>
      <c r="K13" s="27">
        <f t="shared" si="1"/>
        <v>309.52249999999668</v>
      </c>
      <c r="L13" s="28"/>
    </row>
    <row r="14" spans="1:12">
      <c r="A14" s="12">
        <f t="shared" si="5"/>
        <v>8</v>
      </c>
      <c r="B14" s="8">
        <f t="shared" si="5"/>
        <v>46211</v>
      </c>
      <c r="C14" s="8">
        <f t="shared" si="2"/>
        <v>46211</v>
      </c>
      <c r="D14" s="9">
        <v>0.33333333333333331</v>
      </c>
      <c r="E14" s="8">
        <f t="shared" si="3"/>
        <v>46212</v>
      </c>
      <c r="F14" s="9">
        <v>0.33333333333333331</v>
      </c>
      <c r="G14" s="10">
        <f t="shared" si="6"/>
        <v>1</v>
      </c>
      <c r="H14" s="11">
        <f t="shared" si="4"/>
        <v>939005.6</v>
      </c>
      <c r="I14" s="296">
        <v>943745.83</v>
      </c>
      <c r="J14" s="11">
        <f t="shared" si="0"/>
        <v>4740.2299999999814</v>
      </c>
      <c r="K14" s="27">
        <f t="shared" si="1"/>
        <v>197.50958333333256</v>
      </c>
      <c r="L14" s="28"/>
    </row>
    <row r="15" spans="1:12">
      <c r="A15" s="12">
        <f t="shared" si="5"/>
        <v>9</v>
      </c>
      <c r="B15" s="8">
        <f t="shared" si="5"/>
        <v>46212</v>
      </c>
      <c r="C15" s="8">
        <f t="shared" si="2"/>
        <v>46212</v>
      </c>
      <c r="D15" s="9">
        <v>0.33333333333333331</v>
      </c>
      <c r="E15" s="8">
        <f t="shared" si="3"/>
        <v>46213</v>
      </c>
      <c r="F15" s="9">
        <v>0.33333333333333331</v>
      </c>
      <c r="G15" s="10">
        <f t="shared" si="6"/>
        <v>1</v>
      </c>
      <c r="H15" s="11">
        <f t="shared" si="4"/>
        <v>943745.83</v>
      </c>
      <c r="I15" s="296">
        <v>949081.46</v>
      </c>
      <c r="J15" s="11">
        <f t="shared" si="0"/>
        <v>5335.6300000000047</v>
      </c>
      <c r="K15" s="27">
        <f t="shared" si="1"/>
        <v>222.31791666666686</v>
      </c>
      <c r="L15" s="28"/>
    </row>
    <row r="16" spans="1:12">
      <c r="A16" s="12">
        <f t="shared" si="5"/>
        <v>10</v>
      </c>
      <c r="B16" s="8">
        <f t="shared" si="5"/>
        <v>46213</v>
      </c>
      <c r="C16" s="8">
        <f t="shared" si="2"/>
        <v>46213</v>
      </c>
      <c r="D16" s="9">
        <v>0.33333333333333331</v>
      </c>
      <c r="E16" s="8">
        <f t="shared" si="3"/>
        <v>46214</v>
      </c>
      <c r="F16" s="9">
        <v>0.33333333333333331</v>
      </c>
      <c r="G16" s="10">
        <f t="shared" si="6"/>
        <v>1</v>
      </c>
      <c r="H16" s="11">
        <f t="shared" si="4"/>
        <v>949081.46</v>
      </c>
      <c r="I16" s="296">
        <v>955294.31</v>
      </c>
      <c r="J16" s="11">
        <f t="shared" si="0"/>
        <v>6212.8500000000931</v>
      </c>
      <c r="K16" s="27">
        <f t="shared" si="1"/>
        <v>258.8687500000039</v>
      </c>
      <c r="L16" s="28"/>
    </row>
    <row r="17" spans="1:14">
      <c r="A17" s="12">
        <f t="shared" si="5"/>
        <v>11</v>
      </c>
      <c r="B17" s="8">
        <f t="shared" si="5"/>
        <v>46214</v>
      </c>
      <c r="C17" s="8">
        <f t="shared" si="2"/>
        <v>46214</v>
      </c>
      <c r="D17" s="9">
        <v>0.33333333333333331</v>
      </c>
      <c r="E17" s="8">
        <f t="shared" si="3"/>
        <v>46215</v>
      </c>
      <c r="F17" s="9">
        <v>0.33333333333333331</v>
      </c>
      <c r="G17" s="10">
        <f t="shared" si="6"/>
        <v>1</v>
      </c>
      <c r="H17" s="11">
        <f t="shared" si="4"/>
        <v>955294.31</v>
      </c>
      <c r="I17" s="11">
        <v>960812</v>
      </c>
      <c r="J17" s="11">
        <f t="shared" si="0"/>
        <v>5517.6899999999441</v>
      </c>
      <c r="K17" s="27">
        <f t="shared" si="1"/>
        <v>229.90374999999767</v>
      </c>
      <c r="L17" s="28"/>
    </row>
    <row r="18" spans="1:14">
      <c r="A18" s="12">
        <f t="shared" si="5"/>
        <v>12</v>
      </c>
      <c r="B18" s="8">
        <f t="shared" si="5"/>
        <v>46215</v>
      </c>
      <c r="C18" s="8">
        <f t="shared" si="2"/>
        <v>46215</v>
      </c>
      <c r="D18" s="9">
        <v>0.33333333333333331</v>
      </c>
      <c r="E18" s="8">
        <f t="shared" si="3"/>
        <v>46216</v>
      </c>
      <c r="F18" s="9">
        <v>0.33333333333333331</v>
      </c>
      <c r="G18" s="10">
        <f t="shared" si="6"/>
        <v>1</v>
      </c>
      <c r="H18" s="11">
        <f t="shared" si="4"/>
        <v>960812</v>
      </c>
      <c r="I18" s="1">
        <v>961154.61</v>
      </c>
      <c r="J18" s="11">
        <f t="shared" si="0"/>
        <v>342.60999999998603</v>
      </c>
      <c r="K18" s="27">
        <f t="shared" si="1"/>
        <v>14.275416666666084</v>
      </c>
      <c r="L18" s="28"/>
      <c r="N18" s="29"/>
    </row>
    <row r="19" spans="1:14">
      <c r="A19" s="12">
        <f t="shared" si="5"/>
        <v>13</v>
      </c>
      <c r="B19" s="8">
        <f t="shared" si="5"/>
        <v>46216</v>
      </c>
      <c r="C19" s="8">
        <f t="shared" si="2"/>
        <v>46216</v>
      </c>
      <c r="D19" s="9">
        <v>0.33333333333333331</v>
      </c>
      <c r="E19" s="8">
        <f t="shared" si="3"/>
        <v>46217</v>
      </c>
      <c r="F19" s="9">
        <v>0.33333333333333331</v>
      </c>
      <c r="G19" s="10">
        <f t="shared" si="6"/>
        <v>1</v>
      </c>
      <c r="H19" s="11">
        <f t="shared" si="4"/>
        <v>961154.61</v>
      </c>
      <c r="I19" s="1">
        <v>968266.58</v>
      </c>
      <c r="J19" s="11">
        <f t="shared" si="0"/>
        <v>7111.9699999999721</v>
      </c>
      <c r="K19" s="27">
        <f t="shared" si="1"/>
        <v>296.33208333333215</v>
      </c>
      <c r="L19" s="28"/>
    </row>
    <row r="20" spans="1:14">
      <c r="A20" s="12">
        <f t="shared" si="5"/>
        <v>14</v>
      </c>
      <c r="B20" s="8">
        <f t="shared" si="5"/>
        <v>46217</v>
      </c>
      <c r="C20" s="8">
        <f t="shared" si="2"/>
        <v>46217</v>
      </c>
      <c r="D20" s="9">
        <v>0.33333333333333331</v>
      </c>
      <c r="E20" s="8">
        <f t="shared" si="3"/>
        <v>46218</v>
      </c>
      <c r="F20" s="9">
        <v>0.33333333333333331</v>
      </c>
      <c r="G20" s="10">
        <f t="shared" si="6"/>
        <v>1</v>
      </c>
      <c r="H20" s="11">
        <f t="shared" si="4"/>
        <v>968266.58</v>
      </c>
      <c r="I20" s="11">
        <v>974937.1</v>
      </c>
      <c r="J20" s="11">
        <f t="shared" si="0"/>
        <v>6670.5200000000186</v>
      </c>
      <c r="K20" s="27">
        <f t="shared" si="1"/>
        <v>277.93833333333413</v>
      </c>
      <c r="L20" s="104"/>
    </row>
    <row r="21" spans="1:14">
      <c r="A21" s="12">
        <f t="shared" si="5"/>
        <v>15</v>
      </c>
      <c r="B21" s="8">
        <f t="shared" si="5"/>
        <v>46218</v>
      </c>
      <c r="C21" s="8">
        <f t="shared" si="2"/>
        <v>46218</v>
      </c>
      <c r="D21" s="9">
        <v>0.33333333333333331</v>
      </c>
      <c r="E21" s="8">
        <f t="shared" si="3"/>
        <v>46219</v>
      </c>
      <c r="F21" s="9">
        <v>0.33333333333333331</v>
      </c>
      <c r="G21" s="10">
        <f t="shared" si="6"/>
        <v>1</v>
      </c>
      <c r="H21" s="11">
        <f t="shared" si="4"/>
        <v>974937.1</v>
      </c>
      <c r="I21" s="11">
        <v>982264.43</v>
      </c>
      <c r="J21" s="11">
        <f t="shared" si="0"/>
        <v>7327.3300000000745</v>
      </c>
      <c r="K21" s="27">
        <f t="shared" si="1"/>
        <v>305.30541666666977</v>
      </c>
      <c r="L21" s="104"/>
    </row>
    <row r="22" spans="1:14">
      <c r="A22" s="12">
        <f t="shared" si="5"/>
        <v>16</v>
      </c>
      <c r="B22" s="8">
        <f t="shared" si="5"/>
        <v>46219</v>
      </c>
      <c r="C22" s="8">
        <f t="shared" si="2"/>
        <v>46219</v>
      </c>
      <c r="D22" s="9">
        <v>0.33333333333333331</v>
      </c>
      <c r="E22" s="8">
        <f t="shared" si="3"/>
        <v>46220</v>
      </c>
      <c r="F22" s="9">
        <v>0.33333333333333331</v>
      </c>
      <c r="G22" s="10">
        <f t="shared" si="6"/>
        <v>1</v>
      </c>
      <c r="H22" s="11">
        <f t="shared" si="4"/>
        <v>982264.43</v>
      </c>
      <c r="I22" s="11">
        <v>989760.97</v>
      </c>
      <c r="J22" s="11">
        <f t="shared" si="0"/>
        <v>7496.5399999999208</v>
      </c>
      <c r="K22" s="27">
        <f t="shared" si="1"/>
        <v>312.35583333333005</v>
      </c>
      <c r="L22" s="104"/>
    </row>
    <row r="23" spans="1:14">
      <c r="A23" s="12">
        <f t="shared" si="5"/>
        <v>17</v>
      </c>
      <c r="B23" s="8">
        <f t="shared" si="5"/>
        <v>46220</v>
      </c>
      <c r="C23" s="8">
        <f t="shared" si="2"/>
        <v>46220</v>
      </c>
      <c r="D23" s="9">
        <v>0.33333333333333331</v>
      </c>
      <c r="E23" s="8">
        <f t="shared" si="3"/>
        <v>46221</v>
      </c>
      <c r="F23" s="9">
        <v>0.33333333333333331</v>
      </c>
      <c r="G23" s="10">
        <f t="shared" si="6"/>
        <v>1</v>
      </c>
      <c r="H23" s="11">
        <f t="shared" si="4"/>
        <v>989760.97</v>
      </c>
      <c r="I23" s="1">
        <v>996160.35</v>
      </c>
      <c r="J23" s="11">
        <f t="shared" si="0"/>
        <v>6399.3800000000047</v>
      </c>
      <c r="K23" s="27">
        <f t="shared" si="1"/>
        <v>266.64083333333355</v>
      </c>
      <c r="L23" s="104"/>
    </row>
    <row r="24" spans="1:14">
      <c r="A24" s="12">
        <f t="shared" si="5"/>
        <v>18</v>
      </c>
      <c r="B24" s="8">
        <f t="shared" si="5"/>
        <v>46221</v>
      </c>
      <c r="C24" s="8">
        <f t="shared" si="2"/>
        <v>46221</v>
      </c>
      <c r="D24" s="9">
        <v>0.33333333333333331</v>
      </c>
      <c r="E24" s="8">
        <f t="shared" si="3"/>
        <v>46222</v>
      </c>
      <c r="F24" s="9">
        <v>0.33333333333333331</v>
      </c>
      <c r="G24" s="10">
        <f t="shared" si="6"/>
        <v>1</v>
      </c>
      <c r="H24" s="11">
        <f t="shared" si="4"/>
        <v>996160.35</v>
      </c>
      <c r="I24" s="11">
        <v>1002177.05</v>
      </c>
      <c r="J24" s="11">
        <f t="shared" si="0"/>
        <v>6016.7000000000698</v>
      </c>
      <c r="K24" s="27">
        <f t="shared" si="1"/>
        <v>250.69583333333625</v>
      </c>
      <c r="L24" s="104"/>
    </row>
    <row r="25" spans="1:14">
      <c r="A25" s="12">
        <f t="shared" ref="A25:B34" si="7">A24+1</f>
        <v>19</v>
      </c>
      <c r="B25" s="8">
        <f t="shared" si="7"/>
        <v>46222</v>
      </c>
      <c r="C25" s="8">
        <f t="shared" si="2"/>
        <v>46222</v>
      </c>
      <c r="D25" s="9">
        <v>0.33333333333333331</v>
      </c>
      <c r="E25" s="8">
        <f t="shared" si="3"/>
        <v>46223</v>
      </c>
      <c r="F25" s="9">
        <v>0.33333333333333331</v>
      </c>
      <c r="G25" s="10">
        <f t="shared" si="6"/>
        <v>1</v>
      </c>
      <c r="H25" s="11">
        <f t="shared" si="4"/>
        <v>1002177.05</v>
      </c>
      <c r="I25" s="11">
        <v>1005505.08</v>
      </c>
      <c r="J25" s="11">
        <f t="shared" si="0"/>
        <v>3328.0299999999115</v>
      </c>
      <c r="K25" s="27">
        <f t="shared" si="1"/>
        <v>138.66791666666299</v>
      </c>
      <c r="L25" s="104"/>
    </row>
    <row r="26" spans="1:14">
      <c r="A26" s="12">
        <f t="shared" si="7"/>
        <v>20</v>
      </c>
      <c r="B26" s="8">
        <f t="shared" si="7"/>
        <v>46223</v>
      </c>
      <c r="C26" s="8">
        <f t="shared" si="2"/>
        <v>46223</v>
      </c>
      <c r="D26" s="9">
        <v>0.33333333333333331</v>
      </c>
      <c r="E26" s="8">
        <f t="shared" si="3"/>
        <v>46224</v>
      </c>
      <c r="F26" s="9">
        <v>0.33333333333333331</v>
      </c>
      <c r="G26" s="10">
        <f t="shared" si="6"/>
        <v>1</v>
      </c>
      <c r="H26" s="11">
        <f t="shared" si="4"/>
        <v>1005505.08</v>
      </c>
      <c r="I26" s="11">
        <v>1012558.69</v>
      </c>
      <c r="J26" s="11">
        <f t="shared" si="0"/>
        <v>7053.609999999986</v>
      </c>
      <c r="K26" s="27">
        <f t="shared" si="1"/>
        <v>293.9004166666661</v>
      </c>
      <c r="L26" s="104"/>
    </row>
    <row r="27" spans="1:14">
      <c r="A27" s="12">
        <f t="shared" si="7"/>
        <v>21</v>
      </c>
      <c r="B27" s="8">
        <f t="shared" si="7"/>
        <v>46224</v>
      </c>
      <c r="C27" s="8">
        <f t="shared" si="2"/>
        <v>46224</v>
      </c>
      <c r="D27" s="9">
        <v>0.33333333333333331</v>
      </c>
      <c r="E27" s="8">
        <f t="shared" si="3"/>
        <v>46225</v>
      </c>
      <c r="F27" s="9">
        <v>0.33333333333333331</v>
      </c>
      <c r="G27" s="10">
        <f t="shared" si="6"/>
        <v>1</v>
      </c>
      <c r="H27" s="11">
        <f t="shared" si="4"/>
        <v>1012558.69</v>
      </c>
      <c r="I27" s="11">
        <v>1021812.65</v>
      </c>
      <c r="J27" s="11">
        <f t="shared" si="0"/>
        <v>9253.9600000000792</v>
      </c>
      <c r="K27" s="27">
        <f t="shared" si="1"/>
        <v>385.58166666666995</v>
      </c>
      <c r="L27" s="104"/>
    </row>
    <row r="28" spans="1:14">
      <c r="A28" s="12">
        <f t="shared" si="7"/>
        <v>22</v>
      </c>
      <c r="B28" s="8">
        <f t="shared" si="7"/>
        <v>46225</v>
      </c>
      <c r="C28" s="8">
        <f t="shared" si="2"/>
        <v>46225</v>
      </c>
      <c r="D28" s="9">
        <v>0.33333333333333331</v>
      </c>
      <c r="E28" s="8">
        <f t="shared" si="3"/>
        <v>46226</v>
      </c>
      <c r="F28" s="9">
        <v>0.33333333333333331</v>
      </c>
      <c r="G28" s="10">
        <f t="shared" si="6"/>
        <v>1</v>
      </c>
      <c r="H28" s="11">
        <f t="shared" si="4"/>
        <v>1021812.65</v>
      </c>
      <c r="I28" s="1">
        <v>1031402.25</v>
      </c>
      <c r="J28" s="11">
        <f t="shared" si="0"/>
        <v>9589.5999999999767</v>
      </c>
      <c r="K28" s="27">
        <f t="shared" si="1"/>
        <v>399.5666666666657</v>
      </c>
      <c r="L28" s="104"/>
    </row>
    <row r="29" spans="1:14">
      <c r="A29" s="12">
        <f t="shared" si="7"/>
        <v>23</v>
      </c>
      <c r="B29" s="8">
        <f t="shared" si="7"/>
        <v>46226</v>
      </c>
      <c r="C29" s="8">
        <f t="shared" si="2"/>
        <v>46226</v>
      </c>
      <c r="D29" s="9">
        <v>0.33333333333333331</v>
      </c>
      <c r="E29" s="8">
        <f t="shared" si="3"/>
        <v>46227</v>
      </c>
      <c r="F29" s="9">
        <v>0.33333333333333331</v>
      </c>
      <c r="G29" s="10">
        <f t="shared" si="6"/>
        <v>1</v>
      </c>
      <c r="H29" s="11">
        <f t="shared" si="4"/>
        <v>1031402.25</v>
      </c>
      <c r="I29" s="11">
        <v>1040420.25</v>
      </c>
      <c r="J29" s="11">
        <f t="shared" si="0"/>
        <v>9018</v>
      </c>
      <c r="K29" s="27">
        <f t="shared" si="1"/>
        <v>375.75</v>
      </c>
      <c r="L29" s="104"/>
    </row>
    <row r="30" spans="1:14">
      <c r="A30" s="12">
        <f t="shared" si="7"/>
        <v>24</v>
      </c>
      <c r="B30" s="8">
        <f t="shared" si="7"/>
        <v>46227</v>
      </c>
      <c r="C30" s="8">
        <f t="shared" si="2"/>
        <v>46227</v>
      </c>
      <c r="D30" s="9">
        <v>0.33333333333333331</v>
      </c>
      <c r="E30" s="8">
        <f t="shared" si="3"/>
        <v>46228</v>
      </c>
      <c r="F30" s="9">
        <v>0.33333333333333331</v>
      </c>
      <c r="G30" s="10">
        <f t="shared" si="6"/>
        <v>1</v>
      </c>
      <c r="H30" s="11">
        <f t="shared" si="4"/>
        <v>1040420.25</v>
      </c>
      <c r="I30" s="11">
        <v>1046254.19</v>
      </c>
      <c r="J30" s="11">
        <f t="shared" si="0"/>
        <v>5833.9399999999441</v>
      </c>
      <c r="K30" s="27">
        <f t="shared" si="1"/>
        <v>243.08083333333101</v>
      </c>
      <c r="L30" s="104"/>
    </row>
    <row r="31" spans="1:14">
      <c r="A31" s="12">
        <f t="shared" si="7"/>
        <v>25</v>
      </c>
      <c r="B31" s="8">
        <f t="shared" si="7"/>
        <v>46228</v>
      </c>
      <c r="C31" s="8">
        <f t="shared" si="2"/>
        <v>46228</v>
      </c>
      <c r="D31" s="9">
        <v>0.33333333333333331</v>
      </c>
      <c r="E31" s="8">
        <f t="shared" si="3"/>
        <v>46229</v>
      </c>
      <c r="F31" s="9">
        <v>0.33333333333333331</v>
      </c>
      <c r="G31" s="10">
        <f t="shared" si="6"/>
        <v>1</v>
      </c>
      <c r="H31" s="11">
        <f t="shared" si="4"/>
        <v>1046254.19</v>
      </c>
      <c r="I31" s="11">
        <v>1052773.98</v>
      </c>
      <c r="J31" s="11">
        <f t="shared" si="0"/>
        <v>6519.7900000000373</v>
      </c>
      <c r="K31" s="27">
        <f t="shared" si="1"/>
        <v>271.6579166666682</v>
      </c>
      <c r="L31" s="104"/>
    </row>
    <row r="32" spans="1:14">
      <c r="A32" s="12">
        <f t="shared" si="7"/>
        <v>26</v>
      </c>
      <c r="B32" s="8">
        <f t="shared" si="7"/>
        <v>46229</v>
      </c>
      <c r="C32" s="8">
        <f t="shared" si="2"/>
        <v>46229</v>
      </c>
      <c r="D32" s="9">
        <v>0.33333333333333331</v>
      </c>
      <c r="E32" s="8">
        <f t="shared" si="3"/>
        <v>46230</v>
      </c>
      <c r="F32" s="9">
        <v>0.33333333333333331</v>
      </c>
      <c r="G32" s="10">
        <f t="shared" si="6"/>
        <v>1</v>
      </c>
      <c r="H32" s="11">
        <f t="shared" si="4"/>
        <v>1052773.98</v>
      </c>
      <c r="I32" s="11">
        <v>1060901.03</v>
      </c>
      <c r="J32" s="11">
        <f t="shared" si="0"/>
        <v>8127.0500000000466</v>
      </c>
      <c r="K32" s="27">
        <f t="shared" si="1"/>
        <v>338.62708333333529</v>
      </c>
      <c r="L32" s="104"/>
    </row>
    <row r="33" spans="1:12">
      <c r="A33" s="12">
        <f t="shared" si="7"/>
        <v>27</v>
      </c>
      <c r="B33" s="8">
        <f t="shared" si="7"/>
        <v>46230</v>
      </c>
      <c r="C33" s="8">
        <f t="shared" si="2"/>
        <v>46230</v>
      </c>
      <c r="D33" s="9">
        <v>0.33333333333333331</v>
      </c>
      <c r="E33" s="8">
        <f t="shared" si="3"/>
        <v>46231</v>
      </c>
      <c r="F33" s="9">
        <v>0.33333333333333331</v>
      </c>
      <c r="G33" s="10">
        <f t="shared" si="6"/>
        <v>1</v>
      </c>
      <c r="H33" s="11">
        <f t="shared" si="4"/>
        <v>1060901.03</v>
      </c>
      <c r="I33" s="11">
        <v>1067716.73</v>
      </c>
      <c r="J33" s="11">
        <f t="shared" si="0"/>
        <v>6815.6999999999534</v>
      </c>
      <c r="K33" s="27">
        <f t="shared" si="1"/>
        <v>283.98749999999808</v>
      </c>
      <c r="L33" s="104"/>
    </row>
    <row r="34" spans="1:12">
      <c r="A34" s="12">
        <f t="shared" si="7"/>
        <v>28</v>
      </c>
      <c r="B34" s="8">
        <f t="shared" si="7"/>
        <v>46231</v>
      </c>
      <c r="C34" s="8">
        <f t="shared" si="2"/>
        <v>46231</v>
      </c>
      <c r="D34" s="9">
        <v>0.33333333333333331</v>
      </c>
      <c r="E34" s="8">
        <f t="shared" si="3"/>
        <v>46232</v>
      </c>
      <c r="F34" s="9">
        <v>0.33333333333333331</v>
      </c>
      <c r="G34" s="10">
        <f t="shared" si="6"/>
        <v>1</v>
      </c>
      <c r="H34" s="11">
        <f t="shared" si="4"/>
        <v>1067716.73</v>
      </c>
      <c r="I34" s="11">
        <v>1072847.8899999999</v>
      </c>
      <c r="J34" s="11">
        <f t="shared" si="0"/>
        <v>5131.1599999999162</v>
      </c>
      <c r="K34" s="27">
        <f t="shared" si="1"/>
        <v>213.79833333332985</v>
      </c>
      <c r="L34" s="28"/>
    </row>
    <row r="35" spans="1:12">
      <c r="A35" s="12">
        <f t="shared" ref="A35:B35" si="8">A34+1</f>
        <v>29</v>
      </c>
      <c r="B35" s="8">
        <f t="shared" si="8"/>
        <v>46232</v>
      </c>
      <c r="C35" s="8">
        <f t="shared" ref="C35:C36" si="9">B35</f>
        <v>46232</v>
      </c>
      <c r="D35" s="9">
        <v>0.33333333333333331</v>
      </c>
      <c r="E35" s="8">
        <f t="shared" ref="E35:E36" si="10">C35+1</f>
        <v>46233</v>
      </c>
      <c r="F35" s="9">
        <v>0.33333333333333331</v>
      </c>
      <c r="G35" s="10">
        <f t="shared" ref="G35:G36" si="11">IFERROR(((E35-C35)+(F35-D35)),"")</f>
        <v>1</v>
      </c>
      <c r="H35" s="11">
        <f t="shared" si="4"/>
        <v>1072847.8899999999</v>
      </c>
      <c r="I35" s="11">
        <v>1077292.55</v>
      </c>
      <c r="J35" s="11">
        <f t="shared" ref="J35:J36" si="12">I35-H35</f>
        <v>4444.660000000149</v>
      </c>
      <c r="K35" s="27">
        <f t="shared" ref="K35:K36" si="13">J35/24</f>
        <v>185.19416666667288</v>
      </c>
      <c r="L35" s="94"/>
    </row>
    <row r="36" spans="1:12">
      <c r="A36" s="12">
        <f t="shared" ref="A36:B37" si="14">A35+1</f>
        <v>30</v>
      </c>
      <c r="B36" s="8">
        <f t="shared" si="14"/>
        <v>46233</v>
      </c>
      <c r="C36" s="8">
        <f t="shared" si="9"/>
        <v>46233</v>
      </c>
      <c r="D36" s="9">
        <v>0.33333333333333331</v>
      </c>
      <c r="E36" s="8">
        <f t="shared" si="10"/>
        <v>46234</v>
      </c>
      <c r="F36" s="9">
        <v>0.33333333333333331</v>
      </c>
      <c r="G36" s="10">
        <f t="shared" si="11"/>
        <v>1</v>
      </c>
      <c r="H36" s="11">
        <f t="shared" si="4"/>
        <v>1077292.55</v>
      </c>
      <c r="I36" s="11">
        <v>1081133.92</v>
      </c>
      <c r="J36" s="11">
        <f t="shared" si="12"/>
        <v>3841.3699999998789</v>
      </c>
      <c r="K36" s="27">
        <f t="shared" si="13"/>
        <v>160.05708333332828</v>
      </c>
      <c r="L36" s="94"/>
    </row>
    <row r="37" spans="1:12">
      <c r="A37" s="12">
        <f t="shared" si="14"/>
        <v>31</v>
      </c>
      <c r="B37" s="8">
        <f t="shared" si="14"/>
        <v>46234</v>
      </c>
      <c r="C37" s="8">
        <f t="shared" ref="C37" si="15">B37</f>
        <v>46234</v>
      </c>
      <c r="D37" s="9">
        <v>0.33333333333333331</v>
      </c>
      <c r="E37" s="8">
        <f t="shared" ref="E37" si="16">C37+1</f>
        <v>46235</v>
      </c>
      <c r="F37" s="9">
        <v>0.33333333333333331</v>
      </c>
      <c r="G37" s="10">
        <f t="shared" ref="G37" si="17">IFERROR(((E37-C37)+(F37-D37)),"")</f>
        <v>1</v>
      </c>
      <c r="H37" s="11">
        <f t="shared" si="4"/>
        <v>1081133.92</v>
      </c>
      <c r="I37" s="11">
        <v>1083540.93</v>
      </c>
      <c r="J37" s="11">
        <f t="shared" ref="J37" si="18">I37-H37</f>
        <v>2407.0100000000093</v>
      </c>
      <c r="K37" s="27">
        <f t="shared" ref="K37" si="19">J37/24</f>
        <v>100.29208333333372</v>
      </c>
      <c r="L37" s="94"/>
    </row>
    <row r="38" spans="1:12">
      <c r="A38" s="13"/>
      <c r="B38" s="14"/>
      <c r="C38" s="14"/>
      <c r="D38" s="292"/>
      <c r="E38" s="14"/>
      <c r="F38" s="292"/>
      <c r="G38" s="293"/>
      <c r="H38" s="16"/>
      <c r="I38" s="16"/>
      <c r="J38" s="16"/>
      <c r="K38" s="30"/>
      <c r="L38" s="94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184150.95999999996</v>
      </c>
      <c r="K40" s="32">
        <f>AVERAGE(K7:K34)</f>
        <v>258.1219047619046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9.2186394557823075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900-000000000000}"/>
  </hyperlinks>
  <pageMargins left="0.7" right="0.7" top="0.75" bottom="0.75" header="0.3" footer="0.3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40"/>
  <sheetViews>
    <sheetView workbookViewId="0">
      <pane ySplit="6" topLeftCell="A7" activePane="bottomLeft" state="frozen"/>
      <selection pane="bottomLeft" activeCell="N9" sqref="N9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0" style="1" customWidth="1"/>
    <col min="9" max="9" width="10.33203125" style="1" customWidth="1"/>
    <col min="10" max="11" width="11.5546875" style="42" customWidth="1"/>
    <col min="12" max="12" width="12.88671875" style="42" customWidth="1"/>
    <col min="13" max="13" width="9.109375" style="1"/>
    <col min="14" max="14" width="28.44140625" style="1" customWidth="1"/>
    <col min="15" max="16384" width="9.109375" style="1"/>
  </cols>
  <sheetData>
    <row r="1" spans="1:14">
      <c r="B1" s="2"/>
      <c r="C1" s="3" t="s">
        <v>132</v>
      </c>
      <c r="D1" s="2"/>
      <c r="E1" s="2"/>
      <c r="F1" s="2"/>
      <c r="G1" s="2"/>
      <c r="H1" s="2"/>
      <c r="I1" s="2"/>
      <c r="J1" s="61"/>
      <c r="K1" s="61"/>
      <c r="L1" s="61"/>
      <c r="M1" s="2"/>
      <c r="N1" s="2"/>
    </row>
    <row r="2" spans="1:14">
      <c r="B2" s="2"/>
      <c r="C2" s="3" t="s">
        <v>179</v>
      </c>
      <c r="D2" s="2"/>
      <c r="E2" s="2"/>
      <c r="F2" s="2"/>
      <c r="G2" s="2"/>
      <c r="H2" s="2"/>
      <c r="I2" s="2"/>
      <c r="J2" s="61"/>
      <c r="K2" s="61"/>
      <c r="L2" s="61"/>
      <c r="M2" s="2"/>
      <c r="N2" s="25" t="s">
        <v>134</v>
      </c>
    </row>
    <row r="3" spans="1:14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61"/>
      <c r="K3" s="61"/>
      <c r="L3" s="61"/>
      <c r="M3" s="2"/>
      <c r="N3" s="2"/>
    </row>
    <row r="4" spans="1:14">
      <c r="B4" s="4"/>
      <c r="C4" s="4">
        <f>SCI!C4</f>
        <v>46204</v>
      </c>
      <c r="D4" s="2"/>
      <c r="E4" s="2"/>
      <c r="F4" s="2"/>
      <c r="G4" s="2"/>
      <c r="H4" s="2"/>
      <c r="I4" s="2"/>
      <c r="J4" s="61" t="s">
        <v>135</v>
      </c>
      <c r="K4" s="61"/>
      <c r="L4" s="61"/>
      <c r="M4" s="26">
        <f>MAX(M7:M36)</f>
        <v>0</v>
      </c>
      <c r="N4" s="2"/>
    </row>
    <row r="5" spans="1:14" ht="1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939" t="s">
        <v>94</v>
      </c>
      <c r="K5" s="941" t="s">
        <v>180</v>
      </c>
      <c r="L5" s="939" t="s">
        <v>140</v>
      </c>
      <c r="M5" s="897" t="s">
        <v>141</v>
      </c>
      <c r="N5" s="891" t="s">
        <v>142</v>
      </c>
    </row>
    <row r="6" spans="1:14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940"/>
      <c r="K6" s="942"/>
      <c r="L6" s="940"/>
      <c r="M6" s="898"/>
      <c r="N6" s="892"/>
    </row>
    <row r="7" spans="1:14" ht="15" thickTop="1">
      <c r="A7" s="6">
        <v>1</v>
      </c>
      <c r="B7" s="7">
        <f>C4</f>
        <v>46204</v>
      </c>
      <c r="C7" s="8">
        <f>B7</f>
        <v>46204</v>
      </c>
      <c r="D7" s="9">
        <v>0.625</v>
      </c>
      <c r="E7" s="8">
        <f>C7+1</f>
        <v>46205</v>
      </c>
      <c r="F7" s="9">
        <v>0.625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v>1.7979849999999999</v>
      </c>
      <c r="L7" s="27">
        <f>J7*K7</f>
        <v>0</v>
      </c>
      <c r="M7" s="27">
        <f>J7/24</f>
        <v>0</v>
      </c>
      <c r="N7" s="101" t="s">
        <v>145</v>
      </c>
    </row>
    <row r="8" spans="1:14">
      <c r="A8" s="12">
        <f>A7+1</f>
        <v>2</v>
      </c>
      <c r="B8" s="8">
        <f>B7+1</f>
        <v>46205</v>
      </c>
      <c r="C8" s="8">
        <f>B8</f>
        <v>46205</v>
      </c>
      <c r="D8" s="9">
        <v>0.625</v>
      </c>
      <c r="E8" s="8">
        <f>C8+1</f>
        <v>46206</v>
      </c>
      <c r="F8" s="9">
        <v>0.625</v>
      </c>
      <c r="G8" s="10">
        <f>IFERROR(((E8-C8)+(F8-D8)),"")</f>
        <v>1</v>
      </c>
      <c r="H8" s="11"/>
      <c r="I8" s="11"/>
      <c r="J8" s="11">
        <f t="shared" si="0"/>
        <v>0</v>
      </c>
      <c r="K8" s="27">
        <v>1.7979849999999999</v>
      </c>
      <c r="L8" s="27">
        <f t="shared" ref="L8" si="1">J8*K8</f>
        <v>0</v>
      </c>
      <c r="M8" s="27">
        <f>J8/24</f>
        <v>0</v>
      </c>
      <c r="N8" s="543" t="s">
        <v>145</v>
      </c>
    </row>
    <row r="9" spans="1:14">
      <c r="A9" s="12">
        <f t="shared" ref="A9:B24" si="2">A8+1</f>
        <v>3</v>
      </c>
      <c r="B9" s="8">
        <f t="shared" si="2"/>
        <v>46206</v>
      </c>
      <c r="C9" s="8">
        <f t="shared" ref="C9:C34" si="3">B9</f>
        <v>46206</v>
      </c>
      <c r="D9" s="9">
        <v>0.625</v>
      </c>
      <c r="E9" s="8">
        <f t="shared" ref="E9:E34" si="4">C9+1</f>
        <v>46207</v>
      </c>
      <c r="F9" s="9">
        <v>0.625</v>
      </c>
      <c r="G9" s="10">
        <f t="shared" ref="G9:G34" si="5">IFERROR(((E9-C9)+(F9-D9)),"")</f>
        <v>1</v>
      </c>
      <c r="H9" s="11"/>
      <c r="I9" s="11"/>
      <c r="J9" s="11">
        <f t="shared" ref="J9" si="6">I9-H9</f>
        <v>0</v>
      </c>
      <c r="K9" s="27">
        <v>1.7979849999999999</v>
      </c>
      <c r="L9" s="27">
        <f t="shared" ref="L9" si="7">J9*K9</f>
        <v>0</v>
      </c>
      <c r="M9" s="27">
        <f t="shared" ref="M9" si="8">J9/24</f>
        <v>0</v>
      </c>
      <c r="N9" s="104"/>
    </row>
    <row r="10" spans="1:14">
      <c r="A10" s="12">
        <f t="shared" si="2"/>
        <v>4</v>
      </c>
      <c r="B10" s="8">
        <f t="shared" si="2"/>
        <v>46207</v>
      </c>
      <c r="C10" s="8">
        <f t="shared" si="3"/>
        <v>46207</v>
      </c>
      <c r="D10" s="9">
        <v>0.625</v>
      </c>
      <c r="E10" s="8">
        <f t="shared" si="4"/>
        <v>46208</v>
      </c>
      <c r="F10" s="9">
        <v>0.625</v>
      </c>
      <c r="G10" s="10">
        <f t="shared" si="5"/>
        <v>1</v>
      </c>
      <c r="H10" s="11"/>
      <c r="I10" s="11"/>
      <c r="J10" s="11">
        <f t="shared" ref="J10" si="9">I10-H10</f>
        <v>0</v>
      </c>
      <c r="K10" s="27">
        <v>1.7979849999999999</v>
      </c>
      <c r="L10" s="27">
        <f t="shared" ref="L10" si="10">J10*K10</f>
        <v>0</v>
      </c>
      <c r="M10" s="27">
        <f t="shared" ref="M10" si="11">J10/24</f>
        <v>0</v>
      </c>
      <c r="N10" s="104"/>
    </row>
    <row r="11" spans="1:14">
      <c r="A11" s="12">
        <f t="shared" si="2"/>
        <v>5</v>
      </c>
      <c r="B11" s="8">
        <f t="shared" si="2"/>
        <v>46208</v>
      </c>
      <c r="C11" s="8">
        <f t="shared" si="3"/>
        <v>46208</v>
      </c>
      <c r="D11" s="9">
        <v>0.625</v>
      </c>
      <c r="E11" s="8">
        <f t="shared" si="4"/>
        <v>46209</v>
      </c>
      <c r="F11" s="9">
        <v>0.625</v>
      </c>
      <c r="G11" s="10">
        <f t="shared" si="5"/>
        <v>1</v>
      </c>
      <c r="H11" s="11"/>
      <c r="I11" s="11"/>
      <c r="J11" s="11">
        <f t="shared" ref="J11" si="12">I11-H11</f>
        <v>0</v>
      </c>
      <c r="K11" s="27">
        <v>1.7979849999999999</v>
      </c>
      <c r="L11" s="27">
        <f t="shared" ref="L11" si="13">J11*K11</f>
        <v>0</v>
      </c>
      <c r="M11" s="27">
        <f t="shared" ref="M11" si="14">J11/24</f>
        <v>0</v>
      </c>
      <c r="N11" s="104"/>
    </row>
    <row r="12" spans="1:14">
      <c r="A12" s="12">
        <f t="shared" si="2"/>
        <v>6</v>
      </c>
      <c r="B12" s="8">
        <f t="shared" si="2"/>
        <v>46209</v>
      </c>
      <c r="C12" s="8">
        <f t="shared" si="3"/>
        <v>46209</v>
      </c>
      <c r="D12" s="9">
        <v>0.625</v>
      </c>
      <c r="E12" s="8">
        <f t="shared" si="4"/>
        <v>46210</v>
      </c>
      <c r="F12" s="9">
        <v>0.625</v>
      </c>
      <c r="G12" s="10">
        <f t="shared" si="5"/>
        <v>1</v>
      </c>
      <c r="H12" s="11"/>
      <c r="I12" s="11"/>
      <c r="J12" s="11">
        <f t="shared" ref="J12" si="15">I12-H12</f>
        <v>0</v>
      </c>
      <c r="K12" s="27">
        <v>1.7979849999999999</v>
      </c>
      <c r="L12" s="27">
        <f t="shared" ref="L12" si="16">J12*K12</f>
        <v>0</v>
      </c>
      <c r="M12" s="27">
        <f t="shared" ref="M12" si="17">J12/24</f>
        <v>0</v>
      </c>
      <c r="N12" s="104"/>
    </row>
    <row r="13" spans="1:14">
      <c r="A13" s="12">
        <f t="shared" si="2"/>
        <v>7</v>
      </c>
      <c r="B13" s="8">
        <f t="shared" si="2"/>
        <v>46210</v>
      </c>
      <c r="C13" s="8">
        <f t="shared" si="3"/>
        <v>46210</v>
      </c>
      <c r="D13" s="9">
        <v>0.625</v>
      </c>
      <c r="E13" s="8">
        <f t="shared" si="4"/>
        <v>46211</v>
      </c>
      <c r="F13" s="9">
        <v>0.625</v>
      </c>
      <c r="G13" s="10">
        <f t="shared" si="5"/>
        <v>1</v>
      </c>
      <c r="H13" s="11"/>
      <c r="I13" s="11"/>
      <c r="J13" s="11">
        <f t="shared" ref="J13" si="18">I13-H13</f>
        <v>0</v>
      </c>
      <c r="K13" s="27">
        <v>1.7979849999999999</v>
      </c>
      <c r="L13" s="27">
        <f t="shared" ref="L13" si="19">J13*K13</f>
        <v>0</v>
      </c>
      <c r="M13" s="27">
        <f t="shared" ref="M13" si="20">J13/24</f>
        <v>0</v>
      </c>
      <c r="N13" s="104"/>
    </row>
    <row r="14" spans="1:14">
      <c r="A14" s="12">
        <f t="shared" si="2"/>
        <v>8</v>
      </c>
      <c r="B14" s="8">
        <f t="shared" si="2"/>
        <v>46211</v>
      </c>
      <c r="C14" s="8">
        <f t="shared" si="3"/>
        <v>46211</v>
      </c>
      <c r="D14" s="9">
        <v>0.625</v>
      </c>
      <c r="E14" s="8">
        <f t="shared" si="4"/>
        <v>46212</v>
      </c>
      <c r="F14" s="9">
        <v>0.625</v>
      </c>
      <c r="G14" s="10">
        <f t="shared" si="5"/>
        <v>1</v>
      </c>
      <c r="H14" s="11"/>
      <c r="I14" s="11"/>
      <c r="J14" s="11">
        <f t="shared" ref="J14" si="21">I14-H14</f>
        <v>0</v>
      </c>
      <c r="K14" s="27">
        <v>1.7979849999999999</v>
      </c>
      <c r="L14" s="27">
        <f t="shared" ref="L14" si="22">J14*K14</f>
        <v>0</v>
      </c>
      <c r="M14" s="27">
        <f t="shared" ref="M14" si="23">J14/24</f>
        <v>0</v>
      </c>
      <c r="N14" s="104"/>
    </row>
    <row r="15" spans="1:14">
      <c r="A15" s="12">
        <f t="shared" si="2"/>
        <v>9</v>
      </c>
      <c r="B15" s="8">
        <f t="shared" si="2"/>
        <v>46212</v>
      </c>
      <c r="C15" s="8">
        <f t="shared" si="3"/>
        <v>46212</v>
      </c>
      <c r="D15" s="9">
        <v>0.625</v>
      </c>
      <c r="E15" s="8">
        <f t="shared" si="4"/>
        <v>46213</v>
      </c>
      <c r="F15" s="9">
        <v>0.625</v>
      </c>
      <c r="G15" s="10">
        <f t="shared" si="5"/>
        <v>1</v>
      </c>
      <c r="H15" s="11"/>
      <c r="I15" s="11"/>
      <c r="J15" s="11">
        <f t="shared" ref="J15" si="24">I15-H15</f>
        <v>0</v>
      </c>
      <c r="K15" s="27">
        <v>1.7979849999999999</v>
      </c>
      <c r="L15" s="27">
        <f t="shared" ref="L15" si="25">J15*K15</f>
        <v>0</v>
      </c>
      <c r="M15" s="27">
        <f t="shared" ref="M15" si="26">J15/24</f>
        <v>0</v>
      </c>
      <c r="N15" s="104"/>
    </row>
    <row r="16" spans="1:14">
      <c r="A16" s="12">
        <f t="shared" si="2"/>
        <v>10</v>
      </c>
      <c r="B16" s="8">
        <f t="shared" si="2"/>
        <v>46213</v>
      </c>
      <c r="C16" s="8">
        <f t="shared" si="3"/>
        <v>46213</v>
      </c>
      <c r="D16" s="9">
        <v>0.625</v>
      </c>
      <c r="E16" s="8">
        <f t="shared" si="4"/>
        <v>46214</v>
      </c>
      <c r="F16" s="9">
        <v>0.625</v>
      </c>
      <c r="G16" s="10">
        <f t="shared" si="5"/>
        <v>1</v>
      </c>
      <c r="H16" s="11"/>
      <c r="I16" s="11"/>
      <c r="J16" s="11">
        <f t="shared" ref="J16" si="27">I16-H16</f>
        <v>0</v>
      </c>
      <c r="K16" s="27">
        <v>1.7979849999999999</v>
      </c>
      <c r="L16" s="27">
        <f t="shared" ref="L16" si="28">J16*K16</f>
        <v>0</v>
      </c>
      <c r="M16" s="27">
        <f t="shared" ref="M16" si="29">J16/24</f>
        <v>0</v>
      </c>
      <c r="N16" s="104"/>
    </row>
    <row r="17" spans="1:16">
      <c r="A17" s="12">
        <f t="shared" si="2"/>
        <v>11</v>
      </c>
      <c r="B17" s="8">
        <f t="shared" si="2"/>
        <v>46214</v>
      </c>
      <c r="C17" s="8">
        <f t="shared" si="3"/>
        <v>46214</v>
      </c>
      <c r="D17" s="9">
        <v>0.625</v>
      </c>
      <c r="E17" s="8">
        <f t="shared" si="4"/>
        <v>46215</v>
      </c>
      <c r="F17" s="9">
        <v>0.625</v>
      </c>
      <c r="G17" s="10">
        <f t="shared" si="5"/>
        <v>1</v>
      </c>
      <c r="H17" s="11"/>
      <c r="I17" s="11"/>
      <c r="J17" s="11">
        <f t="shared" ref="J17" si="30">I17-H17</f>
        <v>0</v>
      </c>
      <c r="K17" s="27">
        <v>1.7979849999999999</v>
      </c>
      <c r="L17" s="27">
        <f t="shared" ref="L17" si="31">J17*K17</f>
        <v>0</v>
      </c>
      <c r="M17" s="27">
        <f t="shared" ref="M17" si="32">J17/24</f>
        <v>0</v>
      </c>
      <c r="N17" s="104"/>
    </row>
    <row r="18" spans="1:16">
      <c r="A18" s="12">
        <f t="shared" si="2"/>
        <v>12</v>
      </c>
      <c r="B18" s="8">
        <f t="shared" si="2"/>
        <v>46215</v>
      </c>
      <c r="C18" s="8">
        <f t="shared" si="3"/>
        <v>46215</v>
      </c>
      <c r="D18" s="9">
        <v>0.625</v>
      </c>
      <c r="E18" s="8">
        <f t="shared" si="4"/>
        <v>46216</v>
      </c>
      <c r="F18" s="9">
        <v>0.625</v>
      </c>
      <c r="G18" s="10">
        <f t="shared" si="5"/>
        <v>1</v>
      </c>
      <c r="H18" s="11"/>
      <c r="I18" s="11"/>
      <c r="J18" s="11">
        <f t="shared" ref="J18" si="33">I18-H18</f>
        <v>0</v>
      </c>
      <c r="K18" s="27">
        <v>1.7979849999999999</v>
      </c>
      <c r="L18" s="27">
        <f t="shared" ref="L18" si="34">J18*K18</f>
        <v>0</v>
      </c>
      <c r="M18" s="27">
        <f t="shared" ref="M18" si="35">J18/24</f>
        <v>0</v>
      </c>
      <c r="N18" s="104"/>
      <c r="P18" s="29"/>
    </row>
    <row r="19" spans="1:16">
      <c r="A19" s="12">
        <f t="shared" si="2"/>
        <v>13</v>
      </c>
      <c r="B19" s="8">
        <f t="shared" si="2"/>
        <v>46216</v>
      </c>
      <c r="C19" s="8">
        <f t="shared" si="3"/>
        <v>46216</v>
      </c>
      <c r="D19" s="9">
        <v>0.625</v>
      </c>
      <c r="E19" s="8">
        <f t="shared" si="4"/>
        <v>46217</v>
      </c>
      <c r="F19" s="9">
        <v>0.625</v>
      </c>
      <c r="G19" s="10">
        <f t="shared" si="5"/>
        <v>1</v>
      </c>
      <c r="H19" s="11"/>
      <c r="I19" s="11"/>
      <c r="J19" s="11">
        <f t="shared" ref="J19" si="36">I19-H19</f>
        <v>0</v>
      </c>
      <c r="K19" s="27">
        <v>1.7979849999999999</v>
      </c>
      <c r="L19" s="27">
        <f t="shared" ref="L19" si="37">J19*K19</f>
        <v>0</v>
      </c>
      <c r="M19" s="27">
        <f t="shared" ref="M19" si="38">J19/24</f>
        <v>0</v>
      </c>
      <c r="N19" s="104"/>
    </row>
    <row r="20" spans="1:16">
      <c r="A20" s="12">
        <f t="shared" si="2"/>
        <v>14</v>
      </c>
      <c r="B20" s="8">
        <f t="shared" si="2"/>
        <v>46217</v>
      </c>
      <c r="C20" s="8">
        <f t="shared" si="3"/>
        <v>46217</v>
      </c>
      <c r="D20" s="9">
        <v>0.625</v>
      </c>
      <c r="E20" s="8">
        <f t="shared" si="4"/>
        <v>46218</v>
      </c>
      <c r="F20" s="9">
        <v>0.625</v>
      </c>
      <c r="G20" s="10">
        <f t="shared" si="5"/>
        <v>1</v>
      </c>
      <c r="H20" s="11"/>
      <c r="I20" s="11"/>
      <c r="J20" s="11">
        <f t="shared" ref="J20" si="39">I20-H20</f>
        <v>0</v>
      </c>
      <c r="K20" s="27">
        <v>1.7979849999999999</v>
      </c>
      <c r="L20" s="27">
        <f t="shared" ref="L20" si="40">J20*K20</f>
        <v>0</v>
      </c>
      <c r="M20" s="27">
        <f t="shared" ref="M20" si="41">J20/24</f>
        <v>0</v>
      </c>
      <c r="N20" s="104"/>
    </row>
    <row r="21" spans="1:16">
      <c r="A21" s="12">
        <f t="shared" si="2"/>
        <v>15</v>
      </c>
      <c r="B21" s="8">
        <f t="shared" si="2"/>
        <v>46218</v>
      </c>
      <c r="C21" s="8">
        <f t="shared" si="3"/>
        <v>46218</v>
      </c>
      <c r="D21" s="9">
        <v>0.625</v>
      </c>
      <c r="E21" s="8">
        <f t="shared" si="4"/>
        <v>46219</v>
      </c>
      <c r="F21" s="9">
        <v>0.625</v>
      </c>
      <c r="G21" s="10">
        <f t="shared" si="5"/>
        <v>1</v>
      </c>
      <c r="H21" s="11"/>
      <c r="I21" s="11"/>
      <c r="J21" s="11">
        <f t="shared" ref="J21" si="42">I21-H21</f>
        <v>0</v>
      </c>
      <c r="K21" s="27">
        <v>1.7979849999999999</v>
      </c>
      <c r="L21" s="27">
        <f t="shared" ref="L21" si="43">J21*K21</f>
        <v>0</v>
      </c>
      <c r="M21" s="27">
        <f t="shared" ref="M21" si="44">J21/24</f>
        <v>0</v>
      </c>
      <c r="N21" s="104"/>
    </row>
    <row r="22" spans="1:16">
      <c r="A22" s="12">
        <f t="shared" si="2"/>
        <v>16</v>
      </c>
      <c r="B22" s="8">
        <f t="shared" si="2"/>
        <v>46219</v>
      </c>
      <c r="C22" s="8">
        <f t="shared" si="3"/>
        <v>46219</v>
      </c>
      <c r="D22" s="9">
        <v>0.625</v>
      </c>
      <c r="E22" s="8">
        <f t="shared" si="4"/>
        <v>46220</v>
      </c>
      <c r="F22" s="9">
        <v>0.625</v>
      </c>
      <c r="G22" s="10">
        <f t="shared" si="5"/>
        <v>1</v>
      </c>
      <c r="H22" s="11"/>
      <c r="I22" s="11"/>
      <c r="J22" s="11">
        <f t="shared" ref="J22" si="45">I22-H22</f>
        <v>0</v>
      </c>
      <c r="K22" s="27">
        <v>1.7979849999999999</v>
      </c>
      <c r="L22" s="27">
        <f t="shared" ref="L22" si="46">J22*K22</f>
        <v>0</v>
      </c>
      <c r="M22" s="27">
        <f t="shared" ref="M22" si="47">J22/24</f>
        <v>0</v>
      </c>
      <c r="N22" s="104"/>
    </row>
    <row r="23" spans="1:16">
      <c r="A23" s="12">
        <f t="shared" si="2"/>
        <v>17</v>
      </c>
      <c r="B23" s="8">
        <f t="shared" si="2"/>
        <v>46220</v>
      </c>
      <c r="C23" s="8">
        <f t="shared" si="3"/>
        <v>46220</v>
      </c>
      <c r="D23" s="9">
        <v>0.625</v>
      </c>
      <c r="E23" s="8">
        <f t="shared" si="4"/>
        <v>46221</v>
      </c>
      <c r="F23" s="9">
        <v>0.625</v>
      </c>
      <c r="G23" s="10">
        <f t="shared" si="5"/>
        <v>1</v>
      </c>
      <c r="H23" s="11"/>
      <c r="I23" s="11"/>
      <c r="J23" s="11">
        <f t="shared" ref="J23" si="48">I23-H23</f>
        <v>0</v>
      </c>
      <c r="K23" s="27">
        <v>1.7979849999999999</v>
      </c>
      <c r="L23" s="27">
        <f t="shared" ref="L23" si="49">J23*K23</f>
        <v>0</v>
      </c>
      <c r="M23" s="27">
        <f t="shared" ref="M23" si="50">J23/24</f>
        <v>0</v>
      </c>
      <c r="N23" s="104"/>
    </row>
    <row r="24" spans="1:16">
      <c r="A24" s="12">
        <f t="shared" si="2"/>
        <v>18</v>
      </c>
      <c r="B24" s="8">
        <f t="shared" si="2"/>
        <v>46221</v>
      </c>
      <c r="C24" s="8">
        <f t="shared" si="3"/>
        <v>46221</v>
      </c>
      <c r="D24" s="9">
        <v>0.625</v>
      </c>
      <c r="E24" s="8">
        <f t="shared" si="4"/>
        <v>46222</v>
      </c>
      <c r="F24" s="9">
        <v>0.625</v>
      </c>
      <c r="G24" s="10">
        <f t="shared" si="5"/>
        <v>1</v>
      </c>
      <c r="H24" s="11"/>
      <c r="I24" s="11"/>
      <c r="J24" s="11">
        <f t="shared" ref="J24" si="51">I24-H24</f>
        <v>0</v>
      </c>
      <c r="K24" s="27">
        <v>1.7979849999999999</v>
      </c>
      <c r="L24" s="27">
        <f t="shared" ref="L24" si="52">J24*K24</f>
        <v>0</v>
      </c>
      <c r="M24" s="27">
        <f t="shared" ref="M24" si="53">J24/24</f>
        <v>0</v>
      </c>
      <c r="N24" s="104"/>
    </row>
    <row r="25" spans="1:16">
      <c r="A25" s="12">
        <f t="shared" ref="A25:B34" si="54">A24+1</f>
        <v>19</v>
      </c>
      <c r="B25" s="8">
        <f>B24+1</f>
        <v>46222</v>
      </c>
      <c r="C25" s="8">
        <f t="shared" si="3"/>
        <v>46222</v>
      </c>
      <c r="D25" s="9">
        <v>0.625</v>
      </c>
      <c r="E25" s="8">
        <f t="shared" si="4"/>
        <v>46223</v>
      </c>
      <c r="F25" s="9">
        <v>0.625</v>
      </c>
      <c r="G25" s="10">
        <f t="shared" si="5"/>
        <v>1</v>
      </c>
      <c r="H25" s="11"/>
      <c r="I25" s="11"/>
      <c r="J25" s="11">
        <f t="shared" ref="J25" si="55">I25-H25</f>
        <v>0</v>
      </c>
      <c r="K25" s="27">
        <v>1.7979849999999999</v>
      </c>
      <c r="L25" s="27">
        <f t="shared" ref="L25" si="56">J25*K25</f>
        <v>0</v>
      </c>
      <c r="M25" s="27">
        <f t="shared" ref="M25" si="57">J25/24</f>
        <v>0</v>
      </c>
      <c r="N25" s="104"/>
    </row>
    <row r="26" spans="1:16">
      <c r="A26" s="12">
        <f t="shared" si="54"/>
        <v>20</v>
      </c>
      <c r="B26" s="8">
        <f>B25+1</f>
        <v>46223</v>
      </c>
      <c r="C26" s="8">
        <f t="shared" si="3"/>
        <v>46223</v>
      </c>
      <c r="D26" s="9">
        <v>0.625</v>
      </c>
      <c r="E26" s="8">
        <f t="shared" si="4"/>
        <v>46224</v>
      </c>
      <c r="F26" s="9">
        <v>0.625</v>
      </c>
      <c r="G26" s="10">
        <f t="shared" ref="G26" si="58">IFERROR(((E26-C26)+(F26-D26)),"")</f>
        <v>1</v>
      </c>
      <c r="H26" s="11"/>
      <c r="I26" s="11"/>
      <c r="J26" s="11">
        <f t="shared" ref="J26" si="59">I26-H26</f>
        <v>0</v>
      </c>
      <c r="K26" s="27">
        <v>1.7979849999999999</v>
      </c>
      <c r="L26" s="27">
        <f t="shared" ref="L26" si="60">J26*K26</f>
        <v>0</v>
      </c>
      <c r="M26" s="27">
        <f t="shared" ref="M26" si="61">J26/24</f>
        <v>0</v>
      </c>
      <c r="N26" s="104"/>
    </row>
    <row r="27" spans="1:16">
      <c r="A27" s="12">
        <f t="shared" si="54"/>
        <v>21</v>
      </c>
      <c r="B27" s="8">
        <f>B26+1</f>
        <v>46224</v>
      </c>
      <c r="C27" s="8">
        <f t="shared" si="3"/>
        <v>46224</v>
      </c>
      <c r="D27" s="9">
        <v>0.625</v>
      </c>
      <c r="E27" s="8">
        <f t="shared" si="4"/>
        <v>46225</v>
      </c>
      <c r="F27" s="9">
        <v>0.625</v>
      </c>
      <c r="G27" s="10">
        <f t="shared" si="5"/>
        <v>1</v>
      </c>
      <c r="H27" s="11"/>
      <c r="I27" s="11"/>
      <c r="J27" s="11">
        <f t="shared" ref="J27" si="62">I27-H27</f>
        <v>0</v>
      </c>
      <c r="K27" s="27">
        <v>1.7979849999999999</v>
      </c>
      <c r="L27" s="27">
        <f t="shared" ref="L27" si="63">J27*K27</f>
        <v>0</v>
      </c>
      <c r="M27" s="27">
        <f t="shared" ref="M27" si="64">J27/24</f>
        <v>0</v>
      </c>
      <c r="N27" s="104"/>
    </row>
    <row r="28" spans="1:16">
      <c r="A28" s="12">
        <f t="shared" si="54"/>
        <v>22</v>
      </c>
      <c r="B28" s="8">
        <f t="shared" si="54"/>
        <v>46225</v>
      </c>
      <c r="C28" s="8">
        <f t="shared" si="3"/>
        <v>46225</v>
      </c>
      <c r="D28" s="9">
        <v>0.625</v>
      </c>
      <c r="E28" s="8">
        <f t="shared" si="4"/>
        <v>46226</v>
      </c>
      <c r="F28" s="9">
        <v>0.625</v>
      </c>
      <c r="G28" s="10">
        <f t="shared" si="5"/>
        <v>1</v>
      </c>
      <c r="H28" s="11"/>
      <c r="I28" s="11"/>
      <c r="J28" s="11">
        <f t="shared" ref="J28" si="65">I28-H28</f>
        <v>0</v>
      </c>
      <c r="K28" s="27">
        <v>1.7979849999999999</v>
      </c>
      <c r="L28" s="27">
        <f t="shared" ref="L28" si="66">J28*K28</f>
        <v>0</v>
      </c>
      <c r="M28" s="27">
        <f t="shared" ref="M28" si="67">J28/24</f>
        <v>0</v>
      </c>
      <c r="N28" s="104"/>
    </row>
    <row r="29" spans="1:16">
      <c r="A29" s="12">
        <f t="shared" si="54"/>
        <v>23</v>
      </c>
      <c r="B29" s="8">
        <f t="shared" si="54"/>
        <v>46226</v>
      </c>
      <c r="C29" s="8">
        <f t="shared" si="3"/>
        <v>46226</v>
      </c>
      <c r="D29" s="9">
        <v>0.625</v>
      </c>
      <c r="E29" s="8">
        <f t="shared" si="4"/>
        <v>46227</v>
      </c>
      <c r="F29" s="9">
        <v>0.625</v>
      </c>
      <c r="G29" s="10">
        <f t="shared" si="5"/>
        <v>1</v>
      </c>
      <c r="H29" s="11"/>
      <c r="I29" s="11"/>
      <c r="J29" s="11">
        <f t="shared" ref="J29" si="68">I29-H29</f>
        <v>0</v>
      </c>
      <c r="K29" s="27">
        <v>1.7979849999999999</v>
      </c>
      <c r="L29" s="27">
        <f t="shared" ref="L29" si="69">J29*K29</f>
        <v>0</v>
      </c>
      <c r="M29" s="27">
        <f t="shared" ref="M29" si="70">J29/24</f>
        <v>0</v>
      </c>
      <c r="N29" s="104"/>
    </row>
    <row r="30" spans="1:16">
      <c r="A30" s="12">
        <f t="shared" si="54"/>
        <v>24</v>
      </c>
      <c r="B30" s="8">
        <f t="shared" si="54"/>
        <v>46227</v>
      </c>
      <c r="C30" s="8">
        <f t="shared" si="3"/>
        <v>46227</v>
      </c>
      <c r="D30" s="9">
        <v>0.625</v>
      </c>
      <c r="E30" s="8">
        <f t="shared" si="4"/>
        <v>46228</v>
      </c>
      <c r="F30" s="9">
        <v>0.625</v>
      </c>
      <c r="G30" s="10">
        <f t="shared" si="5"/>
        <v>1</v>
      </c>
      <c r="H30" s="11"/>
      <c r="I30" s="11"/>
      <c r="J30" s="11">
        <f t="shared" ref="J30:J31" si="71">I30-H30</f>
        <v>0</v>
      </c>
      <c r="K30" s="27">
        <v>1.7979849999999999</v>
      </c>
      <c r="L30" s="27">
        <f t="shared" ref="L30:L31" si="72">J30*K30</f>
        <v>0</v>
      </c>
      <c r="M30" s="27">
        <f t="shared" ref="M30:M31" si="73">J30/24</f>
        <v>0</v>
      </c>
      <c r="N30" s="104"/>
    </row>
    <row r="31" spans="1:16">
      <c r="A31" s="12">
        <f t="shared" si="54"/>
        <v>25</v>
      </c>
      <c r="B31" s="8">
        <f t="shared" si="54"/>
        <v>46228</v>
      </c>
      <c r="C31" s="8">
        <f t="shared" si="3"/>
        <v>46228</v>
      </c>
      <c r="D31" s="9">
        <v>0.625</v>
      </c>
      <c r="E31" s="8">
        <f t="shared" si="4"/>
        <v>46229</v>
      </c>
      <c r="F31" s="9">
        <v>0.625</v>
      </c>
      <c r="G31" s="10">
        <f t="shared" si="5"/>
        <v>1</v>
      </c>
      <c r="H31" s="11"/>
      <c r="I31" s="11"/>
      <c r="J31" s="11">
        <f t="shared" si="71"/>
        <v>0</v>
      </c>
      <c r="K31" s="27">
        <v>1.7979849999999999</v>
      </c>
      <c r="L31" s="27">
        <f t="shared" si="72"/>
        <v>0</v>
      </c>
      <c r="M31" s="27">
        <f t="shared" si="73"/>
        <v>0</v>
      </c>
      <c r="N31" s="104"/>
    </row>
    <row r="32" spans="1:16">
      <c r="A32" s="12">
        <f t="shared" si="54"/>
        <v>26</v>
      </c>
      <c r="B32" s="8">
        <f t="shared" si="54"/>
        <v>46229</v>
      </c>
      <c r="C32" s="8">
        <f t="shared" si="3"/>
        <v>46229</v>
      </c>
      <c r="D32" s="9">
        <v>0.625</v>
      </c>
      <c r="E32" s="8">
        <f t="shared" si="4"/>
        <v>46230</v>
      </c>
      <c r="F32" s="9">
        <v>0.625</v>
      </c>
      <c r="G32" s="10">
        <f t="shared" si="5"/>
        <v>1</v>
      </c>
      <c r="H32" s="11"/>
      <c r="I32" s="11"/>
      <c r="J32" s="11">
        <f t="shared" ref="J32" si="74">I32-H32</f>
        <v>0</v>
      </c>
      <c r="K32" s="27">
        <v>1.7979849999999999</v>
      </c>
      <c r="L32" s="27">
        <f t="shared" ref="L32" si="75">J32*K32</f>
        <v>0</v>
      </c>
      <c r="M32" s="27">
        <f t="shared" ref="M32" si="76">J32/24</f>
        <v>0</v>
      </c>
      <c r="N32" s="104"/>
    </row>
    <row r="33" spans="1:14">
      <c r="A33" s="12">
        <f t="shared" si="54"/>
        <v>27</v>
      </c>
      <c r="B33" s="8">
        <f t="shared" si="54"/>
        <v>46230</v>
      </c>
      <c r="C33" s="8">
        <f t="shared" si="3"/>
        <v>46230</v>
      </c>
      <c r="D33" s="9">
        <v>0.625</v>
      </c>
      <c r="E33" s="8">
        <f t="shared" si="4"/>
        <v>46231</v>
      </c>
      <c r="F33" s="9">
        <v>0.625</v>
      </c>
      <c r="G33" s="10">
        <f t="shared" si="5"/>
        <v>1</v>
      </c>
      <c r="H33" s="11"/>
      <c r="I33" s="11"/>
      <c r="J33" s="11">
        <f t="shared" ref="J33" si="77">I33-H33</f>
        <v>0</v>
      </c>
      <c r="K33" s="27">
        <v>1.7979849999999999</v>
      </c>
      <c r="L33" s="27">
        <f t="shared" ref="L33" si="78">J33*K33</f>
        <v>0</v>
      </c>
      <c r="M33" s="27">
        <f t="shared" ref="M33" si="79">J33/24</f>
        <v>0</v>
      </c>
      <c r="N33" s="104"/>
    </row>
    <row r="34" spans="1:14">
      <c r="A34" s="12">
        <f t="shared" si="54"/>
        <v>28</v>
      </c>
      <c r="B34" s="8">
        <f t="shared" si="54"/>
        <v>46231</v>
      </c>
      <c r="C34" s="8">
        <f t="shared" si="3"/>
        <v>46231</v>
      </c>
      <c r="D34" s="9">
        <v>0.625</v>
      </c>
      <c r="E34" s="8">
        <f t="shared" si="4"/>
        <v>46232</v>
      </c>
      <c r="F34" s="9">
        <v>0.625</v>
      </c>
      <c r="G34" s="10">
        <f t="shared" si="5"/>
        <v>1</v>
      </c>
      <c r="H34" s="11"/>
      <c r="I34" s="11"/>
      <c r="J34" s="11">
        <f t="shared" ref="J34" si="80">I34-H34</f>
        <v>0</v>
      </c>
      <c r="K34" s="27">
        <v>1.7979849999999999</v>
      </c>
      <c r="L34" s="27">
        <f t="shared" ref="L34" si="81">J34*K34</f>
        <v>0</v>
      </c>
      <c r="M34" s="27">
        <f t="shared" ref="M34:M35" si="82">J34/24</f>
        <v>0</v>
      </c>
      <c r="N34" s="104"/>
    </row>
    <row r="35" spans="1:14">
      <c r="A35" s="12">
        <f t="shared" ref="A35:B35" si="83">A34+1</f>
        <v>29</v>
      </c>
      <c r="B35" s="8">
        <f t="shared" si="83"/>
        <v>46232</v>
      </c>
      <c r="C35" s="8">
        <f t="shared" ref="C35:C36" si="84">B35</f>
        <v>46232</v>
      </c>
      <c r="D35" s="9">
        <v>0.625</v>
      </c>
      <c r="E35" s="8">
        <f t="shared" ref="E35:E36" si="85">C35+1</f>
        <v>46233</v>
      </c>
      <c r="F35" s="9">
        <v>0.625</v>
      </c>
      <c r="G35" s="10">
        <f t="shared" ref="G35:G36" si="86">IFERROR(((E35-C35)+(F35-D35)),"")</f>
        <v>1</v>
      </c>
      <c r="H35" s="11"/>
      <c r="I35" s="11"/>
      <c r="J35" s="11">
        <f t="shared" ref="J35" si="87">I35-H35</f>
        <v>0</v>
      </c>
      <c r="K35" s="27">
        <v>1.7979849999999999</v>
      </c>
      <c r="L35" s="27">
        <f t="shared" ref="L35" si="88">J35*K35</f>
        <v>0</v>
      </c>
      <c r="M35" s="27">
        <f t="shared" si="82"/>
        <v>0</v>
      </c>
      <c r="N35" s="104"/>
    </row>
    <row r="36" spans="1:14">
      <c r="A36" s="12">
        <f t="shared" ref="A36:B37" si="89">A35+1</f>
        <v>30</v>
      </c>
      <c r="B36" s="8">
        <f t="shared" si="89"/>
        <v>46233</v>
      </c>
      <c r="C36" s="8">
        <f t="shared" si="84"/>
        <v>46233</v>
      </c>
      <c r="D36" s="9">
        <v>0.625</v>
      </c>
      <c r="E36" s="8">
        <f t="shared" si="85"/>
        <v>46234</v>
      </c>
      <c r="F36" s="9">
        <v>0.625</v>
      </c>
      <c r="G36" s="10">
        <f t="shared" si="86"/>
        <v>1</v>
      </c>
      <c r="H36" s="11"/>
      <c r="I36" s="11"/>
      <c r="J36" s="11">
        <f t="shared" ref="J36" si="90">I36-H36</f>
        <v>0</v>
      </c>
      <c r="K36" s="27">
        <v>1.7979849999999999</v>
      </c>
      <c r="L36" s="27">
        <f t="shared" ref="L36" si="91">J36*K36</f>
        <v>0</v>
      </c>
      <c r="M36" s="27">
        <f t="shared" ref="M36" si="92">J36/24</f>
        <v>0</v>
      </c>
      <c r="N36" s="104"/>
    </row>
    <row r="37" spans="1:14">
      <c r="A37" s="12">
        <f t="shared" si="89"/>
        <v>31</v>
      </c>
      <c r="B37" s="8">
        <f t="shared" si="89"/>
        <v>46234</v>
      </c>
      <c r="C37" s="8">
        <f t="shared" ref="C37" si="93">B37</f>
        <v>46234</v>
      </c>
      <c r="D37" s="9">
        <v>0.625</v>
      </c>
      <c r="E37" s="8">
        <f t="shared" ref="E37" si="94">C37+1</f>
        <v>46235</v>
      </c>
      <c r="F37" s="9">
        <v>0.625</v>
      </c>
      <c r="G37" s="10">
        <f t="shared" ref="G37" si="95">IFERROR(((E37-C37)+(F37-D37)),"")</f>
        <v>1</v>
      </c>
      <c r="H37" s="11"/>
      <c r="I37" s="11"/>
      <c r="J37" s="11">
        <f t="shared" ref="J37" si="96">I37-H37</f>
        <v>0</v>
      </c>
      <c r="K37" s="27">
        <v>1.7979849999999999</v>
      </c>
      <c r="L37" s="27">
        <f t="shared" ref="L37" si="97">J37*K37</f>
        <v>0</v>
      </c>
      <c r="M37" s="27">
        <f t="shared" ref="M37" si="98">J37/24</f>
        <v>0</v>
      </c>
      <c r="N37" s="104"/>
    </row>
    <row r="38" spans="1:14">
      <c r="A38" s="12"/>
      <c r="B38" s="8"/>
      <c r="C38" s="8"/>
      <c r="D38" s="9"/>
      <c r="E38" s="8"/>
      <c r="F38" s="9"/>
      <c r="G38" s="10"/>
      <c r="H38" s="274"/>
      <c r="I38" s="11"/>
      <c r="J38" s="11"/>
      <c r="K38" s="27"/>
      <c r="L38" s="27"/>
      <c r="M38" s="27"/>
      <c r="N38" s="104"/>
    </row>
    <row r="39" spans="1:14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/>
      <c r="L39" s="32">
        <f>SUM(L7:L38)</f>
        <v>0</v>
      </c>
      <c r="M39" s="32">
        <f>AVERAGE(M7:M38)</f>
        <v>0</v>
      </c>
      <c r="N39" s="33"/>
    </row>
    <row r="40" spans="1:14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/>
      <c r="L40" s="24"/>
      <c r="M40" s="24" t="e">
        <f>M39/SUMPRODUCT((M7:M38&gt;0)*1)</f>
        <v>#DIV/0!</v>
      </c>
      <c r="N40" s="34"/>
    </row>
  </sheetData>
  <mergeCells count="11">
    <mergeCell ref="J5:J6"/>
    <mergeCell ref="K5:K6"/>
    <mergeCell ref="L5:L6"/>
    <mergeCell ref="M5:M6"/>
    <mergeCell ref="N5:N6"/>
    <mergeCell ref="C5:D5"/>
    <mergeCell ref="E5:F5"/>
    <mergeCell ref="H5:I5"/>
    <mergeCell ref="A5:A6"/>
    <mergeCell ref="B5:B6"/>
    <mergeCell ref="G5:G6"/>
  </mergeCells>
  <hyperlinks>
    <hyperlink ref="N2" location="'Summary sales'!A1" display="SUMMARY" xr:uid="{00000000-0004-0000-2A00-000000000000}"/>
  </hyperlinks>
  <pageMargins left="0.7" right="0.7" top="0.75" bottom="0.75" header="0.3" footer="0.3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40"/>
  <sheetViews>
    <sheetView workbookViewId="0">
      <pane xSplit="2" ySplit="7" topLeftCell="C23" activePane="bottomRight" state="frozen"/>
      <selection pane="topRight"/>
      <selection pane="bottomLeft"/>
      <selection pane="bottomRight" activeCell="A37" sqref="A37"/>
    </sheetView>
  </sheetViews>
  <sheetFormatPr defaultColWidth="9.109375" defaultRowHeight="14.4"/>
  <cols>
    <col min="1" max="1" width="8.33203125" style="667" customWidth="1"/>
    <col min="2" max="2" width="13.44140625" style="667" customWidth="1"/>
    <col min="3" max="3" width="10.6640625" style="667" customWidth="1"/>
    <col min="4" max="5" width="9.109375" style="667"/>
    <col min="6" max="6" width="9.109375" style="667" customWidth="1"/>
    <col min="7" max="7" width="12.33203125" style="667" customWidth="1"/>
    <col min="8" max="8" width="14" style="667" customWidth="1"/>
    <col min="9" max="9" width="13.88671875" style="667" customWidth="1"/>
    <col min="10" max="10" width="12.6640625" style="667" customWidth="1"/>
    <col min="11" max="11" width="11.5546875" style="667" customWidth="1"/>
    <col min="12" max="12" width="33.109375" style="667" customWidth="1"/>
    <col min="13" max="16384" width="9.109375" style="667"/>
  </cols>
  <sheetData>
    <row r="1" spans="1:15" ht="15" thickBot="1">
      <c r="B1" s="669"/>
      <c r="C1" s="669" t="s">
        <v>132</v>
      </c>
      <c r="D1" s="668"/>
      <c r="E1" s="668"/>
      <c r="F1" s="668"/>
      <c r="G1" s="668"/>
      <c r="H1" s="668"/>
      <c r="I1" s="668"/>
      <c r="J1" s="668"/>
      <c r="K1" s="668"/>
      <c r="L1" s="668"/>
    </row>
    <row r="2" spans="1:15" ht="15.6" thickTop="1" thickBot="1">
      <c r="B2" s="669"/>
      <c r="C2" s="669" t="s">
        <v>288</v>
      </c>
      <c r="D2" s="668"/>
      <c r="E2" s="668"/>
      <c r="F2" s="668"/>
      <c r="G2" s="668"/>
      <c r="H2" s="668"/>
      <c r="I2" s="668"/>
      <c r="J2" s="668"/>
      <c r="K2" s="668"/>
      <c r="L2" s="25" t="s">
        <v>134</v>
      </c>
    </row>
    <row r="3" spans="1:15" ht="15" thickTop="1">
      <c r="B3" s="669"/>
      <c r="C3" s="669" t="s">
        <v>292</v>
      </c>
      <c r="D3" s="669"/>
      <c r="E3" s="668"/>
      <c r="F3" s="668"/>
      <c r="G3" s="668"/>
      <c r="H3" s="668"/>
      <c r="I3" s="668"/>
      <c r="J3" s="668"/>
      <c r="K3" s="668"/>
      <c r="L3" s="668"/>
    </row>
    <row r="4" spans="1:15" ht="15" thickBot="1">
      <c r="B4" s="700"/>
      <c r="C4" s="76">
        <f>'Summary sales'!A4</f>
        <v>46204</v>
      </c>
      <c r="D4" s="668"/>
      <c r="E4" s="668"/>
      <c r="F4" s="668"/>
      <c r="G4" s="668"/>
      <c r="H4" s="668"/>
      <c r="I4" s="668"/>
      <c r="J4" s="668"/>
      <c r="K4" s="668" t="s">
        <v>135</v>
      </c>
      <c r="L4" s="670">
        <f>MAX(L7:L34)</f>
        <v>0</v>
      </c>
    </row>
    <row r="5" spans="1:15" ht="15" customHeight="1" thickTop="1">
      <c r="A5" s="949" t="s">
        <v>112</v>
      </c>
      <c r="B5" s="951" t="s">
        <v>113</v>
      </c>
      <c r="C5" s="951" t="s">
        <v>136</v>
      </c>
      <c r="D5" s="951"/>
      <c r="E5" s="951" t="s">
        <v>137</v>
      </c>
      <c r="F5" s="951"/>
      <c r="G5" s="945" t="s">
        <v>138</v>
      </c>
      <c r="H5" s="953" t="s">
        <v>139</v>
      </c>
      <c r="I5" s="953"/>
      <c r="J5" s="943" t="s">
        <v>140</v>
      </c>
      <c r="K5" s="945" t="s">
        <v>141</v>
      </c>
      <c r="L5" s="947" t="s">
        <v>142</v>
      </c>
    </row>
    <row r="6" spans="1:15" ht="33.75" customHeight="1" thickBot="1">
      <c r="A6" s="950"/>
      <c r="B6" s="952"/>
      <c r="C6" s="676" t="s">
        <v>113</v>
      </c>
      <c r="D6" s="676" t="s">
        <v>143</v>
      </c>
      <c r="E6" s="676" t="s">
        <v>113</v>
      </c>
      <c r="F6" s="676" t="s">
        <v>143</v>
      </c>
      <c r="G6" s="946"/>
      <c r="H6" s="701" t="s">
        <v>136</v>
      </c>
      <c r="I6" s="701" t="s">
        <v>137</v>
      </c>
      <c r="J6" s="944"/>
      <c r="K6" s="946"/>
      <c r="L6" s="948"/>
    </row>
    <row r="7" spans="1:15" ht="15" thickTop="1">
      <c r="A7" s="702">
        <v>1</v>
      </c>
      <c r="B7" s="703">
        <f>C4</f>
        <v>46204</v>
      </c>
      <c r="C7" s="679">
        <f>B7</f>
        <v>46204</v>
      </c>
      <c r="D7" s="704">
        <v>0.25</v>
      </c>
      <c r="E7" s="679">
        <f>C7+1</f>
        <v>46205</v>
      </c>
      <c r="F7" s="704">
        <v>0.33333333333333331</v>
      </c>
      <c r="G7" s="705">
        <f>IFERROR(((E7-C7)+(F7-D7)),"")</f>
        <v>1.0833333333333333</v>
      </c>
      <c r="H7" s="706">
        <v>191218.3</v>
      </c>
      <c r="I7" s="706">
        <v>197811.19</v>
      </c>
      <c r="J7" s="795">
        <f t="shared" ref="J7:J37" si="0">I7-H7</f>
        <v>6592.890000000014</v>
      </c>
      <c r="K7" s="707">
        <f t="shared" ref="K7:K37" si="1">J7/24</f>
        <v>274.70375000000058</v>
      </c>
      <c r="L7" s="708"/>
      <c r="O7" s="692"/>
    </row>
    <row r="8" spans="1:15">
      <c r="A8" s="678">
        <f>A7+1</f>
        <v>2</v>
      </c>
      <c r="B8" s="679">
        <f>B7+1</f>
        <v>46205</v>
      </c>
      <c r="C8" s="679">
        <f>B8</f>
        <v>46205</v>
      </c>
      <c r="D8" s="704">
        <f>F7</f>
        <v>0.33333333333333331</v>
      </c>
      <c r="E8" s="679">
        <f>C8+1</f>
        <v>46206</v>
      </c>
      <c r="F8" s="704">
        <f>F7</f>
        <v>0.33333333333333331</v>
      </c>
      <c r="G8" s="705">
        <f>IFERROR(((E8-C8)+(F8-D8)),"")</f>
        <v>1</v>
      </c>
      <c r="H8" s="706">
        <f t="shared" ref="H8:H37" si="2">I7</f>
        <v>197811.19</v>
      </c>
      <c r="I8" s="706">
        <v>204151.1</v>
      </c>
      <c r="J8" s="795">
        <f t="shared" si="0"/>
        <v>6339.9100000000035</v>
      </c>
      <c r="K8" s="707">
        <f t="shared" si="1"/>
        <v>264.16291666666683</v>
      </c>
      <c r="L8" s="709"/>
      <c r="O8" s="692"/>
    </row>
    <row r="9" spans="1:15">
      <c r="A9" s="678">
        <f t="shared" ref="A9:B24" si="3">A8+1</f>
        <v>3</v>
      </c>
      <c r="B9" s="679">
        <f t="shared" si="3"/>
        <v>46206</v>
      </c>
      <c r="C9" s="679">
        <f t="shared" ref="C9:C37" si="4">B9</f>
        <v>46206</v>
      </c>
      <c r="D9" s="704">
        <f t="shared" ref="D9:D37" si="5">F8</f>
        <v>0.33333333333333331</v>
      </c>
      <c r="E9" s="679">
        <f t="shared" ref="E9:E37" si="6">C9+1</f>
        <v>46207</v>
      </c>
      <c r="F9" s="704">
        <f t="shared" ref="F9:F37" si="7">F8</f>
        <v>0.33333333333333331</v>
      </c>
      <c r="G9" s="705">
        <f>IFERROR(((E9-C9)+(F9-D9)),"")</f>
        <v>1</v>
      </c>
      <c r="H9" s="706">
        <f t="shared" si="2"/>
        <v>204151.1</v>
      </c>
      <c r="I9" s="706">
        <v>211158.52</v>
      </c>
      <c r="J9" s="795">
        <f t="shared" si="0"/>
        <v>7007.4199999999837</v>
      </c>
      <c r="K9" s="707">
        <f t="shared" si="1"/>
        <v>291.97583333333267</v>
      </c>
      <c r="L9" s="709"/>
      <c r="O9" s="692"/>
    </row>
    <row r="10" spans="1:15">
      <c r="A10" s="678">
        <f t="shared" si="3"/>
        <v>4</v>
      </c>
      <c r="B10" s="679">
        <f t="shared" si="3"/>
        <v>46207</v>
      </c>
      <c r="C10" s="679">
        <f t="shared" si="4"/>
        <v>46207</v>
      </c>
      <c r="D10" s="704">
        <f t="shared" si="5"/>
        <v>0.33333333333333331</v>
      </c>
      <c r="E10" s="679">
        <f t="shared" si="6"/>
        <v>46208</v>
      </c>
      <c r="F10" s="704">
        <f t="shared" si="7"/>
        <v>0.33333333333333331</v>
      </c>
      <c r="G10" s="705">
        <f t="shared" ref="G10:G37" si="8">IFERROR(((E10-C10)+(F10-D10)),"")</f>
        <v>1</v>
      </c>
      <c r="H10" s="706">
        <f t="shared" si="2"/>
        <v>211158.52</v>
      </c>
      <c r="I10" s="706">
        <v>217100.93</v>
      </c>
      <c r="J10" s="795">
        <f t="shared" si="0"/>
        <v>5942.4100000000035</v>
      </c>
      <c r="K10" s="707">
        <f t="shared" si="1"/>
        <v>247.6004166666668</v>
      </c>
      <c r="L10" s="709"/>
      <c r="O10" s="692"/>
    </row>
    <row r="11" spans="1:15">
      <c r="A11" s="678">
        <f t="shared" si="3"/>
        <v>5</v>
      </c>
      <c r="B11" s="679">
        <f t="shared" si="3"/>
        <v>46208</v>
      </c>
      <c r="C11" s="679">
        <f t="shared" si="4"/>
        <v>46208</v>
      </c>
      <c r="D11" s="704">
        <f t="shared" si="5"/>
        <v>0.33333333333333331</v>
      </c>
      <c r="E11" s="679">
        <f t="shared" si="6"/>
        <v>46209</v>
      </c>
      <c r="F11" s="704">
        <f t="shared" si="7"/>
        <v>0.33333333333333331</v>
      </c>
      <c r="G11" s="705">
        <f t="shared" si="8"/>
        <v>1</v>
      </c>
      <c r="H11" s="706">
        <f t="shared" si="2"/>
        <v>217100.93</v>
      </c>
      <c r="I11" s="706">
        <v>222498.28</v>
      </c>
      <c r="J11" s="795">
        <f t="shared" si="0"/>
        <v>5397.3500000000058</v>
      </c>
      <c r="K11" s="707">
        <f t="shared" si="1"/>
        <v>224.88958333333358</v>
      </c>
      <c r="L11" s="709"/>
      <c r="O11" s="692"/>
    </row>
    <row r="12" spans="1:15">
      <c r="A12" s="678">
        <f t="shared" si="3"/>
        <v>6</v>
      </c>
      <c r="B12" s="679">
        <f t="shared" si="3"/>
        <v>46209</v>
      </c>
      <c r="C12" s="679">
        <f t="shared" si="4"/>
        <v>46209</v>
      </c>
      <c r="D12" s="704">
        <f t="shared" si="5"/>
        <v>0.33333333333333331</v>
      </c>
      <c r="E12" s="679">
        <f t="shared" si="6"/>
        <v>46210</v>
      </c>
      <c r="F12" s="704">
        <f t="shared" si="7"/>
        <v>0.33333333333333331</v>
      </c>
      <c r="G12" s="705">
        <f t="shared" si="8"/>
        <v>1</v>
      </c>
      <c r="H12" s="706">
        <f t="shared" si="2"/>
        <v>222498.28</v>
      </c>
      <c r="I12" s="706">
        <v>227341.9</v>
      </c>
      <c r="J12" s="795">
        <f t="shared" si="0"/>
        <v>4843.6199999999953</v>
      </c>
      <c r="K12" s="707">
        <f t="shared" si="1"/>
        <v>201.8174999999998</v>
      </c>
      <c r="L12" s="709"/>
      <c r="O12" s="692"/>
    </row>
    <row r="13" spans="1:15">
      <c r="A13" s="678">
        <f t="shared" si="3"/>
        <v>7</v>
      </c>
      <c r="B13" s="679">
        <f t="shared" si="3"/>
        <v>46210</v>
      </c>
      <c r="C13" s="679">
        <f t="shared" si="4"/>
        <v>46210</v>
      </c>
      <c r="D13" s="704">
        <f t="shared" si="5"/>
        <v>0.33333333333333331</v>
      </c>
      <c r="E13" s="679">
        <f t="shared" si="6"/>
        <v>46211</v>
      </c>
      <c r="F13" s="704">
        <f t="shared" si="7"/>
        <v>0.33333333333333331</v>
      </c>
      <c r="G13" s="705">
        <f t="shared" si="8"/>
        <v>1</v>
      </c>
      <c r="H13" s="706">
        <f t="shared" si="2"/>
        <v>227341.9</v>
      </c>
      <c r="I13" s="706">
        <v>233621.27</v>
      </c>
      <c r="J13" s="795">
        <f t="shared" si="0"/>
        <v>6279.3699999999953</v>
      </c>
      <c r="K13" s="707">
        <f t="shared" si="1"/>
        <v>261.64041666666645</v>
      </c>
      <c r="L13" s="709"/>
      <c r="O13" s="692"/>
    </row>
    <row r="14" spans="1:15">
      <c r="A14" s="678">
        <f t="shared" si="3"/>
        <v>8</v>
      </c>
      <c r="B14" s="679">
        <f t="shared" si="3"/>
        <v>46211</v>
      </c>
      <c r="C14" s="679">
        <f t="shared" si="4"/>
        <v>46211</v>
      </c>
      <c r="D14" s="704">
        <f t="shared" si="5"/>
        <v>0.33333333333333331</v>
      </c>
      <c r="E14" s="679">
        <f t="shared" si="6"/>
        <v>46212</v>
      </c>
      <c r="F14" s="704">
        <f t="shared" si="7"/>
        <v>0.33333333333333331</v>
      </c>
      <c r="G14" s="705">
        <f t="shared" si="8"/>
        <v>1</v>
      </c>
      <c r="H14" s="706">
        <f t="shared" si="2"/>
        <v>233621.27</v>
      </c>
      <c r="I14" s="706">
        <v>241367.47</v>
      </c>
      <c r="J14" s="795">
        <f t="shared" si="0"/>
        <v>7746.2000000000116</v>
      </c>
      <c r="K14" s="707">
        <f t="shared" si="1"/>
        <v>322.75833333333384</v>
      </c>
      <c r="L14" s="709"/>
      <c r="O14" s="692"/>
    </row>
    <row r="15" spans="1:15">
      <c r="A15" s="678">
        <f t="shared" si="3"/>
        <v>9</v>
      </c>
      <c r="B15" s="679">
        <f t="shared" si="3"/>
        <v>46212</v>
      </c>
      <c r="C15" s="679">
        <f t="shared" si="4"/>
        <v>46212</v>
      </c>
      <c r="D15" s="704">
        <f t="shared" si="5"/>
        <v>0.33333333333333331</v>
      </c>
      <c r="E15" s="679">
        <f t="shared" si="6"/>
        <v>46213</v>
      </c>
      <c r="F15" s="704">
        <f t="shared" si="7"/>
        <v>0.33333333333333331</v>
      </c>
      <c r="G15" s="705">
        <f t="shared" si="8"/>
        <v>1</v>
      </c>
      <c r="H15" s="706">
        <f t="shared" si="2"/>
        <v>241367.47</v>
      </c>
      <c r="I15" s="706">
        <v>246478.38</v>
      </c>
      <c r="J15" s="795">
        <f t="shared" si="0"/>
        <v>5110.9100000000035</v>
      </c>
      <c r="K15" s="707">
        <f t="shared" si="1"/>
        <v>212.95458333333349</v>
      </c>
      <c r="L15" s="709"/>
    </row>
    <row r="16" spans="1:15">
      <c r="A16" s="678">
        <f t="shared" si="3"/>
        <v>10</v>
      </c>
      <c r="B16" s="679">
        <f t="shared" si="3"/>
        <v>46213</v>
      </c>
      <c r="C16" s="679">
        <f t="shared" si="4"/>
        <v>46213</v>
      </c>
      <c r="D16" s="704">
        <f t="shared" si="5"/>
        <v>0.33333333333333331</v>
      </c>
      <c r="E16" s="679">
        <f t="shared" si="6"/>
        <v>46214</v>
      </c>
      <c r="F16" s="704">
        <f t="shared" si="7"/>
        <v>0.33333333333333331</v>
      </c>
      <c r="G16" s="705">
        <f t="shared" si="8"/>
        <v>1</v>
      </c>
      <c r="H16" s="706">
        <f t="shared" si="2"/>
        <v>246478.38</v>
      </c>
      <c r="I16" s="706">
        <v>251865.59</v>
      </c>
      <c r="J16" s="795">
        <f t="shared" si="0"/>
        <v>5387.2099999999919</v>
      </c>
      <c r="K16" s="707">
        <f t="shared" si="1"/>
        <v>224.46708333333299</v>
      </c>
      <c r="L16" s="709"/>
    </row>
    <row r="17" spans="1:16">
      <c r="A17" s="678">
        <f t="shared" si="3"/>
        <v>11</v>
      </c>
      <c r="B17" s="679">
        <f t="shared" si="3"/>
        <v>46214</v>
      </c>
      <c r="C17" s="679">
        <f t="shared" si="4"/>
        <v>46214</v>
      </c>
      <c r="D17" s="704">
        <f t="shared" si="5"/>
        <v>0.33333333333333331</v>
      </c>
      <c r="E17" s="679">
        <f t="shared" si="6"/>
        <v>46215</v>
      </c>
      <c r="F17" s="704">
        <f t="shared" si="7"/>
        <v>0.33333333333333331</v>
      </c>
      <c r="G17" s="705">
        <f t="shared" si="8"/>
        <v>1</v>
      </c>
      <c r="H17" s="706">
        <f t="shared" si="2"/>
        <v>251865.59</v>
      </c>
      <c r="I17" s="706">
        <v>258363.78</v>
      </c>
      <c r="J17" s="795">
        <f t="shared" si="0"/>
        <v>6498.1900000000023</v>
      </c>
      <c r="K17" s="707">
        <f t="shared" si="1"/>
        <v>270.75791666666674</v>
      </c>
      <c r="L17" s="709"/>
    </row>
    <row r="18" spans="1:16">
      <c r="A18" s="678">
        <f t="shared" si="3"/>
        <v>12</v>
      </c>
      <c r="B18" s="679">
        <f t="shared" si="3"/>
        <v>46215</v>
      </c>
      <c r="C18" s="679">
        <f t="shared" si="4"/>
        <v>46215</v>
      </c>
      <c r="D18" s="704">
        <f t="shared" si="5"/>
        <v>0.33333333333333331</v>
      </c>
      <c r="E18" s="679">
        <f t="shared" si="6"/>
        <v>46216</v>
      </c>
      <c r="F18" s="704">
        <f t="shared" si="7"/>
        <v>0.33333333333333331</v>
      </c>
      <c r="G18" s="705">
        <f t="shared" si="8"/>
        <v>1</v>
      </c>
      <c r="H18" s="706">
        <f t="shared" si="2"/>
        <v>258363.78</v>
      </c>
      <c r="I18" s="706">
        <v>265264.83</v>
      </c>
      <c r="J18" s="795">
        <f t="shared" si="0"/>
        <v>6901.0500000000175</v>
      </c>
      <c r="K18" s="707">
        <f t="shared" si="1"/>
        <v>287.54375000000073</v>
      </c>
      <c r="L18" s="709"/>
    </row>
    <row r="19" spans="1:16">
      <c r="A19" s="678">
        <f t="shared" si="3"/>
        <v>13</v>
      </c>
      <c r="B19" s="679">
        <f t="shared" si="3"/>
        <v>46216</v>
      </c>
      <c r="C19" s="679">
        <f t="shared" si="4"/>
        <v>46216</v>
      </c>
      <c r="D19" s="704">
        <f t="shared" si="5"/>
        <v>0.33333333333333331</v>
      </c>
      <c r="E19" s="679">
        <f t="shared" si="6"/>
        <v>46217</v>
      </c>
      <c r="F19" s="704">
        <f t="shared" si="7"/>
        <v>0.33333333333333331</v>
      </c>
      <c r="G19" s="705">
        <f t="shared" si="8"/>
        <v>1</v>
      </c>
      <c r="H19" s="706">
        <f t="shared" si="2"/>
        <v>265264.83</v>
      </c>
      <c r="I19" s="706">
        <v>271730.53000000003</v>
      </c>
      <c r="J19" s="795">
        <f t="shared" si="0"/>
        <v>6465.7000000000116</v>
      </c>
      <c r="K19" s="707">
        <f t="shared" si="1"/>
        <v>269.40416666666715</v>
      </c>
      <c r="L19" s="709"/>
    </row>
    <row r="20" spans="1:16">
      <c r="A20" s="678">
        <f t="shared" si="3"/>
        <v>14</v>
      </c>
      <c r="B20" s="679">
        <f t="shared" si="3"/>
        <v>46217</v>
      </c>
      <c r="C20" s="679">
        <f t="shared" si="4"/>
        <v>46217</v>
      </c>
      <c r="D20" s="704">
        <f t="shared" si="5"/>
        <v>0.33333333333333331</v>
      </c>
      <c r="E20" s="679">
        <f t="shared" si="6"/>
        <v>46218</v>
      </c>
      <c r="F20" s="704">
        <f t="shared" si="7"/>
        <v>0.33333333333333331</v>
      </c>
      <c r="G20" s="705">
        <f t="shared" si="8"/>
        <v>1</v>
      </c>
      <c r="H20" s="706">
        <f t="shared" si="2"/>
        <v>271730.53000000003</v>
      </c>
      <c r="I20" s="706">
        <v>276630.17</v>
      </c>
      <c r="J20" s="795">
        <f t="shared" si="0"/>
        <v>4899.6399999999558</v>
      </c>
      <c r="K20" s="707">
        <f t="shared" si="1"/>
        <v>204.15166666666482</v>
      </c>
      <c r="L20" s="709"/>
    </row>
    <row r="21" spans="1:16">
      <c r="A21" s="678">
        <f t="shared" si="3"/>
        <v>15</v>
      </c>
      <c r="B21" s="679">
        <f t="shared" si="3"/>
        <v>46218</v>
      </c>
      <c r="C21" s="679">
        <f t="shared" si="4"/>
        <v>46218</v>
      </c>
      <c r="D21" s="704">
        <f t="shared" si="5"/>
        <v>0.33333333333333331</v>
      </c>
      <c r="E21" s="679">
        <f t="shared" si="6"/>
        <v>46219</v>
      </c>
      <c r="F21" s="704">
        <f t="shared" si="7"/>
        <v>0.33333333333333331</v>
      </c>
      <c r="G21" s="705">
        <f t="shared" si="8"/>
        <v>1</v>
      </c>
      <c r="H21" s="706">
        <f t="shared" si="2"/>
        <v>276630.17</v>
      </c>
      <c r="I21" s="706">
        <v>282315.61</v>
      </c>
      <c r="J21" s="795">
        <f t="shared" si="0"/>
        <v>5685.4400000000023</v>
      </c>
      <c r="K21" s="707">
        <f t="shared" si="1"/>
        <v>236.89333333333343</v>
      </c>
      <c r="L21" s="709"/>
    </row>
    <row r="22" spans="1:16">
      <c r="A22" s="678">
        <f t="shared" si="3"/>
        <v>16</v>
      </c>
      <c r="B22" s="679">
        <f t="shared" si="3"/>
        <v>46219</v>
      </c>
      <c r="C22" s="679">
        <f t="shared" si="4"/>
        <v>46219</v>
      </c>
      <c r="D22" s="704">
        <f t="shared" si="5"/>
        <v>0.33333333333333331</v>
      </c>
      <c r="E22" s="679">
        <f t="shared" si="6"/>
        <v>46220</v>
      </c>
      <c r="F22" s="704">
        <f t="shared" si="7"/>
        <v>0.33333333333333331</v>
      </c>
      <c r="G22" s="705">
        <f t="shared" si="8"/>
        <v>1</v>
      </c>
      <c r="H22" s="706">
        <f t="shared" si="2"/>
        <v>282315.61</v>
      </c>
      <c r="I22" s="706">
        <v>287766.83</v>
      </c>
      <c r="J22" s="795">
        <f t="shared" si="0"/>
        <v>5451.2200000000303</v>
      </c>
      <c r="K22" s="707">
        <f t="shared" si="1"/>
        <v>227.13416666666794</v>
      </c>
      <c r="L22" s="709"/>
    </row>
    <row r="23" spans="1:16">
      <c r="A23" s="678">
        <f t="shared" si="3"/>
        <v>17</v>
      </c>
      <c r="B23" s="679">
        <f t="shared" si="3"/>
        <v>46220</v>
      </c>
      <c r="C23" s="679">
        <f t="shared" si="4"/>
        <v>46220</v>
      </c>
      <c r="D23" s="704">
        <f t="shared" si="5"/>
        <v>0.33333333333333331</v>
      </c>
      <c r="E23" s="679">
        <f t="shared" si="6"/>
        <v>46221</v>
      </c>
      <c r="F23" s="704">
        <f t="shared" si="7"/>
        <v>0.33333333333333331</v>
      </c>
      <c r="G23" s="705">
        <f t="shared" si="8"/>
        <v>1</v>
      </c>
      <c r="H23" s="706">
        <f t="shared" si="2"/>
        <v>287766.83</v>
      </c>
      <c r="I23" s="706">
        <v>290879.32</v>
      </c>
      <c r="J23" s="795">
        <f t="shared" si="0"/>
        <v>3112.4899999999907</v>
      </c>
      <c r="K23" s="707">
        <f t="shared" si="1"/>
        <v>129.68708333333294</v>
      </c>
      <c r="L23" s="709"/>
    </row>
    <row r="24" spans="1:16">
      <c r="A24" s="678">
        <f t="shared" si="3"/>
        <v>18</v>
      </c>
      <c r="B24" s="679">
        <f t="shared" si="3"/>
        <v>46221</v>
      </c>
      <c r="C24" s="679">
        <f t="shared" si="4"/>
        <v>46221</v>
      </c>
      <c r="D24" s="704">
        <f t="shared" si="5"/>
        <v>0.33333333333333331</v>
      </c>
      <c r="E24" s="679">
        <f t="shared" si="6"/>
        <v>46222</v>
      </c>
      <c r="F24" s="704">
        <f t="shared" si="7"/>
        <v>0.33333333333333331</v>
      </c>
      <c r="G24" s="705">
        <f t="shared" si="8"/>
        <v>1</v>
      </c>
      <c r="H24" s="706">
        <f t="shared" si="2"/>
        <v>290879.32</v>
      </c>
      <c r="I24" s="706">
        <v>294474.03000000003</v>
      </c>
      <c r="J24" s="795">
        <f t="shared" si="0"/>
        <v>3594.710000000021</v>
      </c>
      <c r="K24" s="707">
        <f t="shared" si="1"/>
        <v>149.77958333333422</v>
      </c>
      <c r="L24" s="709"/>
    </row>
    <row r="25" spans="1:16">
      <c r="A25" s="678">
        <f t="shared" ref="A25:B37" si="9">A24+1</f>
        <v>19</v>
      </c>
      <c r="B25" s="679">
        <f>B24+1</f>
        <v>46222</v>
      </c>
      <c r="C25" s="679">
        <f t="shared" si="4"/>
        <v>46222</v>
      </c>
      <c r="D25" s="704">
        <f t="shared" si="5"/>
        <v>0.33333333333333331</v>
      </c>
      <c r="E25" s="679">
        <f t="shared" si="6"/>
        <v>46223</v>
      </c>
      <c r="F25" s="704">
        <f t="shared" si="7"/>
        <v>0.33333333333333331</v>
      </c>
      <c r="G25" s="705">
        <f t="shared" si="8"/>
        <v>1</v>
      </c>
      <c r="H25" s="706">
        <f t="shared" si="2"/>
        <v>294474.03000000003</v>
      </c>
      <c r="I25" s="706">
        <v>300080.37</v>
      </c>
      <c r="J25" s="795">
        <f t="shared" si="0"/>
        <v>5606.3399999999674</v>
      </c>
      <c r="K25" s="707">
        <f t="shared" si="1"/>
        <v>233.59749999999863</v>
      </c>
      <c r="L25" s="709"/>
    </row>
    <row r="26" spans="1:16">
      <c r="A26" s="678">
        <f t="shared" si="9"/>
        <v>20</v>
      </c>
      <c r="B26" s="679">
        <f>B25+1</f>
        <v>46223</v>
      </c>
      <c r="C26" s="679">
        <f t="shared" si="4"/>
        <v>46223</v>
      </c>
      <c r="D26" s="704">
        <f t="shared" si="5"/>
        <v>0.33333333333333331</v>
      </c>
      <c r="E26" s="679">
        <f t="shared" si="6"/>
        <v>46224</v>
      </c>
      <c r="F26" s="704">
        <f t="shared" si="7"/>
        <v>0.33333333333333331</v>
      </c>
      <c r="G26" s="705">
        <f t="shared" si="8"/>
        <v>1</v>
      </c>
      <c r="H26" s="706">
        <f t="shared" si="2"/>
        <v>300080.37</v>
      </c>
      <c r="I26" s="706">
        <v>307646.34000000003</v>
      </c>
      <c r="J26" s="795">
        <f t="shared" si="0"/>
        <v>7565.9700000000303</v>
      </c>
      <c r="K26" s="707">
        <f t="shared" si="1"/>
        <v>315.24875000000128</v>
      </c>
      <c r="L26" s="709"/>
    </row>
    <row r="27" spans="1:16">
      <c r="A27" s="678">
        <f t="shared" si="9"/>
        <v>21</v>
      </c>
      <c r="B27" s="679">
        <f>B26+1</f>
        <v>46224</v>
      </c>
      <c r="C27" s="679">
        <f t="shared" si="4"/>
        <v>46224</v>
      </c>
      <c r="D27" s="704">
        <f t="shared" si="5"/>
        <v>0.33333333333333331</v>
      </c>
      <c r="E27" s="679">
        <f t="shared" si="6"/>
        <v>46225</v>
      </c>
      <c r="F27" s="704">
        <f t="shared" si="7"/>
        <v>0.33333333333333331</v>
      </c>
      <c r="G27" s="705">
        <f t="shared" si="8"/>
        <v>1</v>
      </c>
      <c r="H27" s="706">
        <f t="shared" si="2"/>
        <v>307646.34000000003</v>
      </c>
      <c r="I27" s="706">
        <v>314939.90000000002</v>
      </c>
      <c r="J27" s="795">
        <f t="shared" si="0"/>
        <v>7293.5599999999977</v>
      </c>
      <c r="K27" s="707">
        <f t="shared" si="1"/>
        <v>303.89833333333326</v>
      </c>
      <c r="L27" s="709"/>
    </row>
    <row r="28" spans="1:16">
      <c r="A28" s="678">
        <f t="shared" si="9"/>
        <v>22</v>
      </c>
      <c r="B28" s="679">
        <f t="shared" si="9"/>
        <v>46225</v>
      </c>
      <c r="C28" s="679">
        <f t="shared" si="4"/>
        <v>46225</v>
      </c>
      <c r="D28" s="704">
        <f t="shared" si="5"/>
        <v>0.33333333333333331</v>
      </c>
      <c r="E28" s="679">
        <f t="shared" si="6"/>
        <v>46226</v>
      </c>
      <c r="F28" s="704">
        <f t="shared" si="7"/>
        <v>0.33333333333333331</v>
      </c>
      <c r="G28" s="705">
        <f t="shared" si="8"/>
        <v>1</v>
      </c>
      <c r="H28" s="706">
        <f t="shared" si="2"/>
        <v>314939.90000000002</v>
      </c>
      <c r="I28" s="706">
        <v>321542.43</v>
      </c>
      <c r="J28" s="795">
        <f t="shared" si="0"/>
        <v>6602.5299999999697</v>
      </c>
      <c r="K28" s="707">
        <f t="shared" si="1"/>
        <v>275.10541666666541</v>
      </c>
      <c r="L28" s="709"/>
      <c r="M28" s="691"/>
    </row>
    <row r="29" spans="1:16">
      <c r="A29" s="678">
        <f t="shared" si="9"/>
        <v>23</v>
      </c>
      <c r="B29" s="679">
        <f t="shared" si="9"/>
        <v>46226</v>
      </c>
      <c r="C29" s="679">
        <f t="shared" si="4"/>
        <v>46226</v>
      </c>
      <c r="D29" s="704">
        <f t="shared" si="5"/>
        <v>0.33333333333333331</v>
      </c>
      <c r="E29" s="679">
        <f t="shared" si="6"/>
        <v>46227</v>
      </c>
      <c r="F29" s="704">
        <f t="shared" si="7"/>
        <v>0.33333333333333331</v>
      </c>
      <c r="G29" s="705">
        <f t="shared" si="8"/>
        <v>1</v>
      </c>
      <c r="H29" s="706">
        <f t="shared" si="2"/>
        <v>321542.43</v>
      </c>
      <c r="I29" s="706">
        <v>329319.59000000003</v>
      </c>
      <c r="J29" s="795">
        <f t="shared" si="0"/>
        <v>7777.1600000000326</v>
      </c>
      <c r="K29" s="707">
        <f t="shared" si="1"/>
        <v>324.04833333333471</v>
      </c>
      <c r="L29" s="709"/>
      <c r="M29" s="691"/>
    </row>
    <row r="30" spans="1:16">
      <c r="A30" s="678">
        <f t="shared" si="9"/>
        <v>24</v>
      </c>
      <c r="B30" s="679">
        <f t="shared" si="9"/>
        <v>46227</v>
      </c>
      <c r="C30" s="679">
        <f t="shared" si="4"/>
        <v>46227</v>
      </c>
      <c r="D30" s="704">
        <f t="shared" si="5"/>
        <v>0.33333333333333331</v>
      </c>
      <c r="E30" s="679">
        <f t="shared" si="6"/>
        <v>46228</v>
      </c>
      <c r="F30" s="704">
        <f t="shared" si="7"/>
        <v>0.33333333333333331</v>
      </c>
      <c r="G30" s="705">
        <f t="shared" si="8"/>
        <v>1</v>
      </c>
      <c r="H30" s="706">
        <f t="shared" si="2"/>
        <v>329319.59000000003</v>
      </c>
      <c r="I30" s="706">
        <v>337311.8</v>
      </c>
      <c r="J30" s="795">
        <f t="shared" si="0"/>
        <v>7992.2099999999627</v>
      </c>
      <c r="K30" s="707">
        <f t="shared" si="1"/>
        <v>333.00874999999843</v>
      </c>
      <c r="L30" s="709"/>
      <c r="M30" s="691"/>
    </row>
    <row r="31" spans="1:16">
      <c r="A31" s="678">
        <f t="shared" si="9"/>
        <v>25</v>
      </c>
      <c r="B31" s="679">
        <f t="shared" si="9"/>
        <v>46228</v>
      </c>
      <c r="C31" s="679">
        <f t="shared" si="4"/>
        <v>46228</v>
      </c>
      <c r="D31" s="704">
        <f t="shared" si="5"/>
        <v>0.33333333333333331</v>
      </c>
      <c r="E31" s="679">
        <f t="shared" si="6"/>
        <v>46229</v>
      </c>
      <c r="F31" s="704">
        <f t="shared" si="7"/>
        <v>0.33333333333333331</v>
      </c>
      <c r="G31" s="705">
        <f t="shared" si="8"/>
        <v>1</v>
      </c>
      <c r="H31" s="706">
        <f t="shared" si="2"/>
        <v>337311.8</v>
      </c>
      <c r="I31" s="706">
        <v>343546.51</v>
      </c>
      <c r="J31" s="795">
        <f t="shared" si="0"/>
        <v>6234.710000000021</v>
      </c>
      <c r="K31" s="707">
        <f t="shared" si="1"/>
        <v>259.77958333333419</v>
      </c>
      <c r="L31" s="709"/>
      <c r="M31" s="691"/>
      <c r="P31" s="691"/>
    </row>
    <row r="32" spans="1:16">
      <c r="A32" s="678">
        <f t="shared" si="9"/>
        <v>26</v>
      </c>
      <c r="B32" s="679">
        <f t="shared" si="9"/>
        <v>46229</v>
      </c>
      <c r="C32" s="679">
        <f t="shared" si="4"/>
        <v>46229</v>
      </c>
      <c r="D32" s="704">
        <f t="shared" si="5"/>
        <v>0.33333333333333331</v>
      </c>
      <c r="E32" s="679">
        <f t="shared" si="6"/>
        <v>46230</v>
      </c>
      <c r="F32" s="704">
        <f t="shared" si="7"/>
        <v>0.33333333333333331</v>
      </c>
      <c r="G32" s="705">
        <f t="shared" si="8"/>
        <v>1</v>
      </c>
      <c r="H32" s="706">
        <f t="shared" si="2"/>
        <v>343546.51</v>
      </c>
      <c r="I32" s="706">
        <v>350141.57</v>
      </c>
      <c r="J32" s="795">
        <f t="shared" si="0"/>
        <v>6595.0599999999977</v>
      </c>
      <c r="K32" s="707">
        <f t="shared" si="1"/>
        <v>274.79416666666657</v>
      </c>
      <c r="L32" s="709"/>
    </row>
    <row r="33" spans="1:12">
      <c r="A33" s="678">
        <f t="shared" si="9"/>
        <v>27</v>
      </c>
      <c r="B33" s="679">
        <f t="shared" si="9"/>
        <v>46230</v>
      </c>
      <c r="C33" s="679">
        <f t="shared" si="4"/>
        <v>46230</v>
      </c>
      <c r="D33" s="704">
        <f t="shared" si="5"/>
        <v>0.33333333333333331</v>
      </c>
      <c r="E33" s="679">
        <f t="shared" si="6"/>
        <v>46231</v>
      </c>
      <c r="F33" s="704">
        <f t="shared" si="7"/>
        <v>0.33333333333333331</v>
      </c>
      <c r="G33" s="705">
        <f t="shared" si="8"/>
        <v>1</v>
      </c>
      <c r="H33" s="706">
        <f t="shared" si="2"/>
        <v>350141.57</v>
      </c>
      <c r="I33" s="706">
        <v>359967.9</v>
      </c>
      <c r="J33" s="795">
        <f t="shared" si="0"/>
        <v>9826.3300000000163</v>
      </c>
      <c r="K33" s="707">
        <f t="shared" si="1"/>
        <v>409.43041666666733</v>
      </c>
      <c r="L33" s="709"/>
    </row>
    <row r="34" spans="1:12">
      <c r="A34" s="678">
        <f t="shared" si="9"/>
        <v>28</v>
      </c>
      <c r="B34" s="679">
        <f t="shared" si="9"/>
        <v>46231</v>
      </c>
      <c r="C34" s="679">
        <f t="shared" si="4"/>
        <v>46231</v>
      </c>
      <c r="D34" s="704">
        <f t="shared" si="5"/>
        <v>0.33333333333333331</v>
      </c>
      <c r="E34" s="679">
        <f t="shared" si="6"/>
        <v>46232</v>
      </c>
      <c r="F34" s="704">
        <f t="shared" si="7"/>
        <v>0.33333333333333331</v>
      </c>
      <c r="G34" s="705">
        <f t="shared" si="8"/>
        <v>1</v>
      </c>
      <c r="H34" s="706">
        <f t="shared" si="2"/>
        <v>359967.9</v>
      </c>
      <c r="I34" s="706">
        <v>369063.66</v>
      </c>
      <c r="J34" s="795">
        <f t="shared" si="0"/>
        <v>9095.7599999999511</v>
      </c>
      <c r="K34" s="707">
        <f t="shared" si="1"/>
        <v>378.98999999999796</v>
      </c>
      <c r="L34" s="709"/>
    </row>
    <row r="35" spans="1:12">
      <c r="A35" s="678">
        <f t="shared" si="9"/>
        <v>29</v>
      </c>
      <c r="B35" s="679">
        <f t="shared" si="9"/>
        <v>46232</v>
      </c>
      <c r="C35" s="679">
        <f t="shared" si="4"/>
        <v>46232</v>
      </c>
      <c r="D35" s="704">
        <f t="shared" si="5"/>
        <v>0.33333333333333331</v>
      </c>
      <c r="E35" s="679">
        <f t="shared" si="6"/>
        <v>46233</v>
      </c>
      <c r="F35" s="704">
        <f t="shared" si="7"/>
        <v>0.33333333333333331</v>
      </c>
      <c r="G35" s="705">
        <f t="shared" si="8"/>
        <v>1</v>
      </c>
      <c r="H35" s="706">
        <f t="shared" si="2"/>
        <v>369063.66</v>
      </c>
      <c r="I35" s="706">
        <v>378475.76</v>
      </c>
      <c r="J35" s="795">
        <f t="shared" si="0"/>
        <v>9412.1000000000349</v>
      </c>
      <c r="K35" s="707">
        <f t="shared" si="1"/>
        <v>392.17083333333477</v>
      </c>
      <c r="L35" s="709"/>
    </row>
    <row r="36" spans="1:12">
      <c r="A36" s="678">
        <f t="shared" si="9"/>
        <v>30</v>
      </c>
      <c r="B36" s="679">
        <f t="shared" si="9"/>
        <v>46233</v>
      </c>
      <c r="C36" s="679">
        <f t="shared" si="4"/>
        <v>46233</v>
      </c>
      <c r="D36" s="704">
        <f t="shared" si="5"/>
        <v>0.33333333333333331</v>
      </c>
      <c r="E36" s="679">
        <f t="shared" si="6"/>
        <v>46234</v>
      </c>
      <c r="F36" s="704">
        <f t="shared" si="7"/>
        <v>0.33333333333333331</v>
      </c>
      <c r="G36" s="705">
        <f t="shared" si="8"/>
        <v>1</v>
      </c>
      <c r="H36" s="706">
        <f t="shared" si="2"/>
        <v>378475.76</v>
      </c>
      <c r="I36" s="706">
        <v>387290.02</v>
      </c>
      <c r="J36" s="795">
        <f t="shared" si="0"/>
        <v>8814.2600000000093</v>
      </c>
      <c r="K36" s="707">
        <f t="shared" si="1"/>
        <v>367.26083333333372</v>
      </c>
      <c r="L36" s="709"/>
    </row>
    <row r="37" spans="1:12">
      <c r="A37" s="678">
        <f t="shared" si="9"/>
        <v>31</v>
      </c>
      <c r="B37" s="679">
        <f t="shared" si="9"/>
        <v>46234</v>
      </c>
      <c r="C37" s="679">
        <f t="shared" si="4"/>
        <v>46234</v>
      </c>
      <c r="D37" s="704">
        <f t="shared" si="5"/>
        <v>0.33333333333333331</v>
      </c>
      <c r="E37" s="679">
        <f t="shared" si="6"/>
        <v>46235</v>
      </c>
      <c r="F37" s="704">
        <f t="shared" si="7"/>
        <v>0.33333333333333331</v>
      </c>
      <c r="G37" s="705">
        <f t="shared" si="8"/>
        <v>1</v>
      </c>
      <c r="H37" s="706">
        <f t="shared" si="2"/>
        <v>387290.02</v>
      </c>
      <c r="I37" s="706">
        <v>395474.8</v>
      </c>
      <c r="J37" s="795">
        <f t="shared" si="0"/>
        <v>8184.7799999999697</v>
      </c>
      <c r="K37" s="707">
        <f t="shared" si="1"/>
        <v>341.03249999999872</v>
      </c>
      <c r="L37" s="709"/>
    </row>
    <row r="38" spans="1:12" ht="15" thickBot="1">
      <c r="A38" s="678"/>
      <c r="B38" s="679"/>
      <c r="C38" s="679"/>
      <c r="D38" s="704"/>
      <c r="E38" s="679"/>
      <c r="F38" s="704"/>
      <c r="G38" s="705"/>
      <c r="H38" s="710"/>
      <c r="I38" s="710"/>
      <c r="J38" s="710"/>
      <c r="K38" s="707"/>
      <c r="L38" s="709"/>
    </row>
    <row r="39" spans="1:12" ht="15" thickTop="1">
      <c r="A39" s="711" t="s">
        <v>3</v>
      </c>
      <c r="B39" s="712"/>
      <c r="C39" s="712"/>
      <c r="D39" s="712"/>
      <c r="E39" s="712"/>
      <c r="F39" s="712"/>
      <c r="G39" s="713">
        <f>SUM(G7:G34)</f>
        <v>28.083333333333332</v>
      </c>
      <c r="H39" s="714"/>
      <c r="I39" s="714"/>
      <c r="J39" s="715">
        <f>SUM(J7:J38)</f>
        <v>204256.5</v>
      </c>
      <c r="K39" s="715">
        <f>AVERAGE(K7:K34)</f>
        <v>264.65083333333331</v>
      </c>
      <c r="L39" s="716"/>
    </row>
    <row r="40" spans="1:12" ht="15" thickBot="1">
      <c r="A40" s="717" t="s">
        <v>118</v>
      </c>
      <c r="B40" s="718"/>
      <c r="C40" s="718"/>
      <c r="D40" s="718"/>
      <c r="E40" s="718"/>
      <c r="F40" s="718"/>
      <c r="G40" s="719">
        <f>G39/SUMPRODUCT((G7:G34&gt;0)*1)</f>
        <v>1.0029761904761905</v>
      </c>
      <c r="H40" s="720"/>
      <c r="I40" s="720"/>
      <c r="J40" s="720"/>
      <c r="K40" s="720">
        <f>K39/SUMPRODUCT((K7:K34&gt;0)*1)</f>
        <v>9.4518154761904754</v>
      </c>
      <c r="L40" s="721"/>
    </row>
  </sheetData>
  <mergeCells count="9">
    <mergeCell ref="J5:J6"/>
    <mergeCell ref="K5:K6"/>
    <mergeCell ref="L5:L6"/>
    <mergeCell ref="A5:A6"/>
    <mergeCell ref="B5:B6"/>
    <mergeCell ref="C5:D5"/>
    <mergeCell ref="E5:F5"/>
    <mergeCell ref="G5:G6"/>
    <mergeCell ref="H5:I5"/>
  </mergeCells>
  <hyperlinks>
    <hyperlink ref="L2" location="'Summary sales'!A1" display="SUMMARY" xr:uid="{00000000-0004-0000-2B00-000000000000}"/>
  </hyperlinks>
  <pageMargins left="0.7" right="0.7" top="0.75" bottom="0.75" header="0.3" footer="0.3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44"/>
  <sheetViews>
    <sheetView workbookViewId="0">
      <pane xSplit="3" ySplit="6" topLeftCell="D16" activePane="bottomRight" state="frozen"/>
      <selection pane="topRight"/>
      <selection pane="bottomLeft"/>
      <selection pane="bottomRight" activeCell="E41" sqref="E41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88671875" style="35" customWidth="1"/>
    <col min="10" max="10" width="13.88671875" style="1" customWidth="1"/>
    <col min="11" max="11" width="9.109375" style="1"/>
    <col min="12" max="12" width="3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192</v>
      </c>
      <c r="D2" s="2"/>
      <c r="E2" s="2"/>
      <c r="F2" s="2"/>
      <c r="G2" s="2"/>
      <c r="H2" s="36"/>
      <c r="I2" s="36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36"/>
      <c r="I4" s="36"/>
      <c r="J4" s="2" t="s">
        <v>135</v>
      </c>
      <c r="K4" s="26">
        <f>MAX(K7:K34)</f>
        <v>68.885416666666671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36" t="s">
        <v>139</v>
      </c>
      <c r="I5" s="936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37" t="s">
        <v>136</v>
      </c>
      <c r="I6" s="37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0.33333333333333298</v>
      </c>
      <c r="E7" s="8">
        <f>C7+1</f>
        <v>46205</v>
      </c>
      <c r="F7" s="9">
        <v>0.33333333333333298</v>
      </c>
      <c r="G7" s="10">
        <f>IFERROR(((E7-C7)+(F7-D7)),"")</f>
        <v>1</v>
      </c>
      <c r="H7" s="11">
        <v>611081.79</v>
      </c>
      <c r="I7" s="11">
        <v>612677.34</v>
      </c>
      <c r="J7" s="11">
        <f t="shared" ref="J7" si="0">I7-H7</f>
        <v>1595.5499999999302</v>
      </c>
      <c r="K7" s="27">
        <f t="shared" ref="K7" si="1">J7/24</f>
        <v>66.48124999999709</v>
      </c>
      <c r="L7" s="28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0.33333333333333298</v>
      </c>
      <c r="E8" s="8">
        <f>C8+1</f>
        <v>46206</v>
      </c>
      <c r="F8" s="9">
        <v>0.33333333333333298</v>
      </c>
      <c r="G8" s="10">
        <f>IFERROR(((E8-C8)+(F8-D8)),"")</f>
        <v>1</v>
      </c>
      <c r="H8" s="240">
        <f>I7</f>
        <v>612677.34</v>
      </c>
      <c r="I8" s="11">
        <v>614159.79</v>
      </c>
      <c r="J8" s="11">
        <f t="shared" ref="J8" si="2">I8-H8</f>
        <v>1482.4500000000698</v>
      </c>
      <c r="K8" s="27">
        <f t="shared" ref="K8" si="3">J8/24</f>
        <v>61.76875000000291</v>
      </c>
      <c r="L8" s="28"/>
    </row>
    <row r="9" spans="1:12">
      <c r="A9" s="12">
        <f t="shared" ref="A9:B24" si="4">A8+1</f>
        <v>3</v>
      </c>
      <c r="B9" s="8">
        <f t="shared" si="4"/>
        <v>46206</v>
      </c>
      <c r="C9" s="8">
        <f t="shared" ref="C9:C34" si="5">B9</f>
        <v>46206</v>
      </c>
      <c r="D9" s="9">
        <v>0.33333333333333298</v>
      </c>
      <c r="E9" s="8">
        <f t="shared" ref="E9:E34" si="6">C9+1</f>
        <v>46207</v>
      </c>
      <c r="F9" s="9">
        <v>0.33333333333333298</v>
      </c>
      <c r="G9" s="10">
        <f t="shared" ref="G9:G34" si="7">IFERROR(((E9-C9)+(F9-D9)),"")</f>
        <v>1</v>
      </c>
      <c r="H9" s="240">
        <f t="shared" ref="H9:H37" si="8">I8</f>
        <v>614159.79</v>
      </c>
      <c r="I9" s="11">
        <v>614519.18999999994</v>
      </c>
      <c r="J9" s="11">
        <f t="shared" ref="J9:J12" si="9">I9-H9</f>
        <v>359.39999999990687</v>
      </c>
      <c r="K9" s="27">
        <f t="shared" ref="K9:K12" si="10">J9/24</f>
        <v>14.97499999999612</v>
      </c>
      <c r="L9" s="544"/>
    </row>
    <row r="10" spans="1:12">
      <c r="A10" s="12">
        <f t="shared" si="4"/>
        <v>4</v>
      </c>
      <c r="B10" s="8">
        <f t="shared" si="4"/>
        <v>46207</v>
      </c>
      <c r="C10" s="8">
        <f t="shared" si="5"/>
        <v>46207</v>
      </c>
      <c r="D10" s="9">
        <v>0.33333333333333298</v>
      </c>
      <c r="E10" s="8">
        <f t="shared" si="6"/>
        <v>46208</v>
      </c>
      <c r="F10" s="9">
        <v>0.33333333333333298</v>
      </c>
      <c r="G10" s="10">
        <f t="shared" si="7"/>
        <v>1</v>
      </c>
      <c r="H10" s="240">
        <f t="shared" si="8"/>
        <v>614519.18999999994</v>
      </c>
      <c r="I10" s="11">
        <v>614519.18999999994</v>
      </c>
      <c r="J10" s="11">
        <f t="shared" si="9"/>
        <v>0</v>
      </c>
      <c r="K10" s="27">
        <f t="shared" si="10"/>
        <v>0</v>
      </c>
      <c r="L10" s="735" t="s">
        <v>158</v>
      </c>
    </row>
    <row r="11" spans="1:12">
      <c r="A11" s="12">
        <f t="shared" si="4"/>
        <v>5</v>
      </c>
      <c r="B11" s="8">
        <f t="shared" si="4"/>
        <v>46208</v>
      </c>
      <c r="C11" s="8">
        <f t="shared" si="5"/>
        <v>46208</v>
      </c>
      <c r="D11" s="9">
        <v>0.33333333333333298</v>
      </c>
      <c r="E11" s="8">
        <f t="shared" si="6"/>
        <v>46209</v>
      </c>
      <c r="F11" s="9">
        <v>0.33333333333333298</v>
      </c>
      <c r="G11" s="10">
        <f t="shared" si="7"/>
        <v>1</v>
      </c>
      <c r="H11" s="240">
        <f t="shared" si="8"/>
        <v>614519.18999999994</v>
      </c>
      <c r="I11" s="11">
        <v>614519.18999999994</v>
      </c>
      <c r="J11" s="11">
        <f t="shared" si="9"/>
        <v>0</v>
      </c>
      <c r="K11" s="27">
        <f t="shared" si="10"/>
        <v>0</v>
      </c>
      <c r="L11" s="735" t="s">
        <v>158</v>
      </c>
    </row>
    <row r="12" spans="1:12">
      <c r="A12" s="12">
        <f t="shared" si="4"/>
        <v>6</v>
      </c>
      <c r="B12" s="8">
        <f t="shared" si="4"/>
        <v>46209</v>
      </c>
      <c r="C12" s="8">
        <f t="shared" si="5"/>
        <v>46209</v>
      </c>
      <c r="D12" s="9">
        <v>0.33333333333333298</v>
      </c>
      <c r="E12" s="8">
        <f t="shared" si="6"/>
        <v>46210</v>
      </c>
      <c r="F12" s="9">
        <v>0.33333333333333298</v>
      </c>
      <c r="G12" s="10">
        <f t="shared" si="7"/>
        <v>1</v>
      </c>
      <c r="H12" s="240">
        <f t="shared" si="8"/>
        <v>614519.18999999994</v>
      </c>
      <c r="I12" s="11">
        <v>615616.82999999996</v>
      </c>
      <c r="J12" s="11">
        <f t="shared" si="9"/>
        <v>1097.640000000014</v>
      </c>
      <c r="K12" s="27">
        <f t="shared" si="10"/>
        <v>45.735000000000582</v>
      </c>
      <c r="L12" s="544"/>
    </row>
    <row r="13" spans="1:12">
      <c r="A13" s="12">
        <f t="shared" si="4"/>
        <v>7</v>
      </c>
      <c r="B13" s="8">
        <f t="shared" si="4"/>
        <v>46210</v>
      </c>
      <c r="C13" s="8">
        <f t="shared" si="5"/>
        <v>46210</v>
      </c>
      <c r="D13" s="9">
        <v>0.33333333333333298</v>
      </c>
      <c r="E13" s="8">
        <f t="shared" si="6"/>
        <v>46211</v>
      </c>
      <c r="F13" s="9">
        <v>0.33333333333333298</v>
      </c>
      <c r="G13" s="10">
        <f t="shared" si="7"/>
        <v>1</v>
      </c>
      <c r="H13" s="240">
        <f t="shared" si="8"/>
        <v>615616.82999999996</v>
      </c>
      <c r="I13" s="11">
        <v>616115.75</v>
      </c>
      <c r="J13" s="11">
        <f t="shared" ref="J13" si="11">I13-H13</f>
        <v>498.92000000004191</v>
      </c>
      <c r="K13" s="27">
        <f t="shared" ref="K13" si="12">J13/24</f>
        <v>20.788333333335078</v>
      </c>
      <c r="L13" s="544"/>
    </row>
    <row r="14" spans="1:12">
      <c r="A14" s="12">
        <f t="shared" si="4"/>
        <v>8</v>
      </c>
      <c r="B14" s="8">
        <f t="shared" si="4"/>
        <v>46211</v>
      </c>
      <c r="C14" s="8">
        <f t="shared" si="5"/>
        <v>46211</v>
      </c>
      <c r="D14" s="9">
        <v>0.33333333333333298</v>
      </c>
      <c r="E14" s="8">
        <f t="shared" si="6"/>
        <v>46212</v>
      </c>
      <c r="F14" s="9">
        <v>0.33333333333333298</v>
      </c>
      <c r="G14" s="10">
        <f t="shared" si="7"/>
        <v>1</v>
      </c>
      <c r="H14" s="240">
        <f t="shared" si="8"/>
        <v>616115.75</v>
      </c>
      <c r="I14" s="240">
        <v>616621.64</v>
      </c>
      <c r="J14" s="11">
        <f t="shared" ref="J14" si="13">I14-H14</f>
        <v>505.89000000001397</v>
      </c>
      <c r="K14" s="27">
        <f t="shared" ref="K14" si="14">J14/24</f>
        <v>21.078750000000582</v>
      </c>
      <c r="L14" s="544"/>
    </row>
    <row r="15" spans="1:12">
      <c r="A15" s="12">
        <f t="shared" si="4"/>
        <v>9</v>
      </c>
      <c r="B15" s="8">
        <f t="shared" si="4"/>
        <v>46212</v>
      </c>
      <c r="C15" s="8">
        <f t="shared" si="5"/>
        <v>46212</v>
      </c>
      <c r="D15" s="9">
        <v>0.33333333333333298</v>
      </c>
      <c r="E15" s="8">
        <f t="shared" si="6"/>
        <v>46213</v>
      </c>
      <c r="F15" s="9">
        <v>0.33333333333333298</v>
      </c>
      <c r="G15" s="10">
        <f t="shared" si="7"/>
        <v>1</v>
      </c>
      <c r="H15" s="240">
        <f t="shared" si="8"/>
        <v>616621.64</v>
      </c>
      <c r="I15" s="240">
        <v>617116.12</v>
      </c>
      <c r="J15" s="11">
        <f t="shared" ref="J15" si="15">I15-H15</f>
        <v>494.47999999998137</v>
      </c>
      <c r="K15" s="27">
        <f t="shared" ref="K15" si="16">J15/24</f>
        <v>20.603333333332557</v>
      </c>
      <c r="L15" s="544"/>
    </row>
    <row r="16" spans="1:12">
      <c r="A16" s="12">
        <f t="shared" si="4"/>
        <v>10</v>
      </c>
      <c r="B16" s="8">
        <f t="shared" si="4"/>
        <v>46213</v>
      </c>
      <c r="C16" s="8">
        <f t="shared" si="5"/>
        <v>46213</v>
      </c>
      <c r="D16" s="9">
        <v>0.33333333333333298</v>
      </c>
      <c r="E16" s="8">
        <f t="shared" si="6"/>
        <v>46214</v>
      </c>
      <c r="F16" s="9">
        <v>0.33333333333333298</v>
      </c>
      <c r="G16" s="10">
        <f t="shared" si="7"/>
        <v>1</v>
      </c>
      <c r="H16" s="240">
        <f t="shared" si="8"/>
        <v>617116.12</v>
      </c>
      <c r="I16" s="240">
        <v>617585.4</v>
      </c>
      <c r="J16" s="11">
        <f t="shared" ref="J16" si="17">I16-H16</f>
        <v>469.28000000002794</v>
      </c>
      <c r="K16" s="27">
        <f t="shared" ref="K16" si="18">J16/24</f>
        <v>19.553333333334496</v>
      </c>
      <c r="L16" s="544"/>
    </row>
    <row r="17" spans="1:14">
      <c r="A17" s="12">
        <f t="shared" si="4"/>
        <v>11</v>
      </c>
      <c r="B17" s="8">
        <f t="shared" si="4"/>
        <v>46214</v>
      </c>
      <c r="C17" s="8">
        <f t="shared" si="5"/>
        <v>46214</v>
      </c>
      <c r="D17" s="9">
        <v>0.33333333333333298</v>
      </c>
      <c r="E17" s="8">
        <f t="shared" si="6"/>
        <v>46215</v>
      </c>
      <c r="F17" s="9">
        <v>0.33333333333333298</v>
      </c>
      <c r="G17" s="10">
        <f t="shared" si="7"/>
        <v>1</v>
      </c>
      <c r="H17" s="240">
        <f t="shared" si="8"/>
        <v>617585.4</v>
      </c>
      <c r="I17" s="240">
        <v>617645.89</v>
      </c>
      <c r="J17" s="11">
        <f t="shared" ref="J17" si="19">I17-H17</f>
        <v>60.489999999990687</v>
      </c>
      <c r="K17" s="27">
        <f t="shared" ref="K17" si="20">J17/24</f>
        <v>2.5204166666662786</v>
      </c>
      <c r="L17" s="544"/>
    </row>
    <row r="18" spans="1:14">
      <c r="A18" s="12">
        <f t="shared" si="4"/>
        <v>12</v>
      </c>
      <c r="B18" s="8">
        <f t="shared" si="4"/>
        <v>46215</v>
      </c>
      <c r="C18" s="8">
        <f t="shared" si="5"/>
        <v>46215</v>
      </c>
      <c r="D18" s="9">
        <v>0.33333333333333298</v>
      </c>
      <c r="E18" s="8">
        <f t="shared" si="6"/>
        <v>46216</v>
      </c>
      <c r="F18" s="9">
        <v>0.33333333333333298</v>
      </c>
      <c r="G18" s="10">
        <f t="shared" si="7"/>
        <v>1</v>
      </c>
      <c r="H18" s="240">
        <f t="shared" si="8"/>
        <v>617645.89</v>
      </c>
      <c r="I18" s="11">
        <v>617645.89</v>
      </c>
      <c r="J18" s="11">
        <f t="shared" ref="J18:J19" si="21">I18-H18</f>
        <v>0</v>
      </c>
      <c r="K18" s="27">
        <f t="shared" ref="K18:K19" si="22">J18/24</f>
        <v>0</v>
      </c>
      <c r="L18" s="544"/>
      <c r="N18" s="29"/>
    </row>
    <row r="19" spans="1:14">
      <c r="A19" s="12">
        <f t="shared" si="4"/>
        <v>13</v>
      </c>
      <c r="B19" s="8">
        <f t="shared" si="4"/>
        <v>46216</v>
      </c>
      <c r="C19" s="8">
        <f t="shared" si="5"/>
        <v>46216</v>
      </c>
      <c r="D19" s="9">
        <v>0.33333333333333298</v>
      </c>
      <c r="E19" s="8">
        <f t="shared" si="6"/>
        <v>46217</v>
      </c>
      <c r="F19" s="9">
        <v>0.33333333333333298</v>
      </c>
      <c r="G19" s="10">
        <f t="shared" si="7"/>
        <v>1</v>
      </c>
      <c r="H19" s="240">
        <f t="shared" si="8"/>
        <v>617645.89</v>
      </c>
      <c r="I19" s="11">
        <v>618141.44999999995</v>
      </c>
      <c r="J19" s="11">
        <f t="shared" si="21"/>
        <v>495.55999999993946</v>
      </c>
      <c r="K19" s="27">
        <f t="shared" si="22"/>
        <v>20.648333333330811</v>
      </c>
      <c r="L19" s="544"/>
    </row>
    <row r="20" spans="1:14">
      <c r="A20" s="12">
        <f t="shared" si="4"/>
        <v>14</v>
      </c>
      <c r="B20" s="8">
        <f t="shared" si="4"/>
        <v>46217</v>
      </c>
      <c r="C20" s="8">
        <f t="shared" si="5"/>
        <v>46217</v>
      </c>
      <c r="D20" s="9">
        <v>0.33333333333333298</v>
      </c>
      <c r="E20" s="8">
        <f t="shared" si="6"/>
        <v>46218</v>
      </c>
      <c r="F20" s="9">
        <v>0.33333333333333298</v>
      </c>
      <c r="G20" s="10">
        <f t="shared" si="7"/>
        <v>1</v>
      </c>
      <c r="H20" s="240">
        <f t="shared" si="8"/>
        <v>618141.44999999995</v>
      </c>
      <c r="I20" s="11">
        <v>618647.27</v>
      </c>
      <c r="J20" s="11">
        <f t="shared" ref="J20" si="23">I20-H20</f>
        <v>505.82000000006519</v>
      </c>
      <c r="K20" s="27">
        <f t="shared" ref="K20" si="24">J20/24</f>
        <v>21.07583333333605</v>
      </c>
      <c r="L20" s="544"/>
    </row>
    <row r="21" spans="1:14">
      <c r="A21" s="12">
        <f t="shared" si="4"/>
        <v>15</v>
      </c>
      <c r="B21" s="8">
        <f t="shared" si="4"/>
        <v>46218</v>
      </c>
      <c r="C21" s="8">
        <f t="shared" si="5"/>
        <v>46218</v>
      </c>
      <c r="D21" s="9">
        <v>0.33333333333333298</v>
      </c>
      <c r="E21" s="8">
        <f t="shared" si="6"/>
        <v>46219</v>
      </c>
      <c r="F21" s="9">
        <v>0.33333333333333298</v>
      </c>
      <c r="G21" s="10">
        <f t="shared" si="7"/>
        <v>1</v>
      </c>
      <c r="H21" s="240">
        <f t="shared" si="8"/>
        <v>618647.27</v>
      </c>
      <c r="I21" s="11">
        <v>619158.42000000004</v>
      </c>
      <c r="J21" s="11">
        <f t="shared" ref="J21" si="25">I21-H21</f>
        <v>511.15000000002328</v>
      </c>
      <c r="K21" s="27">
        <f t="shared" ref="K21" si="26">J21/24</f>
        <v>21.297916666667636</v>
      </c>
      <c r="L21" s="544"/>
    </row>
    <row r="22" spans="1:14">
      <c r="A22" s="12">
        <f t="shared" si="4"/>
        <v>16</v>
      </c>
      <c r="B22" s="8">
        <f t="shared" si="4"/>
        <v>46219</v>
      </c>
      <c r="C22" s="8">
        <f t="shared" si="5"/>
        <v>46219</v>
      </c>
      <c r="D22" s="9">
        <v>0.33333333333333298</v>
      </c>
      <c r="E22" s="8">
        <f t="shared" si="6"/>
        <v>46220</v>
      </c>
      <c r="F22" s="9">
        <v>0.33333333333333298</v>
      </c>
      <c r="G22" s="10">
        <f t="shared" si="7"/>
        <v>1</v>
      </c>
      <c r="H22" s="240">
        <f t="shared" si="8"/>
        <v>619158.42000000004</v>
      </c>
      <c r="I22" s="11">
        <v>619665.01</v>
      </c>
      <c r="J22" s="11">
        <f t="shared" ref="J22:J23" si="27">I22-H22</f>
        <v>506.5899999999674</v>
      </c>
      <c r="K22" s="27">
        <f t="shared" ref="K22" si="28">J22/24</f>
        <v>21.107916666665307</v>
      </c>
      <c r="L22" s="544"/>
    </row>
    <row r="23" spans="1:14">
      <c r="A23" s="12">
        <f t="shared" si="4"/>
        <v>17</v>
      </c>
      <c r="B23" s="8">
        <f t="shared" si="4"/>
        <v>46220</v>
      </c>
      <c r="C23" s="8">
        <f t="shared" si="5"/>
        <v>46220</v>
      </c>
      <c r="D23" s="9">
        <v>0.33333333333333298</v>
      </c>
      <c r="E23" s="8">
        <f t="shared" si="6"/>
        <v>46221</v>
      </c>
      <c r="F23" s="9">
        <v>0.33333333333333298</v>
      </c>
      <c r="G23" s="10">
        <f t="shared" si="7"/>
        <v>1</v>
      </c>
      <c r="H23" s="240">
        <f t="shared" si="8"/>
        <v>619665.01</v>
      </c>
      <c r="I23" s="11">
        <v>621017.01</v>
      </c>
      <c r="J23" s="11">
        <f t="shared" si="27"/>
        <v>1352</v>
      </c>
      <c r="K23" s="27">
        <f t="shared" ref="K23" si="29">J23/24</f>
        <v>56.333333333333336</v>
      </c>
      <c r="L23" s="544"/>
    </row>
    <row r="24" spans="1:14">
      <c r="A24" s="12">
        <f t="shared" si="4"/>
        <v>18</v>
      </c>
      <c r="B24" s="8">
        <f t="shared" si="4"/>
        <v>46221</v>
      </c>
      <c r="C24" s="8">
        <f t="shared" si="5"/>
        <v>46221</v>
      </c>
      <c r="D24" s="9">
        <v>0.33333333333333298</v>
      </c>
      <c r="E24" s="8">
        <f t="shared" si="6"/>
        <v>46222</v>
      </c>
      <c r="F24" s="9">
        <v>0.33333333333333298</v>
      </c>
      <c r="G24" s="10">
        <f t="shared" si="7"/>
        <v>1</v>
      </c>
      <c r="H24" s="240">
        <f t="shared" si="8"/>
        <v>621017.01</v>
      </c>
      <c r="I24" s="11">
        <v>621153.22</v>
      </c>
      <c r="J24" s="11">
        <f t="shared" ref="J24" si="30">I24-H24</f>
        <v>136.20999999996275</v>
      </c>
      <c r="K24" s="27">
        <f t="shared" ref="K24" si="31">J24/24</f>
        <v>5.6754166666651145</v>
      </c>
      <c r="L24" s="544"/>
    </row>
    <row r="25" spans="1:14">
      <c r="A25" s="12">
        <f t="shared" ref="A25:B34" si="32">A24+1</f>
        <v>19</v>
      </c>
      <c r="B25" s="8">
        <f>B24+1</f>
        <v>46222</v>
      </c>
      <c r="C25" s="8">
        <f t="shared" si="5"/>
        <v>46222</v>
      </c>
      <c r="D25" s="9">
        <v>0.33333333333333298</v>
      </c>
      <c r="E25" s="8">
        <f t="shared" si="6"/>
        <v>46223</v>
      </c>
      <c r="F25" s="9">
        <v>0.33333333333333298</v>
      </c>
      <c r="G25" s="10">
        <f t="shared" si="7"/>
        <v>1</v>
      </c>
      <c r="H25" s="240">
        <f t="shared" si="8"/>
        <v>621153.22</v>
      </c>
      <c r="I25" s="11">
        <v>621153.22</v>
      </c>
      <c r="J25" s="11">
        <f t="shared" ref="J25" si="33">I25-H25</f>
        <v>0</v>
      </c>
      <c r="K25" s="27">
        <f t="shared" ref="K25" si="34">J25/24</f>
        <v>0</v>
      </c>
      <c r="L25" s="735" t="s">
        <v>158</v>
      </c>
    </row>
    <row r="26" spans="1:14">
      <c r="A26" s="12">
        <f t="shared" si="32"/>
        <v>20</v>
      </c>
      <c r="B26" s="8">
        <f>B25+1</f>
        <v>46223</v>
      </c>
      <c r="C26" s="8">
        <f t="shared" si="5"/>
        <v>46223</v>
      </c>
      <c r="D26" s="9">
        <v>0.33333333333333298</v>
      </c>
      <c r="E26" s="8">
        <f t="shared" si="6"/>
        <v>46224</v>
      </c>
      <c r="F26" s="9">
        <v>0.33333333333333298</v>
      </c>
      <c r="G26" s="10">
        <f t="shared" si="7"/>
        <v>1</v>
      </c>
      <c r="H26" s="240">
        <f t="shared" si="8"/>
        <v>621153.22</v>
      </c>
      <c r="I26" s="11">
        <v>621312.52</v>
      </c>
      <c r="J26" s="11">
        <f t="shared" ref="J26" si="35">I26-H26</f>
        <v>159.30000000004657</v>
      </c>
      <c r="K26" s="27">
        <f t="shared" ref="K26" si="36">J26/24</f>
        <v>6.63750000000194</v>
      </c>
      <c r="L26" s="544"/>
    </row>
    <row r="27" spans="1:14">
      <c r="A27" s="12">
        <f t="shared" si="32"/>
        <v>21</v>
      </c>
      <c r="B27" s="8">
        <f>B26+1</f>
        <v>46224</v>
      </c>
      <c r="C27" s="8">
        <f t="shared" si="5"/>
        <v>46224</v>
      </c>
      <c r="D27" s="9">
        <v>0.33333333333333298</v>
      </c>
      <c r="E27" s="8">
        <f t="shared" si="6"/>
        <v>46225</v>
      </c>
      <c r="F27" s="9">
        <v>0.33333333333333298</v>
      </c>
      <c r="G27" s="10">
        <f t="shared" si="7"/>
        <v>1</v>
      </c>
      <c r="H27" s="240">
        <f t="shared" si="8"/>
        <v>621312.52</v>
      </c>
      <c r="I27" s="11">
        <v>622503.77</v>
      </c>
      <c r="J27" s="11">
        <f t="shared" ref="J27" si="37">I27-H27</f>
        <v>1191.25</v>
      </c>
      <c r="K27" s="27">
        <f t="shared" ref="K27" si="38">J27/24</f>
        <v>49.635416666666664</v>
      </c>
      <c r="L27" s="544"/>
    </row>
    <row r="28" spans="1:14">
      <c r="A28" s="12">
        <f t="shared" si="32"/>
        <v>22</v>
      </c>
      <c r="B28" s="8">
        <f t="shared" si="32"/>
        <v>46225</v>
      </c>
      <c r="C28" s="8">
        <f t="shared" si="5"/>
        <v>46225</v>
      </c>
      <c r="D28" s="9">
        <v>0.33333333333333298</v>
      </c>
      <c r="E28" s="8">
        <f t="shared" si="6"/>
        <v>46226</v>
      </c>
      <c r="F28" s="9">
        <v>0.33333333333333298</v>
      </c>
      <c r="G28" s="10">
        <f t="shared" si="7"/>
        <v>1</v>
      </c>
      <c r="H28" s="240">
        <f t="shared" si="8"/>
        <v>622503.77</v>
      </c>
      <c r="I28" s="11">
        <v>624157.02</v>
      </c>
      <c r="J28" s="11">
        <f t="shared" ref="J28" si="39">I28-H28</f>
        <v>1653.25</v>
      </c>
      <c r="K28" s="27">
        <f t="shared" ref="K28" si="40">J28/24</f>
        <v>68.885416666666671</v>
      </c>
      <c r="L28" s="544"/>
    </row>
    <row r="29" spans="1:14">
      <c r="A29" s="12">
        <f t="shared" si="32"/>
        <v>23</v>
      </c>
      <c r="B29" s="8">
        <f t="shared" si="32"/>
        <v>46226</v>
      </c>
      <c r="C29" s="8">
        <f t="shared" si="5"/>
        <v>46226</v>
      </c>
      <c r="D29" s="9">
        <v>0.33333333333333298</v>
      </c>
      <c r="E29" s="8">
        <f t="shared" si="6"/>
        <v>46227</v>
      </c>
      <c r="F29" s="9">
        <v>0.33333333333333298</v>
      </c>
      <c r="G29" s="10">
        <f t="shared" si="7"/>
        <v>1</v>
      </c>
      <c r="H29" s="240">
        <f t="shared" si="8"/>
        <v>624157.02</v>
      </c>
      <c r="I29" s="11">
        <v>625490.64</v>
      </c>
      <c r="J29" s="11">
        <f t="shared" ref="J29" si="41">I29-H29</f>
        <v>1333.6199999999953</v>
      </c>
      <c r="K29" s="27">
        <f t="shared" ref="K29" si="42">J29/24</f>
        <v>55.567499999999804</v>
      </c>
      <c r="L29" s="544"/>
    </row>
    <row r="30" spans="1:14">
      <c r="A30" s="12">
        <f t="shared" si="32"/>
        <v>24</v>
      </c>
      <c r="B30" s="8">
        <f t="shared" si="32"/>
        <v>46227</v>
      </c>
      <c r="C30" s="8">
        <f t="shared" si="5"/>
        <v>46227</v>
      </c>
      <c r="D30" s="9">
        <v>0.33333333333333298</v>
      </c>
      <c r="E30" s="8">
        <f t="shared" si="6"/>
        <v>46228</v>
      </c>
      <c r="F30" s="9">
        <v>0.33333333333333298</v>
      </c>
      <c r="G30" s="10">
        <f t="shared" si="7"/>
        <v>1</v>
      </c>
      <c r="H30" s="240">
        <f t="shared" si="8"/>
        <v>625490.64</v>
      </c>
      <c r="I30" s="11">
        <v>625888.81000000006</v>
      </c>
      <c r="J30" s="11">
        <f t="shared" ref="J30" si="43">I30-H30</f>
        <v>398.17000000004191</v>
      </c>
      <c r="K30" s="27">
        <f t="shared" ref="K30" si="44">J30/24</f>
        <v>16.590416666668414</v>
      </c>
      <c r="L30" s="544"/>
    </row>
    <row r="31" spans="1:14">
      <c r="A31" s="12">
        <f t="shared" si="32"/>
        <v>25</v>
      </c>
      <c r="B31" s="8">
        <f t="shared" si="32"/>
        <v>46228</v>
      </c>
      <c r="C31" s="8">
        <f t="shared" si="5"/>
        <v>46228</v>
      </c>
      <c r="D31" s="9">
        <v>0.33333333333333298</v>
      </c>
      <c r="E31" s="8">
        <f t="shared" si="6"/>
        <v>46229</v>
      </c>
      <c r="F31" s="9">
        <v>0.33333333333333298</v>
      </c>
      <c r="G31" s="10">
        <f t="shared" si="7"/>
        <v>1</v>
      </c>
      <c r="H31" s="240">
        <f t="shared" si="8"/>
        <v>625888.81000000006</v>
      </c>
      <c r="I31" s="11">
        <v>625888.81000000006</v>
      </c>
      <c r="J31" s="11">
        <f t="shared" ref="J31" si="45">I31-H31</f>
        <v>0</v>
      </c>
      <c r="K31" s="27">
        <f t="shared" ref="K31" si="46">J31/24</f>
        <v>0</v>
      </c>
      <c r="L31" s="735" t="s">
        <v>158</v>
      </c>
    </row>
    <row r="32" spans="1:14">
      <c r="A32" s="12">
        <f t="shared" si="32"/>
        <v>26</v>
      </c>
      <c r="B32" s="8">
        <f t="shared" si="32"/>
        <v>46229</v>
      </c>
      <c r="C32" s="8">
        <f t="shared" si="5"/>
        <v>46229</v>
      </c>
      <c r="D32" s="9">
        <v>0.33333333333333298</v>
      </c>
      <c r="E32" s="8">
        <f t="shared" si="6"/>
        <v>46230</v>
      </c>
      <c r="F32" s="9">
        <v>0.33333333333333298</v>
      </c>
      <c r="G32" s="10">
        <f t="shared" si="7"/>
        <v>1</v>
      </c>
      <c r="H32" s="240">
        <f t="shared" si="8"/>
        <v>625888.81000000006</v>
      </c>
      <c r="I32" s="11">
        <v>625888.81000000006</v>
      </c>
      <c r="J32" s="11">
        <f t="shared" ref="J32" si="47">I32-H32</f>
        <v>0</v>
      </c>
      <c r="K32" s="27">
        <f t="shared" ref="K32" si="48">J32/24</f>
        <v>0</v>
      </c>
      <c r="L32" s="28"/>
    </row>
    <row r="33" spans="1:12">
      <c r="A33" s="12">
        <f t="shared" si="32"/>
        <v>27</v>
      </c>
      <c r="B33" s="8">
        <f t="shared" si="32"/>
        <v>46230</v>
      </c>
      <c r="C33" s="8">
        <f t="shared" si="5"/>
        <v>46230</v>
      </c>
      <c r="D33" s="9">
        <v>0.33333333333333298</v>
      </c>
      <c r="E33" s="8">
        <f t="shared" si="6"/>
        <v>46231</v>
      </c>
      <c r="F33" s="9">
        <v>0.33333333333333298</v>
      </c>
      <c r="G33" s="10">
        <f t="shared" si="7"/>
        <v>1</v>
      </c>
      <c r="H33" s="240">
        <f t="shared" si="8"/>
        <v>625888.81000000006</v>
      </c>
      <c r="I33" s="11">
        <v>626302.34</v>
      </c>
      <c r="J33" s="11">
        <f t="shared" ref="J33" si="49">I33-H33</f>
        <v>413.52999999991152</v>
      </c>
      <c r="K33" s="27">
        <f t="shared" ref="K33" si="50">J33/24</f>
        <v>17.230416666662979</v>
      </c>
      <c r="L33" s="28"/>
    </row>
    <row r="34" spans="1:12">
      <c r="A34" s="12">
        <f t="shared" si="32"/>
        <v>28</v>
      </c>
      <c r="B34" s="8">
        <f t="shared" si="32"/>
        <v>46231</v>
      </c>
      <c r="C34" s="8">
        <f t="shared" si="5"/>
        <v>46231</v>
      </c>
      <c r="D34" s="9">
        <v>0.33333333333333298</v>
      </c>
      <c r="E34" s="8">
        <f t="shared" si="6"/>
        <v>46232</v>
      </c>
      <c r="F34" s="9">
        <v>0.33333333333333298</v>
      </c>
      <c r="G34" s="10">
        <f t="shared" si="7"/>
        <v>1</v>
      </c>
      <c r="H34" s="240">
        <f t="shared" si="8"/>
        <v>626302.34</v>
      </c>
      <c r="I34" s="11">
        <v>627860.62</v>
      </c>
      <c r="J34" s="11">
        <f t="shared" ref="J34" si="51">I34-H34</f>
        <v>1558.2800000000279</v>
      </c>
      <c r="K34" s="27">
        <f t="shared" ref="K34" si="52">J34/24</f>
        <v>64.928333333334493</v>
      </c>
      <c r="L34" s="28"/>
    </row>
    <row r="35" spans="1:12">
      <c r="A35" s="12">
        <f t="shared" ref="A35:B35" si="53">A34+1</f>
        <v>29</v>
      </c>
      <c r="B35" s="8">
        <f t="shared" si="53"/>
        <v>46232</v>
      </c>
      <c r="C35" s="8">
        <f t="shared" ref="C35:C37" si="54">B35</f>
        <v>46232</v>
      </c>
      <c r="D35" s="9">
        <v>0.33333333333333298</v>
      </c>
      <c r="E35" s="8">
        <f t="shared" ref="E35:E37" si="55">C35+1</f>
        <v>46233</v>
      </c>
      <c r="F35" s="9">
        <v>0.33333333333333298</v>
      </c>
      <c r="G35" s="10">
        <f t="shared" ref="G35:G37" si="56">IFERROR(((E35-C35)+(F35-D35)),"")</f>
        <v>1</v>
      </c>
      <c r="H35" s="240">
        <f t="shared" si="8"/>
        <v>627860.62</v>
      </c>
      <c r="I35" s="11">
        <v>628740.87</v>
      </c>
      <c r="J35" s="11">
        <f t="shared" ref="J35:J37" si="57">I35-H35</f>
        <v>880.25</v>
      </c>
      <c r="K35" s="27">
        <f t="shared" ref="K35:K37" si="58">J35/24</f>
        <v>36.677083333333336</v>
      </c>
      <c r="L35" s="28"/>
    </row>
    <row r="36" spans="1:12">
      <c r="A36" s="12">
        <f t="shared" ref="A36:B36" si="59">A35+1</f>
        <v>30</v>
      </c>
      <c r="B36" s="8">
        <f t="shared" si="59"/>
        <v>46233</v>
      </c>
      <c r="C36" s="8">
        <f t="shared" si="54"/>
        <v>46233</v>
      </c>
      <c r="D36" s="9">
        <v>0.33333333333333298</v>
      </c>
      <c r="E36" s="8">
        <f t="shared" si="55"/>
        <v>46234</v>
      </c>
      <c r="F36" s="9">
        <v>0.33333333333333298</v>
      </c>
      <c r="G36" s="10">
        <f t="shared" si="56"/>
        <v>1</v>
      </c>
      <c r="H36" s="240">
        <f t="shared" si="8"/>
        <v>628740.87</v>
      </c>
      <c r="I36" s="11">
        <v>630002.30000000005</v>
      </c>
      <c r="J36" s="11">
        <f t="shared" si="57"/>
        <v>1261.4300000000512</v>
      </c>
      <c r="K36" s="27">
        <f t="shared" si="58"/>
        <v>52.559583333335468</v>
      </c>
      <c r="L36" s="28"/>
    </row>
    <row r="37" spans="1:12">
      <c r="A37" s="12">
        <f t="shared" ref="A37:B37" si="60">A36+1</f>
        <v>31</v>
      </c>
      <c r="B37" s="8">
        <f t="shared" si="60"/>
        <v>46234</v>
      </c>
      <c r="C37" s="8">
        <f t="shared" si="54"/>
        <v>46234</v>
      </c>
      <c r="D37" s="9">
        <v>0.33333333333333298</v>
      </c>
      <c r="E37" s="8">
        <f t="shared" si="55"/>
        <v>46235</v>
      </c>
      <c r="F37" s="9">
        <v>0.33333333333333298</v>
      </c>
      <c r="G37" s="10">
        <f t="shared" si="56"/>
        <v>1</v>
      </c>
      <c r="H37" s="240">
        <f t="shared" si="8"/>
        <v>630002.30000000005</v>
      </c>
      <c r="I37" s="11">
        <v>630849.73</v>
      </c>
      <c r="J37" s="11">
        <f t="shared" si="57"/>
        <v>847.42999999993481</v>
      </c>
      <c r="K37" s="27">
        <f t="shared" si="58"/>
        <v>35.309583333330615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240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240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240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240"/>
      <c r="I41" s="11"/>
      <c r="J41" s="11"/>
      <c r="K41" s="27"/>
      <c r="L41" s="28"/>
    </row>
    <row r="42" spans="1:12">
      <c r="A42" s="12"/>
      <c r="B42" s="8"/>
      <c r="C42" s="8"/>
      <c r="D42" s="9"/>
      <c r="E42" s="8"/>
      <c r="F42" s="9"/>
      <c r="G42" s="10"/>
      <c r="H42" s="11"/>
      <c r="I42" s="11"/>
      <c r="J42" s="11"/>
      <c r="K42" s="27"/>
      <c r="L42" s="28"/>
    </row>
    <row r="43" spans="1:12">
      <c r="A43" s="17" t="s">
        <v>3</v>
      </c>
      <c r="B43" s="18"/>
      <c r="C43" s="18"/>
      <c r="D43" s="18"/>
      <c r="E43" s="18"/>
      <c r="F43" s="18"/>
      <c r="G43" s="19">
        <f>SUM(G7:G42)</f>
        <v>31</v>
      </c>
      <c r="H43" s="20"/>
      <c r="I43" s="20"/>
      <c r="J43" s="32">
        <f>SUM(J7:J42)</f>
        <v>19767.939999999944</v>
      </c>
      <c r="K43" s="32">
        <f>AVERAGE(K7:K42)</f>
        <v>26.569811827956912</v>
      </c>
      <c r="L43" s="33"/>
    </row>
    <row r="44" spans="1:12">
      <c r="A44" s="21" t="s">
        <v>118</v>
      </c>
      <c r="B44" s="22"/>
      <c r="C44" s="22"/>
      <c r="D44" s="22"/>
      <c r="E44" s="22"/>
      <c r="F44" s="22"/>
      <c r="G44" s="23">
        <f>G43/SUMPRODUCT((G7:G42&gt;0)*1)</f>
        <v>1</v>
      </c>
      <c r="H44" s="24"/>
      <c r="I44" s="24"/>
      <c r="J44" s="24"/>
      <c r="K44" s="24">
        <f>K43/SUMPRODUCT((K7:K42&gt;0)*1)</f>
        <v>1.0627924731182765</v>
      </c>
      <c r="L44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C00-000000000000}"/>
  </hyperlink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37"/>
  <sheetViews>
    <sheetView zoomScale="80" zoomScaleNormal="80" workbookViewId="0">
      <pane ySplit="6" topLeftCell="A7" activePane="bottomLeft" state="frozen"/>
      <selection pane="bottomLeft" activeCell="H7" sqref="H7:I10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5.5546875" style="1" customWidth="1"/>
    <col min="8" max="8" width="15.33203125" style="1" customWidth="1"/>
    <col min="9" max="9" width="14.33203125" style="1" customWidth="1"/>
    <col min="10" max="10" width="16.44140625" style="1" customWidth="1"/>
    <col min="11" max="11" width="12" style="1" customWidth="1"/>
    <col min="12" max="12" width="13.44140625" style="42" hidden="1" customWidth="1"/>
    <col min="13" max="13" width="14.6640625" style="42" hidden="1" customWidth="1"/>
    <col min="14" max="14" width="9.109375" style="1" hidden="1" customWidth="1"/>
    <col min="15" max="15" width="13.33203125" style="1" hidden="1" customWidth="1"/>
    <col min="16" max="16" width="19.33203125" style="1" hidden="1" customWidth="1"/>
    <col min="17" max="17" width="59.6640625" style="1" customWidth="1"/>
    <col min="18" max="18" width="9.109375" style="1"/>
    <col min="19" max="19" width="10.88671875" style="1" customWidth="1"/>
    <col min="20" max="16384" width="9.109375" style="1"/>
  </cols>
  <sheetData>
    <row r="1" spans="1:17">
      <c r="C1" s="269" t="s">
        <v>132</v>
      </c>
      <c r="L1" s="61"/>
      <c r="M1" s="61"/>
      <c r="N1" s="2"/>
      <c r="O1" s="2"/>
      <c r="P1" s="2"/>
      <c r="Q1" s="2"/>
    </row>
    <row r="2" spans="1:17">
      <c r="C2" s="269" t="s">
        <v>182</v>
      </c>
      <c r="L2" s="61"/>
      <c r="M2" s="61"/>
      <c r="N2" s="2"/>
      <c r="O2" s="2"/>
      <c r="P2" s="2"/>
      <c r="Q2" s="25" t="s">
        <v>134</v>
      </c>
    </row>
    <row r="3" spans="1:17">
      <c r="C3" s="269" t="str">
        <f>SCI!C3</f>
        <v>Bulan July 2026</v>
      </c>
      <c r="L3" s="61"/>
      <c r="M3" s="61"/>
      <c r="N3" s="2"/>
      <c r="O3" s="2"/>
      <c r="P3" s="2"/>
      <c r="Q3" s="2"/>
    </row>
    <row r="4" spans="1:17">
      <c r="B4" s="270"/>
      <c r="C4" s="76">
        <f>'Summary sales'!A4</f>
        <v>46204</v>
      </c>
      <c r="J4" s="1" t="s">
        <v>135</v>
      </c>
      <c r="K4" s="29">
        <f>MAX(K7:K35)</f>
        <v>0</v>
      </c>
      <c r="L4" s="61"/>
      <c r="M4" s="61"/>
      <c r="N4" s="26"/>
      <c r="O4" s="26"/>
      <c r="P4" s="26"/>
      <c r="Q4" s="2"/>
    </row>
    <row r="5" spans="1:17" ht="1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939" t="s">
        <v>183</v>
      </c>
      <c r="M5" s="939"/>
      <c r="N5" s="941" t="s">
        <v>94</v>
      </c>
      <c r="O5" s="897" t="s">
        <v>184</v>
      </c>
      <c r="P5" s="897" t="s">
        <v>185</v>
      </c>
      <c r="Q5" s="891" t="s">
        <v>142</v>
      </c>
    </row>
    <row r="6" spans="1:17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186" t="s">
        <v>136</v>
      </c>
      <c r="M6" s="186" t="s">
        <v>137</v>
      </c>
      <c r="N6" s="942"/>
      <c r="O6" s="898"/>
      <c r="P6" s="898"/>
      <c r="Q6" s="892"/>
    </row>
    <row r="7" spans="1:17">
      <c r="A7" s="6">
        <v>1</v>
      </c>
      <c r="B7" s="7">
        <f>C4</f>
        <v>46204</v>
      </c>
      <c r="C7" s="8">
        <f>B7</f>
        <v>46204</v>
      </c>
      <c r="D7" s="9">
        <v>0.33333333333333298</v>
      </c>
      <c r="E7" s="8">
        <f>C7+1</f>
        <v>46205</v>
      </c>
      <c r="F7" s="9">
        <v>0.33333333333333298</v>
      </c>
      <c r="G7" s="10">
        <f>IFERROR(((E7-C7)+(F7-D7)),"")</f>
        <v>1</v>
      </c>
      <c r="H7" s="11"/>
      <c r="I7" s="11"/>
      <c r="J7" s="11">
        <f t="shared" ref="J7" si="0">I7-H7</f>
        <v>0</v>
      </c>
      <c r="K7" s="27">
        <f t="shared" ref="K7" si="1">J7/24</f>
        <v>0</v>
      </c>
      <c r="L7" s="27">
        <v>0</v>
      </c>
      <c r="M7" s="27">
        <v>0</v>
      </c>
      <c r="N7" s="27">
        <f t="shared" ref="N7" si="2">M7-L7</f>
        <v>0</v>
      </c>
      <c r="O7" s="27">
        <v>2.5617131424467399</v>
      </c>
      <c r="P7" s="27">
        <f t="shared" ref="P7" si="3">ROUND(IF(N7=0,0,+O7*N7),2)</f>
        <v>0</v>
      </c>
      <c r="Q7" s="28"/>
    </row>
    <row r="8" spans="1:17">
      <c r="A8" s="12">
        <f>A7+1</f>
        <v>2</v>
      </c>
      <c r="B8" s="8">
        <f>B7+1</f>
        <v>46205</v>
      </c>
      <c r="C8" s="8">
        <f>B8</f>
        <v>46205</v>
      </c>
      <c r="D8" s="9">
        <f>D7</f>
        <v>0.33333333333333298</v>
      </c>
      <c r="E8" s="8">
        <f>C8+1</f>
        <v>46206</v>
      </c>
      <c r="F8" s="9">
        <v>0.33333333333333298</v>
      </c>
      <c r="G8" s="10">
        <f t="shared" ref="G8:G34" si="4">IFERROR(((E8-C8)+(F8-D8)),"")</f>
        <v>1</v>
      </c>
      <c r="H8" s="11"/>
      <c r="I8" s="11"/>
      <c r="J8" s="11">
        <f t="shared" ref="J8" si="5">I8-H8</f>
        <v>0</v>
      </c>
      <c r="K8" s="27">
        <f t="shared" ref="K8" si="6">J8/24</f>
        <v>0</v>
      </c>
      <c r="L8" s="27">
        <v>0</v>
      </c>
      <c r="M8" s="27">
        <v>0</v>
      </c>
      <c r="N8" s="27">
        <f t="shared" ref="N8" si="7">M8-L8</f>
        <v>0</v>
      </c>
      <c r="O8" s="27">
        <v>2.5617131424467399</v>
      </c>
      <c r="P8" s="27">
        <f t="shared" ref="P8" si="8">ROUND(IF(N8=0,0,+O8*N8),2)</f>
        <v>0</v>
      </c>
      <c r="Q8" s="28"/>
    </row>
    <row r="9" spans="1:17">
      <c r="A9" s="12">
        <f t="shared" ref="A9:B24" si="9">A8+1</f>
        <v>3</v>
      </c>
      <c r="B9" s="8">
        <f t="shared" si="9"/>
        <v>46206</v>
      </c>
      <c r="C9" s="8">
        <f t="shared" ref="C9:C34" si="10">B9</f>
        <v>46206</v>
      </c>
      <c r="D9" s="9">
        <f t="shared" ref="D9:D34" si="11">D8</f>
        <v>0.33333333333333298</v>
      </c>
      <c r="E9" s="8">
        <f t="shared" ref="E9:E26" si="12">C9+1</f>
        <v>46207</v>
      </c>
      <c r="F9" s="9">
        <v>0.33333333333333298</v>
      </c>
      <c r="G9" s="10">
        <f t="shared" si="4"/>
        <v>1</v>
      </c>
      <c r="H9" s="11"/>
      <c r="I9" s="11"/>
      <c r="J9" s="11">
        <f t="shared" ref="J9:J10" si="13">I9-H9</f>
        <v>0</v>
      </c>
      <c r="K9" s="27">
        <f t="shared" ref="K9" si="14">J9/24</f>
        <v>0</v>
      </c>
      <c r="L9" s="27">
        <v>0</v>
      </c>
      <c r="M9" s="27">
        <v>0</v>
      </c>
      <c r="N9" s="27">
        <f t="shared" ref="N9" si="15">M9-L9</f>
        <v>0</v>
      </c>
      <c r="O9" s="27">
        <v>2.5617131424467399</v>
      </c>
      <c r="P9" s="27">
        <f t="shared" ref="P9" si="16">ROUND(IF(N9=0,0,+O9*N9),2)</f>
        <v>0</v>
      </c>
      <c r="Q9" s="28"/>
    </row>
    <row r="10" spans="1:17">
      <c r="A10" s="12">
        <f t="shared" si="9"/>
        <v>4</v>
      </c>
      <c r="B10" s="8">
        <f t="shared" si="9"/>
        <v>46207</v>
      </c>
      <c r="C10" s="8">
        <f t="shared" si="10"/>
        <v>46207</v>
      </c>
      <c r="D10" s="9">
        <f t="shared" si="11"/>
        <v>0.33333333333333298</v>
      </c>
      <c r="E10" s="8">
        <f t="shared" si="12"/>
        <v>46208</v>
      </c>
      <c r="F10" s="9">
        <v>0.33333333333333298</v>
      </c>
      <c r="G10" s="10">
        <f t="shared" si="4"/>
        <v>1</v>
      </c>
      <c r="H10" s="11"/>
      <c r="I10" s="11"/>
      <c r="J10" s="11">
        <f t="shared" si="13"/>
        <v>0</v>
      </c>
      <c r="K10" s="27">
        <f t="shared" ref="K10" si="17">J10/24</f>
        <v>0</v>
      </c>
      <c r="L10" s="27">
        <v>0</v>
      </c>
      <c r="M10" s="27">
        <v>0</v>
      </c>
      <c r="N10" s="27">
        <f t="shared" ref="N10" si="18">M10-L10</f>
        <v>0</v>
      </c>
      <c r="O10" s="27">
        <v>2.5617131424467399</v>
      </c>
      <c r="P10" s="27">
        <f t="shared" ref="P10" si="19">ROUND(IF(N10=0,0,+O10*N10),2)</f>
        <v>0</v>
      </c>
      <c r="Q10" s="28"/>
    </row>
    <row r="11" spans="1:17">
      <c r="A11" s="12">
        <f t="shared" si="9"/>
        <v>5</v>
      </c>
      <c r="B11" s="8">
        <f t="shared" si="9"/>
        <v>46208</v>
      </c>
      <c r="C11" s="8">
        <f t="shared" si="10"/>
        <v>46208</v>
      </c>
      <c r="D11" s="9">
        <f t="shared" si="11"/>
        <v>0.33333333333333298</v>
      </c>
      <c r="E11" s="8">
        <f t="shared" si="12"/>
        <v>46209</v>
      </c>
      <c r="F11" s="9">
        <v>0.33333333333333298</v>
      </c>
      <c r="G11" s="10">
        <f t="shared" si="4"/>
        <v>1</v>
      </c>
      <c r="H11" s="11"/>
      <c r="I11" s="11"/>
      <c r="J11" s="11">
        <f t="shared" ref="J11" si="20">I11-H11</f>
        <v>0</v>
      </c>
      <c r="K11" s="27">
        <f t="shared" ref="K11" si="21">J11/24</f>
        <v>0</v>
      </c>
      <c r="L11" s="27">
        <v>0</v>
      </c>
      <c r="M11" s="27">
        <v>0</v>
      </c>
      <c r="N11" s="27">
        <f t="shared" ref="N11" si="22">M11-L11</f>
        <v>0</v>
      </c>
      <c r="O11" s="27">
        <v>2.5617131424467399</v>
      </c>
      <c r="P11" s="27">
        <f t="shared" ref="P11" si="23">ROUND(IF(N11=0,0,+O11*N11),2)</f>
        <v>0</v>
      </c>
      <c r="Q11" s="28"/>
    </row>
    <row r="12" spans="1:17">
      <c r="A12" s="12">
        <f t="shared" si="9"/>
        <v>6</v>
      </c>
      <c r="B12" s="8">
        <f t="shared" si="9"/>
        <v>46209</v>
      </c>
      <c r="C12" s="8">
        <f t="shared" si="10"/>
        <v>46209</v>
      </c>
      <c r="D12" s="9">
        <f t="shared" si="11"/>
        <v>0.33333333333333298</v>
      </c>
      <c r="E12" s="8">
        <f t="shared" si="12"/>
        <v>46210</v>
      </c>
      <c r="F12" s="9">
        <v>0.33333333333333298</v>
      </c>
      <c r="G12" s="10">
        <f t="shared" si="4"/>
        <v>1</v>
      </c>
      <c r="H12" s="11"/>
      <c r="I12" s="11"/>
      <c r="J12" s="11">
        <f t="shared" ref="J12" si="24">I12-H12</f>
        <v>0</v>
      </c>
      <c r="K12" s="27">
        <f t="shared" ref="K12" si="25">J12/24</f>
        <v>0</v>
      </c>
      <c r="L12" s="27">
        <v>0</v>
      </c>
      <c r="M12" s="27">
        <v>0</v>
      </c>
      <c r="N12" s="27">
        <f t="shared" ref="N12" si="26">M12-L12</f>
        <v>0</v>
      </c>
      <c r="O12" s="27">
        <v>2.5617131424467399</v>
      </c>
      <c r="P12" s="27">
        <f t="shared" ref="P12" si="27">ROUND(IF(N12=0,0,+O12*N12),2)</f>
        <v>0</v>
      </c>
      <c r="Q12" s="28"/>
    </row>
    <row r="13" spans="1:17">
      <c r="A13" s="12">
        <f t="shared" si="9"/>
        <v>7</v>
      </c>
      <c r="B13" s="8">
        <f t="shared" si="9"/>
        <v>46210</v>
      </c>
      <c r="C13" s="8">
        <f t="shared" si="10"/>
        <v>46210</v>
      </c>
      <c r="D13" s="9">
        <f t="shared" si="11"/>
        <v>0.33333333333333298</v>
      </c>
      <c r="E13" s="8">
        <f t="shared" si="12"/>
        <v>46211</v>
      </c>
      <c r="F13" s="9">
        <v>0.33333333333333298</v>
      </c>
      <c r="G13" s="10">
        <f t="shared" si="4"/>
        <v>1</v>
      </c>
      <c r="H13" s="11"/>
      <c r="I13" s="11"/>
      <c r="J13" s="11">
        <f t="shared" ref="J13" si="28">I13-H13</f>
        <v>0</v>
      </c>
      <c r="K13" s="27">
        <f t="shared" ref="K13" si="29">J13/24</f>
        <v>0</v>
      </c>
      <c r="L13" s="27">
        <v>0</v>
      </c>
      <c r="M13" s="27">
        <v>0</v>
      </c>
      <c r="N13" s="27">
        <f t="shared" ref="N13" si="30">M13-L13</f>
        <v>0</v>
      </c>
      <c r="O13" s="27">
        <v>2.5617131424467399</v>
      </c>
      <c r="P13" s="27">
        <f t="shared" ref="P13" si="31">ROUND(IF(N13=0,0,+O13*N13),2)</f>
        <v>0</v>
      </c>
      <c r="Q13" s="28"/>
    </row>
    <row r="14" spans="1:17">
      <c r="A14" s="12">
        <f t="shared" si="9"/>
        <v>8</v>
      </c>
      <c r="B14" s="8">
        <f t="shared" si="9"/>
        <v>46211</v>
      </c>
      <c r="C14" s="8">
        <f t="shared" si="10"/>
        <v>46211</v>
      </c>
      <c r="D14" s="9">
        <f t="shared" si="11"/>
        <v>0.33333333333333298</v>
      </c>
      <c r="E14" s="8">
        <f t="shared" si="12"/>
        <v>46212</v>
      </c>
      <c r="F14" s="9">
        <v>0.33333333333333298</v>
      </c>
      <c r="G14" s="10">
        <f t="shared" si="4"/>
        <v>1</v>
      </c>
      <c r="H14" s="11"/>
      <c r="I14" s="11"/>
      <c r="J14" s="11">
        <f t="shared" ref="J14" si="32">I14-H14</f>
        <v>0</v>
      </c>
      <c r="K14" s="27">
        <f t="shared" ref="K14" si="33">J14/24</f>
        <v>0</v>
      </c>
      <c r="L14" s="27">
        <v>0</v>
      </c>
      <c r="M14" s="27">
        <v>0</v>
      </c>
      <c r="N14" s="27">
        <f t="shared" ref="N14" si="34">M14-L14</f>
        <v>0</v>
      </c>
      <c r="O14" s="27">
        <v>2.5617131424467399</v>
      </c>
      <c r="P14" s="27">
        <f t="shared" ref="P14" si="35">ROUND(IF(N14=0,0,+O14*N14),2)</f>
        <v>0</v>
      </c>
      <c r="Q14" s="28"/>
    </row>
    <row r="15" spans="1:17">
      <c r="A15" s="12">
        <f t="shared" si="9"/>
        <v>9</v>
      </c>
      <c r="B15" s="8">
        <f t="shared" si="9"/>
        <v>46212</v>
      </c>
      <c r="C15" s="8">
        <f t="shared" si="10"/>
        <v>46212</v>
      </c>
      <c r="D15" s="9">
        <f t="shared" si="11"/>
        <v>0.33333333333333298</v>
      </c>
      <c r="E15" s="8">
        <f t="shared" si="12"/>
        <v>46213</v>
      </c>
      <c r="F15" s="9">
        <v>0.33333333333333298</v>
      </c>
      <c r="G15" s="10">
        <f t="shared" si="4"/>
        <v>1</v>
      </c>
      <c r="H15" s="11"/>
      <c r="I15" s="11"/>
      <c r="J15" s="11">
        <f t="shared" ref="J15" si="36">I15-H15</f>
        <v>0</v>
      </c>
      <c r="K15" s="27">
        <f t="shared" ref="K15" si="37">J15/24</f>
        <v>0</v>
      </c>
      <c r="L15" s="27">
        <v>0</v>
      </c>
      <c r="M15" s="27">
        <v>0</v>
      </c>
      <c r="N15" s="27">
        <f t="shared" ref="N15" si="38">M15-L15</f>
        <v>0</v>
      </c>
      <c r="O15" s="27">
        <v>2.5617131424467399</v>
      </c>
      <c r="P15" s="27">
        <f t="shared" ref="P15" si="39">ROUND(IF(N15=0,0,+O15*N15),2)</f>
        <v>0</v>
      </c>
      <c r="Q15" s="28"/>
    </row>
    <row r="16" spans="1:17">
      <c r="A16" s="12">
        <f t="shared" si="9"/>
        <v>10</v>
      </c>
      <c r="B16" s="8">
        <f t="shared" si="9"/>
        <v>46213</v>
      </c>
      <c r="C16" s="8">
        <f t="shared" si="10"/>
        <v>46213</v>
      </c>
      <c r="D16" s="9">
        <f t="shared" si="11"/>
        <v>0.33333333333333298</v>
      </c>
      <c r="E16" s="8">
        <f t="shared" si="12"/>
        <v>46214</v>
      </c>
      <c r="F16" s="9">
        <v>0.33333333333333298</v>
      </c>
      <c r="G16" s="10">
        <f t="shared" si="4"/>
        <v>1</v>
      </c>
      <c r="H16" s="11"/>
      <c r="I16" s="11"/>
      <c r="J16" s="11">
        <f t="shared" ref="J16" si="40">I16-H16</f>
        <v>0</v>
      </c>
      <c r="K16" s="27">
        <f t="shared" ref="K16" si="41">J16/24</f>
        <v>0</v>
      </c>
      <c r="L16" s="27">
        <v>0</v>
      </c>
      <c r="M16" s="27">
        <v>0</v>
      </c>
      <c r="N16" s="27">
        <f t="shared" ref="N16" si="42">M16-L16</f>
        <v>0</v>
      </c>
      <c r="O16" s="27">
        <v>2.5617131424467399</v>
      </c>
      <c r="P16" s="27">
        <f t="shared" ref="P16" si="43">ROUND(IF(N16=0,0,+O16*N16),2)</f>
        <v>0</v>
      </c>
      <c r="Q16" s="28"/>
    </row>
    <row r="17" spans="1:17">
      <c r="A17" s="12">
        <f t="shared" si="9"/>
        <v>11</v>
      </c>
      <c r="B17" s="8">
        <f t="shared" si="9"/>
        <v>46214</v>
      </c>
      <c r="C17" s="8">
        <f t="shared" si="10"/>
        <v>46214</v>
      </c>
      <c r="D17" s="9">
        <f t="shared" si="11"/>
        <v>0.33333333333333298</v>
      </c>
      <c r="E17" s="8">
        <f t="shared" si="12"/>
        <v>46215</v>
      </c>
      <c r="F17" s="9">
        <v>0.33333333333333298</v>
      </c>
      <c r="G17" s="10">
        <f t="shared" si="4"/>
        <v>1</v>
      </c>
      <c r="H17" s="11"/>
      <c r="I17" s="11"/>
      <c r="J17" s="11">
        <f t="shared" ref="J17" si="44">I17-H17</f>
        <v>0</v>
      </c>
      <c r="K17" s="27">
        <f t="shared" ref="K17" si="45">J17/24</f>
        <v>0</v>
      </c>
      <c r="L17" s="27">
        <v>0</v>
      </c>
      <c r="M17" s="27">
        <v>0</v>
      </c>
      <c r="N17" s="27">
        <f t="shared" ref="N17" si="46">M17-L17</f>
        <v>0</v>
      </c>
      <c r="O17" s="27">
        <v>2.5617131424467399</v>
      </c>
      <c r="P17" s="27">
        <f t="shared" ref="P17" si="47">ROUND(IF(N17=0,0,+O17*N17),2)</f>
        <v>0</v>
      </c>
      <c r="Q17" s="28"/>
    </row>
    <row r="18" spans="1:17">
      <c r="A18" s="12">
        <f t="shared" si="9"/>
        <v>12</v>
      </c>
      <c r="B18" s="8">
        <f t="shared" si="9"/>
        <v>46215</v>
      </c>
      <c r="C18" s="8">
        <f t="shared" si="10"/>
        <v>46215</v>
      </c>
      <c r="D18" s="9">
        <f t="shared" si="11"/>
        <v>0.33333333333333298</v>
      </c>
      <c r="E18" s="8">
        <f t="shared" si="12"/>
        <v>46216</v>
      </c>
      <c r="F18" s="9">
        <v>0.33333333333333298</v>
      </c>
      <c r="G18" s="10">
        <f t="shared" si="4"/>
        <v>1</v>
      </c>
      <c r="H18" s="11"/>
      <c r="I18" s="11"/>
      <c r="J18" s="11">
        <f t="shared" ref="J18" si="48">I18-H18</f>
        <v>0</v>
      </c>
      <c r="K18" s="27">
        <f t="shared" ref="K18" si="49">J18/24</f>
        <v>0</v>
      </c>
      <c r="L18" s="27">
        <v>0</v>
      </c>
      <c r="M18" s="27">
        <v>0</v>
      </c>
      <c r="N18" s="27">
        <f t="shared" ref="N18" si="50">M18-L18</f>
        <v>0</v>
      </c>
      <c r="O18" s="27">
        <v>2.5617131424467399</v>
      </c>
      <c r="P18" s="27">
        <f t="shared" ref="P18" si="51">ROUND(IF(N18=0,0,+O18*N18),2)</f>
        <v>0</v>
      </c>
      <c r="Q18" s="28"/>
    </row>
    <row r="19" spans="1:17">
      <c r="A19" s="12">
        <f t="shared" si="9"/>
        <v>13</v>
      </c>
      <c r="B19" s="8">
        <f t="shared" si="9"/>
        <v>46216</v>
      </c>
      <c r="C19" s="8">
        <f t="shared" si="10"/>
        <v>46216</v>
      </c>
      <c r="D19" s="9">
        <v>0.33333333333333298</v>
      </c>
      <c r="E19" s="8">
        <f t="shared" si="12"/>
        <v>46217</v>
      </c>
      <c r="F19" s="9">
        <v>0.33333333333333298</v>
      </c>
      <c r="G19" s="10">
        <f t="shared" si="4"/>
        <v>1</v>
      </c>
      <c r="H19" s="11"/>
      <c r="I19" s="11"/>
      <c r="J19" s="11">
        <f t="shared" ref="J19:J21" si="52">I19-H19</f>
        <v>0</v>
      </c>
      <c r="K19" s="27">
        <f t="shared" ref="K19:K21" si="53">J19/24</f>
        <v>0</v>
      </c>
      <c r="L19" s="27">
        <v>0</v>
      </c>
      <c r="M19" s="27">
        <v>0</v>
      </c>
      <c r="N19" s="27">
        <f t="shared" ref="N19:N21" si="54">M19-L19</f>
        <v>0</v>
      </c>
      <c r="O19" s="27">
        <v>2.5617131424467399</v>
      </c>
      <c r="P19" s="27">
        <f t="shared" ref="P19:P21" si="55">ROUND(IF(N19=0,0,+O19*N19),2)</f>
        <v>0</v>
      </c>
      <c r="Q19" s="28"/>
    </row>
    <row r="20" spans="1:17">
      <c r="A20" s="12">
        <f t="shared" si="9"/>
        <v>14</v>
      </c>
      <c r="B20" s="8">
        <f t="shared" si="9"/>
        <v>46217</v>
      </c>
      <c r="C20" s="8">
        <f t="shared" si="10"/>
        <v>46217</v>
      </c>
      <c r="D20" s="9">
        <f>F19</f>
        <v>0.33333333333333298</v>
      </c>
      <c r="E20" s="8">
        <f t="shared" si="12"/>
        <v>46218</v>
      </c>
      <c r="F20" s="9">
        <v>0.33333333333333298</v>
      </c>
      <c r="G20" s="10">
        <f t="shared" si="4"/>
        <v>1</v>
      </c>
      <c r="H20" s="11"/>
      <c r="I20" s="11"/>
      <c r="J20" s="11">
        <f t="shared" ref="J20" si="56">I20-H20</f>
        <v>0</v>
      </c>
      <c r="K20" s="27">
        <f t="shared" ref="K20" si="57">J20/24</f>
        <v>0</v>
      </c>
      <c r="L20" s="27">
        <v>0</v>
      </c>
      <c r="M20" s="27">
        <v>0</v>
      </c>
      <c r="N20" s="27">
        <f t="shared" ref="N20" si="58">M20-L20</f>
        <v>0</v>
      </c>
      <c r="O20" s="27">
        <v>2.5617131424467399</v>
      </c>
      <c r="P20" s="27">
        <f t="shared" ref="P20" si="59">ROUND(IF(N20=0,0,+O20*N20),2)</f>
        <v>0</v>
      </c>
      <c r="Q20" s="28"/>
    </row>
    <row r="21" spans="1:17">
      <c r="A21" s="12">
        <f t="shared" si="9"/>
        <v>15</v>
      </c>
      <c r="B21" s="8">
        <f t="shared" si="9"/>
        <v>46218</v>
      </c>
      <c r="C21" s="8">
        <f t="shared" si="10"/>
        <v>46218</v>
      </c>
      <c r="D21" s="9">
        <f t="shared" si="11"/>
        <v>0.33333333333333298</v>
      </c>
      <c r="E21" s="8">
        <f t="shared" si="12"/>
        <v>46219</v>
      </c>
      <c r="F21" s="9">
        <v>0.33333333333333298</v>
      </c>
      <c r="G21" s="10">
        <f t="shared" si="4"/>
        <v>1</v>
      </c>
      <c r="H21" s="11"/>
      <c r="I21" s="11"/>
      <c r="J21" s="11">
        <f t="shared" si="52"/>
        <v>0</v>
      </c>
      <c r="K21" s="27">
        <f t="shared" si="53"/>
        <v>0</v>
      </c>
      <c r="L21" s="27">
        <v>0</v>
      </c>
      <c r="M21" s="27">
        <v>0</v>
      </c>
      <c r="N21" s="27">
        <f t="shared" si="54"/>
        <v>0</v>
      </c>
      <c r="O21" s="27">
        <v>2.5617131424467399</v>
      </c>
      <c r="P21" s="27">
        <f t="shared" si="55"/>
        <v>0</v>
      </c>
      <c r="Q21" s="28"/>
    </row>
    <row r="22" spans="1:17">
      <c r="A22" s="12">
        <f t="shared" si="9"/>
        <v>16</v>
      </c>
      <c r="B22" s="8">
        <f t="shared" si="9"/>
        <v>46219</v>
      </c>
      <c r="C22" s="8">
        <f t="shared" si="10"/>
        <v>46219</v>
      </c>
      <c r="D22" s="9">
        <f t="shared" si="11"/>
        <v>0.33333333333333298</v>
      </c>
      <c r="E22" s="8">
        <f t="shared" si="12"/>
        <v>46220</v>
      </c>
      <c r="F22" s="9">
        <v>0.33333333333333298</v>
      </c>
      <c r="G22" s="10">
        <f t="shared" si="4"/>
        <v>1</v>
      </c>
      <c r="H22" s="11"/>
      <c r="I22" s="11"/>
      <c r="J22" s="11">
        <f t="shared" ref="J22" si="60">I22-H22</f>
        <v>0</v>
      </c>
      <c r="K22" s="27">
        <f t="shared" ref="K22" si="61">J22/24</f>
        <v>0</v>
      </c>
      <c r="L22" s="27">
        <v>0</v>
      </c>
      <c r="M22" s="27">
        <v>0</v>
      </c>
      <c r="N22" s="27">
        <f t="shared" ref="N22" si="62">M22-L22</f>
        <v>0</v>
      </c>
      <c r="O22" s="27">
        <v>2.5617131424467399</v>
      </c>
      <c r="P22" s="27">
        <f t="shared" ref="P22" si="63">ROUND(IF(N22=0,0,+O22*N22),2)</f>
        <v>0</v>
      </c>
      <c r="Q22" s="28"/>
    </row>
    <row r="23" spans="1:17">
      <c r="A23" s="12">
        <f t="shared" si="9"/>
        <v>17</v>
      </c>
      <c r="B23" s="8">
        <f t="shared" si="9"/>
        <v>46220</v>
      </c>
      <c r="C23" s="8">
        <f t="shared" si="10"/>
        <v>46220</v>
      </c>
      <c r="D23" s="9">
        <f t="shared" si="11"/>
        <v>0.33333333333333298</v>
      </c>
      <c r="E23" s="8">
        <f t="shared" si="12"/>
        <v>46221</v>
      </c>
      <c r="F23" s="9">
        <v>0.33333333333333298</v>
      </c>
      <c r="G23" s="10">
        <f t="shared" si="4"/>
        <v>1</v>
      </c>
      <c r="H23" s="11"/>
      <c r="I23" s="11"/>
      <c r="J23" s="11">
        <f t="shared" ref="J23" si="64">I23-H23</f>
        <v>0</v>
      </c>
      <c r="K23" s="27">
        <f t="shared" ref="K23" si="65">J23/24</f>
        <v>0</v>
      </c>
      <c r="L23" s="27">
        <v>0</v>
      </c>
      <c r="M23" s="27">
        <v>0</v>
      </c>
      <c r="N23" s="27">
        <f t="shared" ref="N23" si="66">M23-L23</f>
        <v>0</v>
      </c>
      <c r="O23" s="27">
        <v>2.5617131424467399</v>
      </c>
      <c r="P23" s="27">
        <f t="shared" ref="P23" si="67">ROUND(IF(N23=0,0,+O23*N23),2)</f>
        <v>0</v>
      </c>
      <c r="Q23" s="28"/>
    </row>
    <row r="24" spans="1:17">
      <c r="A24" s="12">
        <f t="shared" si="9"/>
        <v>18</v>
      </c>
      <c r="B24" s="8">
        <f t="shared" si="9"/>
        <v>46221</v>
      </c>
      <c r="C24" s="8">
        <f t="shared" si="10"/>
        <v>46221</v>
      </c>
      <c r="D24" s="9">
        <f t="shared" si="11"/>
        <v>0.33333333333333298</v>
      </c>
      <c r="E24" s="8">
        <f t="shared" si="12"/>
        <v>46222</v>
      </c>
      <c r="F24" s="9">
        <v>0.33333333333333298</v>
      </c>
      <c r="G24" s="10">
        <f t="shared" si="4"/>
        <v>1</v>
      </c>
      <c r="H24" s="11"/>
      <c r="I24" s="11"/>
      <c r="J24" s="11">
        <f t="shared" ref="J24" si="68">I24-H24</f>
        <v>0</v>
      </c>
      <c r="K24" s="27">
        <f t="shared" ref="K24" si="69">J24/24</f>
        <v>0</v>
      </c>
      <c r="L24" s="27">
        <v>0</v>
      </c>
      <c r="M24" s="27">
        <v>0</v>
      </c>
      <c r="N24" s="27">
        <f t="shared" ref="N24" si="70">M24-L24</f>
        <v>0</v>
      </c>
      <c r="O24" s="27">
        <v>2.5617131424467399</v>
      </c>
      <c r="P24" s="27">
        <f t="shared" ref="P24" si="71">ROUND(IF(N24=0,0,+O24*N24),2)</f>
        <v>0</v>
      </c>
      <c r="Q24" s="28"/>
    </row>
    <row r="25" spans="1:17">
      <c r="A25" s="12">
        <f t="shared" ref="A25:B34" si="72">A24+1</f>
        <v>19</v>
      </c>
      <c r="B25" s="8">
        <f>B24+1</f>
        <v>46222</v>
      </c>
      <c r="C25" s="8">
        <f t="shared" si="10"/>
        <v>46222</v>
      </c>
      <c r="D25" s="9">
        <f t="shared" si="11"/>
        <v>0.33333333333333298</v>
      </c>
      <c r="E25" s="8">
        <f t="shared" si="12"/>
        <v>46223</v>
      </c>
      <c r="F25" s="9">
        <v>0.33333333333333298</v>
      </c>
      <c r="G25" s="10">
        <f t="shared" si="4"/>
        <v>1</v>
      </c>
      <c r="H25" s="11"/>
      <c r="I25" s="11"/>
      <c r="J25" s="11">
        <f t="shared" ref="J25" si="73">I25-H25</f>
        <v>0</v>
      </c>
      <c r="K25" s="27">
        <f t="shared" ref="K25" si="74">J25/24</f>
        <v>0</v>
      </c>
      <c r="L25" s="27">
        <v>0</v>
      </c>
      <c r="M25" s="27">
        <v>0</v>
      </c>
      <c r="N25" s="27">
        <f t="shared" ref="N25" si="75">M25-L25</f>
        <v>0</v>
      </c>
      <c r="O25" s="27">
        <v>2.5617131424467399</v>
      </c>
      <c r="P25" s="27">
        <f t="shared" ref="P25" si="76">ROUND(IF(N25=0,0,+O25*N25),2)</f>
        <v>0</v>
      </c>
      <c r="Q25" s="28"/>
    </row>
    <row r="26" spans="1:17">
      <c r="A26" s="12">
        <f t="shared" si="72"/>
        <v>20</v>
      </c>
      <c r="B26" s="8">
        <f>B25+1</f>
        <v>46223</v>
      </c>
      <c r="C26" s="8">
        <f t="shared" si="10"/>
        <v>46223</v>
      </c>
      <c r="D26" s="9">
        <f t="shared" si="11"/>
        <v>0.33333333333333298</v>
      </c>
      <c r="E26" s="8">
        <f t="shared" si="12"/>
        <v>46224</v>
      </c>
      <c r="F26" s="9">
        <v>0.33333333333333298</v>
      </c>
      <c r="G26" s="10">
        <f t="shared" si="4"/>
        <v>1</v>
      </c>
      <c r="H26" s="11"/>
      <c r="I26" s="11"/>
      <c r="J26" s="11">
        <f t="shared" ref="J26" si="77">I26-H26</f>
        <v>0</v>
      </c>
      <c r="K26" s="27">
        <f t="shared" ref="K26" si="78">J26/24</f>
        <v>0</v>
      </c>
      <c r="L26" s="27">
        <v>0</v>
      </c>
      <c r="M26" s="27">
        <v>0</v>
      </c>
      <c r="N26" s="27">
        <f t="shared" ref="N26" si="79">M26-L26</f>
        <v>0</v>
      </c>
      <c r="O26" s="27">
        <v>2.5617131424467399</v>
      </c>
      <c r="P26" s="27">
        <f t="shared" ref="P26" si="80">ROUND(IF(N26=0,0,+O26*N26),2)</f>
        <v>0</v>
      </c>
      <c r="Q26" s="28"/>
    </row>
    <row r="27" spans="1:17">
      <c r="A27" s="12">
        <f t="shared" si="72"/>
        <v>21</v>
      </c>
      <c r="B27" s="8">
        <f>B26+1</f>
        <v>46224</v>
      </c>
      <c r="C27" s="8">
        <f t="shared" si="10"/>
        <v>46224</v>
      </c>
      <c r="D27" s="9">
        <f t="shared" si="11"/>
        <v>0.33333333333333298</v>
      </c>
      <c r="E27" s="8">
        <f t="shared" ref="E27:E34" si="81">C27+1</f>
        <v>46225</v>
      </c>
      <c r="F27" s="9">
        <v>0.33333333333333298</v>
      </c>
      <c r="G27" s="10">
        <f t="shared" si="4"/>
        <v>1</v>
      </c>
      <c r="H27" s="11"/>
      <c r="I27" s="11"/>
      <c r="J27" s="11">
        <f t="shared" ref="J27" si="82">I27-H27</f>
        <v>0</v>
      </c>
      <c r="K27" s="27">
        <f t="shared" ref="K27" si="83">J27/24</f>
        <v>0</v>
      </c>
      <c r="L27" s="27">
        <v>0</v>
      </c>
      <c r="M27" s="27">
        <v>0</v>
      </c>
      <c r="N27" s="27">
        <f t="shared" ref="N27" si="84">M27-L27</f>
        <v>0</v>
      </c>
      <c r="O27" s="27">
        <v>2.5617131424467399</v>
      </c>
      <c r="P27" s="27">
        <f t="shared" ref="P27" si="85">ROUND(IF(N27=0,0,+O27*N27),2)</f>
        <v>0</v>
      </c>
      <c r="Q27" s="28"/>
    </row>
    <row r="28" spans="1:17">
      <c r="A28" s="12">
        <f t="shared" si="72"/>
        <v>22</v>
      </c>
      <c r="B28" s="8">
        <f t="shared" si="72"/>
        <v>46225</v>
      </c>
      <c r="C28" s="8">
        <f t="shared" si="10"/>
        <v>46225</v>
      </c>
      <c r="D28" s="9">
        <f t="shared" si="11"/>
        <v>0.33333333333333298</v>
      </c>
      <c r="E28" s="8">
        <f t="shared" si="81"/>
        <v>46226</v>
      </c>
      <c r="F28" s="9">
        <v>0.33333333333333298</v>
      </c>
      <c r="G28" s="10">
        <f t="shared" si="4"/>
        <v>1</v>
      </c>
      <c r="H28" s="11"/>
      <c r="I28" s="11"/>
      <c r="J28" s="11">
        <f t="shared" ref="J28" si="86">I28-H28</f>
        <v>0</v>
      </c>
      <c r="K28" s="27">
        <f t="shared" ref="K28" si="87">J28/24</f>
        <v>0</v>
      </c>
      <c r="L28" s="27">
        <v>0</v>
      </c>
      <c r="M28" s="27">
        <v>0</v>
      </c>
      <c r="N28" s="27">
        <f t="shared" ref="N28" si="88">M28-L28</f>
        <v>0</v>
      </c>
      <c r="O28" s="27">
        <v>2.5617131424467399</v>
      </c>
      <c r="P28" s="27">
        <f t="shared" ref="P28" si="89">ROUND(IF(N28=0,0,+O28*N28),2)</f>
        <v>0</v>
      </c>
      <c r="Q28" s="28"/>
    </row>
    <row r="29" spans="1:17">
      <c r="A29" s="12">
        <f t="shared" si="72"/>
        <v>23</v>
      </c>
      <c r="B29" s="8">
        <f t="shared" si="72"/>
        <v>46226</v>
      </c>
      <c r="C29" s="8">
        <f t="shared" si="10"/>
        <v>46226</v>
      </c>
      <c r="D29" s="9">
        <f t="shared" si="11"/>
        <v>0.33333333333333298</v>
      </c>
      <c r="E29" s="8">
        <f t="shared" si="81"/>
        <v>46227</v>
      </c>
      <c r="F29" s="9">
        <v>0.33333333333333298</v>
      </c>
      <c r="G29" s="10">
        <f t="shared" si="4"/>
        <v>1</v>
      </c>
      <c r="H29" s="11"/>
      <c r="I29" s="11"/>
      <c r="J29" s="11">
        <f t="shared" ref="J29" si="90">I29-H29</f>
        <v>0</v>
      </c>
      <c r="K29" s="27">
        <f t="shared" ref="K29" si="91">J29/24</f>
        <v>0</v>
      </c>
      <c r="L29" s="27">
        <v>0</v>
      </c>
      <c r="M29" s="27">
        <v>0</v>
      </c>
      <c r="N29" s="27">
        <f t="shared" ref="N29" si="92">M29-L29</f>
        <v>0</v>
      </c>
      <c r="O29" s="27">
        <v>2.5617131424467399</v>
      </c>
      <c r="P29" s="27">
        <f t="shared" ref="P29" si="93">ROUND(IF(N29=0,0,+O29*N29),2)</f>
        <v>0</v>
      </c>
      <c r="Q29" s="28"/>
    </row>
    <row r="30" spans="1:17">
      <c r="A30" s="12">
        <f t="shared" si="72"/>
        <v>24</v>
      </c>
      <c r="B30" s="8">
        <f t="shared" si="72"/>
        <v>46227</v>
      </c>
      <c r="C30" s="8">
        <f t="shared" si="10"/>
        <v>46227</v>
      </c>
      <c r="D30" s="9">
        <f t="shared" si="11"/>
        <v>0.33333333333333298</v>
      </c>
      <c r="E30" s="8">
        <f t="shared" si="81"/>
        <v>46228</v>
      </c>
      <c r="F30" s="9">
        <v>0.33333333333333298</v>
      </c>
      <c r="G30" s="10">
        <f t="shared" si="4"/>
        <v>1</v>
      </c>
      <c r="H30" s="11"/>
      <c r="I30" s="11"/>
      <c r="J30" s="11">
        <f t="shared" ref="J30" si="94">I30-H30</f>
        <v>0</v>
      </c>
      <c r="K30" s="27">
        <f t="shared" ref="K30" si="95">J30/24</f>
        <v>0</v>
      </c>
      <c r="L30" s="27">
        <v>0</v>
      </c>
      <c r="M30" s="27">
        <v>0</v>
      </c>
      <c r="N30" s="27">
        <f t="shared" ref="N30" si="96">M30-L30</f>
        <v>0</v>
      </c>
      <c r="O30" s="27">
        <v>2.5617131424467399</v>
      </c>
      <c r="P30" s="27">
        <f t="shared" ref="P30" si="97">ROUND(IF(N30=0,0,+O30*N30),2)</f>
        <v>0</v>
      </c>
      <c r="Q30" s="28"/>
    </row>
    <row r="31" spans="1:17">
      <c r="A31" s="12">
        <f t="shared" si="72"/>
        <v>25</v>
      </c>
      <c r="B31" s="8">
        <f t="shared" si="72"/>
        <v>46228</v>
      </c>
      <c r="C31" s="8">
        <f t="shared" si="10"/>
        <v>46228</v>
      </c>
      <c r="D31" s="9">
        <f t="shared" si="11"/>
        <v>0.33333333333333298</v>
      </c>
      <c r="E31" s="8">
        <f t="shared" si="81"/>
        <v>46229</v>
      </c>
      <c r="F31" s="9">
        <v>0.33333333333333298</v>
      </c>
      <c r="G31" s="10">
        <f t="shared" si="4"/>
        <v>1</v>
      </c>
      <c r="H31" s="11"/>
      <c r="I31" s="11"/>
      <c r="J31" s="11">
        <f t="shared" ref="J31" si="98">I31-H31</f>
        <v>0</v>
      </c>
      <c r="K31" s="27">
        <f t="shared" ref="K31" si="99">J31/24</f>
        <v>0</v>
      </c>
      <c r="L31" s="27">
        <v>0</v>
      </c>
      <c r="M31" s="27">
        <v>0</v>
      </c>
      <c r="N31" s="27">
        <f t="shared" ref="N31" si="100">M31-L31</f>
        <v>0</v>
      </c>
      <c r="O31" s="27">
        <v>2.5617131424467399</v>
      </c>
      <c r="P31" s="27">
        <f t="shared" ref="P31" si="101">ROUND(IF(N31=0,0,+O31*N31),2)</f>
        <v>0</v>
      </c>
      <c r="Q31" s="28"/>
    </row>
    <row r="32" spans="1:17">
      <c r="A32" s="12">
        <f t="shared" si="72"/>
        <v>26</v>
      </c>
      <c r="B32" s="8">
        <f t="shared" si="72"/>
        <v>46229</v>
      </c>
      <c r="C32" s="8">
        <f t="shared" si="10"/>
        <v>46229</v>
      </c>
      <c r="D32" s="9">
        <f t="shared" si="11"/>
        <v>0.33333333333333298</v>
      </c>
      <c r="E32" s="8">
        <f t="shared" si="81"/>
        <v>46230</v>
      </c>
      <c r="F32" s="9">
        <v>0.33333333333333298</v>
      </c>
      <c r="G32" s="10">
        <f t="shared" si="4"/>
        <v>1</v>
      </c>
      <c r="H32" s="11"/>
      <c r="I32" s="11"/>
      <c r="J32" s="11">
        <f t="shared" ref="J32" si="102">I32-H32</f>
        <v>0</v>
      </c>
      <c r="K32" s="27">
        <f t="shared" ref="K32" si="103">J32/24</f>
        <v>0</v>
      </c>
      <c r="L32" s="27">
        <v>0</v>
      </c>
      <c r="M32" s="27">
        <v>0</v>
      </c>
      <c r="N32" s="27">
        <f t="shared" ref="N32" si="104">M32-L32</f>
        <v>0</v>
      </c>
      <c r="O32" s="27">
        <v>2.5617131424467399</v>
      </c>
      <c r="P32" s="27">
        <f t="shared" ref="P32" si="105">ROUND(IF(N32=0,0,+O32*N32),2)</f>
        <v>0</v>
      </c>
      <c r="Q32" s="28"/>
    </row>
    <row r="33" spans="1:17">
      <c r="A33" s="12">
        <f t="shared" si="72"/>
        <v>27</v>
      </c>
      <c r="B33" s="8">
        <f t="shared" si="72"/>
        <v>46230</v>
      </c>
      <c r="C33" s="8">
        <f t="shared" si="10"/>
        <v>46230</v>
      </c>
      <c r="D33" s="9">
        <f t="shared" si="11"/>
        <v>0.33333333333333298</v>
      </c>
      <c r="E33" s="8">
        <f t="shared" si="81"/>
        <v>46231</v>
      </c>
      <c r="F33" s="9">
        <v>0.33333333333333298</v>
      </c>
      <c r="G33" s="10">
        <f t="shared" si="4"/>
        <v>1</v>
      </c>
      <c r="H33" s="11"/>
      <c r="I33" s="11"/>
      <c r="J33" s="11">
        <f t="shared" ref="J33" si="106">I33-H33</f>
        <v>0</v>
      </c>
      <c r="K33" s="27">
        <f t="shared" ref="K33" si="107">J33/24</f>
        <v>0</v>
      </c>
      <c r="L33" s="27">
        <v>0</v>
      </c>
      <c r="M33" s="27">
        <v>0</v>
      </c>
      <c r="N33" s="27">
        <f t="shared" ref="N33" si="108">M33-L33</f>
        <v>0</v>
      </c>
      <c r="O33" s="27">
        <v>2.5617131424467399</v>
      </c>
      <c r="P33" s="27">
        <f t="shared" ref="P33" si="109">ROUND(IF(N33=0,0,+O33*N33),2)</f>
        <v>0</v>
      </c>
      <c r="Q33" s="28"/>
    </row>
    <row r="34" spans="1:17">
      <c r="A34" s="12">
        <f t="shared" si="72"/>
        <v>28</v>
      </c>
      <c r="B34" s="8">
        <f t="shared" si="72"/>
        <v>46231</v>
      </c>
      <c r="C34" s="8">
        <f t="shared" si="10"/>
        <v>46231</v>
      </c>
      <c r="D34" s="9">
        <f t="shared" si="11"/>
        <v>0.33333333333333298</v>
      </c>
      <c r="E34" s="8">
        <f t="shared" si="81"/>
        <v>46232</v>
      </c>
      <c r="F34" s="9">
        <v>0.33333333333333298</v>
      </c>
      <c r="G34" s="10">
        <f t="shared" si="4"/>
        <v>1</v>
      </c>
      <c r="H34" s="11"/>
      <c r="I34" s="11"/>
      <c r="J34" s="11">
        <f t="shared" ref="J34" si="110">I34-H34</f>
        <v>0</v>
      </c>
      <c r="K34" s="27">
        <f t="shared" ref="K34" si="111">J34/24</f>
        <v>0</v>
      </c>
      <c r="L34" s="27">
        <v>0</v>
      </c>
      <c r="M34" s="27">
        <v>0</v>
      </c>
      <c r="N34" s="27">
        <f t="shared" ref="N34" si="112">M34-L34</f>
        <v>0</v>
      </c>
      <c r="O34" s="27">
        <v>2.5617131424467399</v>
      </c>
      <c r="P34" s="27">
        <f t="shared" ref="P34" si="113">ROUND(IF(N34=0,0,+O34*N34),2)</f>
        <v>0</v>
      </c>
      <c r="Q34" s="28"/>
    </row>
    <row r="35" spans="1:17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7"/>
      <c r="M35" s="27"/>
      <c r="N35" s="27">
        <f t="shared" ref="N35" si="114">M35-L35</f>
        <v>0</v>
      </c>
      <c r="O35" s="27">
        <v>2.5617131424467399</v>
      </c>
      <c r="P35" s="27">
        <f t="shared" ref="P35" si="115">ROUND(IF(N35=0,0,+O35*N35),2)</f>
        <v>0</v>
      </c>
      <c r="Q35" s="273"/>
    </row>
    <row r="36" spans="1:17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0</v>
      </c>
      <c r="K36" s="32">
        <f>AVERAGE(K7:K35)</f>
        <v>0</v>
      </c>
      <c r="L36" s="271"/>
      <c r="M36" s="271"/>
      <c r="N36" s="32">
        <f>SUM(N7:N35)</f>
        <v>0</v>
      </c>
      <c r="O36" s="271"/>
      <c r="P36" s="271"/>
      <c r="Q36" s="33"/>
    </row>
    <row r="37" spans="1:17">
      <c r="A37" s="21" t="s">
        <v>118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 t="e">
        <f>K36/SUMPRODUCT((K7:K35&gt;0)*1)</f>
        <v>#DIV/0!</v>
      </c>
      <c r="L37" s="272"/>
      <c r="M37" s="272"/>
      <c r="N37" s="272"/>
      <c r="O37" s="272"/>
      <c r="P37" s="272"/>
      <c r="Q37" s="34"/>
    </row>
  </sheetData>
  <mergeCells count="13">
    <mergeCell ref="N5:N6"/>
    <mergeCell ref="O5:O6"/>
    <mergeCell ref="P5:P6"/>
    <mergeCell ref="Q5:Q6"/>
    <mergeCell ref="C5:D5"/>
    <mergeCell ref="E5:F5"/>
    <mergeCell ref="H5:I5"/>
    <mergeCell ref="L5:M5"/>
    <mergeCell ref="A5:A6"/>
    <mergeCell ref="B5:B6"/>
    <mergeCell ref="G5:G6"/>
    <mergeCell ref="J5:J6"/>
    <mergeCell ref="K5:K6"/>
  </mergeCells>
  <hyperlinks>
    <hyperlink ref="Q2" location="'Summary sales'!A1" display="SUMMARY" xr:uid="{00000000-0004-0000-2D00-000000000000}"/>
  </hyperlinks>
  <pageMargins left="0.7" right="0.7" top="0.75" bottom="0.75" header="0.3" footer="0.3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41"/>
  <sheetViews>
    <sheetView workbookViewId="0">
      <pane ySplit="6" topLeftCell="A19" activePane="bottomLeft" state="frozen"/>
      <selection pane="bottomLef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</row>
    <row r="2" spans="1:12">
      <c r="B2" s="2"/>
      <c r="C2" s="3" t="s">
        <v>152</v>
      </c>
      <c r="D2" s="2"/>
      <c r="E2" s="2"/>
      <c r="F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</row>
    <row r="4" spans="1:12">
      <c r="B4" s="4"/>
      <c r="C4" s="76">
        <f>'Summary sales'!A4</f>
        <v>46204</v>
      </c>
      <c r="D4" s="4"/>
      <c r="E4" s="2"/>
      <c r="F4" s="2"/>
      <c r="J4" s="2" t="s">
        <v>135</v>
      </c>
      <c r="K4" s="26">
        <f>MAX(K7:K39)</f>
        <v>23.602916666666715</v>
      </c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7">
        <f>C4</f>
        <v>46204</v>
      </c>
      <c r="D7" s="9">
        <v>0.33333333333333331</v>
      </c>
      <c r="E7" s="7">
        <f>C7+1</f>
        <v>46205</v>
      </c>
      <c r="F7" s="9">
        <v>0.33333333333333331</v>
      </c>
      <c r="G7" s="10">
        <f>IFERROR(((E7-C7)+(F7-D7)),"")</f>
        <v>1</v>
      </c>
      <c r="H7" s="11">
        <v>234212.2</v>
      </c>
      <c r="I7" s="11">
        <v>234597.25</v>
      </c>
      <c r="J7" s="11">
        <f t="shared" ref="J7:J34" si="0">I7-H7</f>
        <v>385.04999999998836</v>
      </c>
      <c r="K7" s="27">
        <f t="shared" ref="K7:K34" si="1">J7/24</f>
        <v>16.043749999999516</v>
      </c>
      <c r="L7" s="101"/>
    </row>
    <row r="8" spans="1:12">
      <c r="A8" s="12">
        <f>A7+1</f>
        <v>2</v>
      </c>
      <c r="B8" s="8">
        <f>B7+1</f>
        <v>46205</v>
      </c>
      <c r="C8" s="8">
        <f t="shared" ref="C8:C34" si="2">B8</f>
        <v>46205</v>
      </c>
      <c r="D8" s="9">
        <v>0.33333333333333331</v>
      </c>
      <c r="E8" s="8">
        <f t="shared" ref="E8:E34" si="3">C8+1</f>
        <v>46206</v>
      </c>
      <c r="F8" s="9">
        <v>0.33333333333333331</v>
      </c>
      <c r="G8" s="10">
        <f>IFERROR(((E8-C8)+(F8-D8)),"")</f>
        <v>1</v>
      </c>
      <c r="H8" s="240">
        <f t="shared" ref="H8:H16" si="4">I7</f>
        <v>234597.25</v>
      </c>
      <c r="I8" s="11">
        <v>234627</v>
      </c>
      <c r="J8" s="11">
        <f t="shared" si="0"/>
        <v>29.75</v>
      </c>
      <c r="K8" s="27">
        <f t="shared" si="1"/>
        <v>1.2395833333333333</v>
      </c>
      <c r="L8" s="540"/>
    </row>
    <row r="9" spans="1:12">
      <c r="A9" s="12">
        <f t="shared" ref="A9:B24" si="5">A8+1</f>
        <v>3</v>
      </c>
      <c r="B9" s="8">
        <f t="shared" si="5"/>
        <v>46206</v>
      </c>
      <c r="C9" s="8">
        <f t="shared" si="2"/>
        <v>46206</v>
      </c>
      <c r="D9" s="9">
        <v>0.33333333333333331</v>
      </c>
      <c r="E9" s="8">
        <f t="shared" si="3"/>
        <v>46207</v>
      </c>
      <c r="F9" s="9">
        <v>0.33333333333333331</v>
      </c>
      <c r="G9" s="10">
        <f>IFERROR(((E9-C9)+(F9-D9)),"")</f>
        <v>1</v>
      </c>
      <c r="H9" s="240">
        <f t="shared" si="4"/>
        <v>234627</v>
      </c>
      <c r="I9" s="11">
        <v>234636.73</v>
      </c>
      <c r="J9" s="11">
        <f t="shared" si="0"/>
        <v>9.7300000000104774</v>
      </c>
      <c r="K9" s="27">
        <f t="shared" si="1"/>
        <v>0.40541666666710324</v>
      </c>
      <c r="L9" s="28"/>
    </row>
    <row r="10" spans="1:12">
      <c r="A10" s="12">
        <f t="shared" si="5"/>
        <v>4</v>
      </c>
      <c r="B10" s="8">
        <f t="shared" si="5"/>
        <v>46207</v>
      </c>
      <c r="C10" s="8">
        <f t="shared" si="2"/>
        <v>46207</v>
      </c>
      <c r="D10" s="9">
        <v>0.33333333333333331</v>
      </c>
      <c r="E10" s="8">
        <f t="shared" si="3"/>
        <v>46208</v>
      </c>
      <c r="F10" s="9">
        <v>0.33333333333333331</v>
      </c>
      <c r="G10" s="10">
        <f>IFERROR(((E10-C10)+(F10-D10)),"")</f>
        <v>1</v>
      </c>
      <c r="H10" s="240">
        <f t="shared" si="4"/>
        <v>234636.73</v>
      </c>
      <c r="I10" s="11">
        <v>234721.36</v>
      </c>
      <c r="J10" s="11">
        <f t="shared" si="0"/>
        <v>84.629999999975553</v>
      </c>
      <c r="K10" s="27">
        <f t="shared" ref="K10" si="6">J10/24</f>
        <v>3.5262499999989814</v>
      </c>
      <c r="L10" s="28"/>
    </row>
    <row r="11" spans="1:12">
      <c r="A11" s="12">
        <f t="shared" si="5"/>
        <v>5</v>
      </c>
      <c r="B11" s="8">
        <f t="shared" si="5"/>
        <v>46208</v>
      </c>
      <c r="C11" s="8">
        <f t="shared" si="2"/>
        <v>46208</v>
      </c>
      <c r="D11" s="9">
        <v>0.33333333333333331</v>
      </c>
      <c r="E11" s="8">
        <f t="shared" si="3"/>
        <v>46209</v>
      </c>
      <c r="F11" s="9">
        <v>0.33333333333333331</v>
      </c>
      <c r="G11" s="10">
        <f t="shared" ref="G11:G34" si="7">IFERROR(((E11-C11)+(F11-D11)),"")</f>
        <v>1</v>
      </c>
      <c r="H11" s="240">
        <f t="shared" si="4"/>
        <v>234721.36</v>
      </c>
      <c r="I11" s="11">
        <v>234721.36</v>
      </c>
      <c r="J11" s="11">
        <f t="shared" si="0"/>
        <v>0</v>
      </c>
      <c r="K11" s="27">
        <f t="shared" si="1"/>
        <v>0</v>
      </c>
      <c r="L11" s="737" t="s">
        <v>158</v>
      </c>
    </row>
    <row r="12" spans="1:12">
      <c r="A12" s="12">
        <f t="shared" si="5"/>
        <v>6</v>
      </c>
      <c r="B12" s="8">
        <f t="shared" si="5"/>
        <v>46209</v>
      </c>
      <c r="C12" s="8">
        <f t="shared" si="2"/>
        <v>46209</v>
      </c>
      <c r="D12" s="9">
        <v>0.33333333333333331</v>
      </c>
      <c r="E12" s="8">
        <f t="shared" si="3"/>
        <v>46210</v>
      </c>
      <c r="F12" s="9">
        <v>0.33333333333333331</v>
      </c>
      <c r="G12" s="10">
        <f t="shared" si="7"/>
        <v>1</v>
      </c>
      <c r="H12" s="240">
        <f t="shared" si="4"/>
        <v>234721.36</v>
      </c>
      <c r="I12" s="11">
        <v>235287.83</v>
      </c>
      <c r="J12" s="11">
        <f t="shared" si="0"/>
        <v>566.47000000000116</v>
      </c>
      <c r="K12" s="27">
        <f t="shared" si="1"/>
        <v>23.602916666666715</v>
      </c>
      <c r="L12" s="28"/>
    </row>
    <row r="13" spans="1:12">
      <c r="A13" s="12">
        <f t="shared" si="5"/>
        <v>7</v>
      </c>
      <c r="B13" s="8">
        <f t="shared" si="5"/>
        <v>46210</v>
      </c>
      <c r="C13" s="8">
        <f t="shared" si="2"/>
        <v>46210</v>
      </c>
      <c r="D13" s="9">
        <v>0.33333333333333331</v>
      </c>
      <c r="E13" s="8">
        <f t="shared" si="3"/>
        <v>46211</v>
      </c>
      <c r="F13" s="9">
        <v>0.33333333333333331</v>
      </c>
      <c r="G13" s="10">
        <f t="shared" si="7"/>
        <v>1</v>
      </c>
      <c r="H13" s="240">
        <f t="shared" si="4"/>
        <v>235287.83</v>
      </c>
      <c r="I13" s="11">
        <v>235554.79</v>
      </c>
      <c r="J13" s="11">
        <f t="shared" ref="J13" si="8">I13-H13</f>
        <v>266.96000000002095</v>
      </c>
      <c r="K13" s="27">
        <f t="shared" ref="K13" si="9">J13/24</f>
        <v>11.123333333334207</v>
      </c>
      <c r="L13" s="28"/>
    </row>
    <row r="14" spans="1:12">
      <c r="A14" s="12">
        <f t="shared" si="5"/>
        <v>8</v>
      </c>
      <c r="B14" s="8">
        <f t="shared" si="5"/>
        <v>46211</v>
      </c>
      <c r="C14" s="8">
        <f t="shared" si="2"/>
        <v>46211</v>
      </c>
      <c r="D14" s="9">
        <v>0.33333333333333331</v>
      </c>
      <c r="E14" s="8">
        <f t="shared" si="3"/>
        <v>46212</v>
      </c>
      <c r="F14" s="9">
        <v>0.33333333333333331</v>
      </c>
      <c r="G14" s="10">
        <f t="shared" si="7"/>
        <v>1</v>
      </c>
      <c r="H14" s="240">
        <f t="shared" si="4"/>
        <v>235554.79</v>
      </c>
      <c r="I14" s="11">
        <v>235607.69</v>
      </c>
      <c r="J14" s="11">
        <f t="shared" si="0"/>
        <v>52.899999999994179</v>
      </c>
      <c r="K14" s="27">
        <f t="shared" si="1"/>
        <v>2.2041666666664241</v>
      </c>
      <c r="L14" s="28"/>
    </row>
    <row r="15" spans="1:12">
      <c r="A15" s="12">
        <f t="shared" si="5"/>
        <v>9</v>
      </c>
      <c r="B15" s="8">
        <f t="shared" si="5"/>
        <v>46212</v>
      </c>
      <c r="C15" s="8">
        <f t="shared" si="2"/>
        <v>46212</v>
      </c>
      <c r="D15" s="9">
        <v>0.33333333333333331</v>
      </c>
      <c r="E15" s="8">
        <f t="shared" si="3"/>
        <v>46213</v>
      </c>
      <c r="F15" s="9">
        <v>0.33333333333333331</v>
      </c>
      <c r="G15" s="10">
        <f t="shared" si="7"/>
        <v>1</v>
      </c>
      <c r="H15" s="240">
        <f t="shared" si="4"/>
        <v>235607.69</v>
      </c>
      <c r="I15" s="11">
        <v>235618.99</v>
      </c>
      <c r="J15" s="11">
        <f t="shared" si="0"/>
        <v>11.299999999988358</v>
      </c>
      <c r="K15" s="27">
        <f t="shared" si="1"/>
        <v>0.47083333333284827</v>
      </c>
      <c r="L15" s="28"/>
    </row>
    <row r="16" spans="1:12">
      <c r="A16" s="12">
        <f t="shared" si="5"/>
        <v>10</v>
      </c>
      <c r="B16" s="8">
        <f t="shared" si="5"/>
        <v>46213</v>
      </c>
      <c r="C16" s="8">
        <f t="shared" si="2"/>
        <v>46213</v>
      </c>
      <c r="D16" s="9">
        <v>0.33333333333333331</v>
      </c>
      <c r="E16" s="8">
        <f t="shared" si="3"/>
        <v>46214</v>
      </c>
      <c r="F16" s="9">
        <v>0.33333333333333331</v>
      </c>
      <c r="G16" s="10">
        <f t="shared" si="7"/>
        <v>1</v>
      </c>
      <c r="H16" s="240">
        <f t="shared" si="4"/>
        <v>235618.99</v>
      </c>
      <c r="I16" s="11">
        <v>235659.07</v>
      </c>
      <c r="J16" s="11">
        <f t="shared" si="0"/>
        <v>40.080000000016298</v>
      </c>
      <c r="K16" s="27">
        <f t="shared" si="1"/>
        <v>1.6700000000006792</v>
      </c>
      <c r="L16" s="28"/>
    </row>
    <row r="17" spans="1:14">
      <c r="A17" s="12">
        <f t="shared" si="5"/>
        <v>11</v>
      </c>
      <c r="B17" s="8">
        <f t="shared" si="5"/>
        <v>46214</v>
      </c>
      <c r="C17" s="8">
        <f t="shared" si="2"/>
        <v>46214</v>
      </c>
      <c r="D17" s="9">
        <v>0.33333333333333331</v>
      </c>
      <c r="E17" s="8">
        <f t="shared" si="3"/>
        <v>46215</v>
      </c>
      <c r="F17" s="9">
        <v>0.33333333333333331</v>
      </c>
      <c r="G17" s="10">
        <f t="shared" si="7"/>
        <v>1</v>
      </c>
      <c r="H17" s="240">
        <f t="shared" ref="H17:H37" si="10">I16</f>
        <v>235659.07</v>
      </c>
      <c r="I17" s="11">
        <v>235659.07</v>
      </c>
      <c r="J17" s="11">
        <f t="shared" ref="J17" si="11">I17-H17</f>
        <v>0</v>
      </c>
      <c r="K17" s="27">
        <f t="shared" ref="K17" si="12">J17/24</f>
        <v>0</v>
      </c>
      <c r="L17" s="755" t="s">
        <v>158</v>
      </c>
    </row>
    <row r="18" spans="1:14">
      <c r="A18" s="12">
        <f t="shared" si="5"/>
        <v>12</v>
      </c>
      <c r="B18" s="8">
        <f t="shared" si="5"/>
        <v>46215</v>
      </c>
      <c r="C18" s="8">
        <f t="shared" si="2"/>
        <v>46215</v>
      </c>
      <c r="D18" s="9">
        <v>0.33333333333333331</v>
      </c>
      <c r="E18" s="8">
        <f t="shared" si="3"/>
        <v>46216</v>
      </c>
      <c r="F18" s="9">
        <v>0.33333333333333331</v>
      </c>
      <c r="G18" s="10">
        <f t="shared" si="7"/>
        <v>1</v>
      </c>
      <c r="H18" s="240">
        <f t="shared" si="10"/>
        <v>235659.07</v>
      </c>
      <c r="I18" s="11">
        <v>235676.1</v>
      </c>
      <c r="J18" s="11">
        <f t="shared" si="0"/>
        <v>17.029999999998836</v>
      </c>
      <c r="K18" s="27">
        <f t="shared" si="1"/>
        <v>0.70958333333328483</v>
      </c>
      <c r="L18" s="578"/>
      <c r="N18" s="29"/>
    </row>
    <row r="19" spans="1:14">
      <c r="A19" s="12">
        <f t="shared" si="5"/>
        <v>13</v>
      </c>
      <c r="B19" s="8">
        <f t="shared" si="5"/>
        <v>46216</v>
      </c>
      <c r="C19" s="8">
        <f t="shared" si="2"/>
        <v>46216</v>
      </c>
      <c r="D19" s="9">
        <v>0.33333333333333331</v>
      </c>
      <c r="E19" s="8">
        <f t="shared" si="3"/>
        <v>46217</v>
      </c>
      <c r="F19" s="9">
        <v>0.33333333333333331</v>
      </c>
      <c r="G19" s="10">
        <f t="shared" si="7"/>
        <v>1</v>
      </c>
      <c r="H19" s="240">
        <f t="shared" si="10"/>
        <v>235676.1</v>
      </c>
      <c r="I19" s="11">
        <v>235956.36</v>
      </c>
      <c r="J19" s="11">
        <f t="shared" si="0"/>
        <v>280.25999999998021</v>
      </c>
      <c r="K19" s="27">
        <f t="shared" si="1"/>
        <v>11.677499999999176</v>
      </c>
      <c r="L19" s="28"/>
    </row>
    <row r="20" spans="1:14">
      <c r="A20" s="12">
        <f t="shared" si="5"/>
        <v>14</v>
      </c>
      <c r="B20" s="8">
        <f t="shared" si="5"/>
        <v>46217</v>
      </c>
      <c r="C20" s="8">
        <f t="shared" si="2"/>
        <v>46217</v>
      </c>
      <c r="D20" s="9">
        <v>0.33333333333333331</v>
      </c>
      <c r="E20" s="8">
        <f t="shared" si="3"/>
        <v>46218</v>
      </c>
      <c r="F20" s="9">
        <v>0.33333333333333331</v>
      </c>
      <c r="G20" s="10">
        <f t="shared" si="7"/>
        <v>1</v>
      </c>
      <c r="H20" s="240">
        <f t="shared" si="10"/>
        <v>235956.36</v>
      </c>
      <c r="I20" s="11">
        <v>236023.3</v>
      </c>
      <c r="J20" s="11">
        <f t="shared" si="0"/>
        <v>66.940000000002328</v>
      </c>
      <c r="K20" s="27">
        <f t="shared" si="1"/>
        <v>2.7891666666667638</v>
      </c>
      <c r="L20" s="104"/>
    </row>
    <row r="21" spans="1:14">
      <c r="A21" s="12">
        <f t="shared" si="5"/>
        <v>15</v>
      </c>
      <c r="B21" s="8">
        <f t="shared" si="5"/>
        <v>46218</v>
      </c>
      <c r="C21" s="8">
        <f t="shared" si="2"/>
        <v>46218</v>
      </c>
      <c r="D21" s="9">
        <v>0.33333333333333331</v>
      </c>
      <c r="E21" s="8">
        <f t="shared" si="3"/>
        <v>46219</v>
      </c>
      <c r="F21" s="9">
        <v>0.33333333333333331</v>
      </c>
      <c r="G21" s="10">
        <f t="shared" si="7"/>
        <v>1</v>
      </c>
      <c r="H21" s="240">
        <f t="shared" si="10"/>
        <v>236023.3</v>
      </c>
      <c r="I21" s="11">
        <v>236065.59</v>
      </c>
      <c r="J21" s="11">
        <f t="shared" si="0"/>
        <v>42.290000000008149</v>
      </c>
      <c r="K21" s="27">
        <f t="shared" si="1"/>
        <v>1.762083333333673</v>
      </c>
      <c r="L21" s="104"/>
    </row>
    <row r="22" spans="1:14">
      <c r="A22" s="12">
        <f t="shared" si="5"/>
        <v>16</v>
      </c>
      <c r="B22" s="8">
        <f t="shared" si="5"/>
        <v>46219</v>
      </c>
      <c r="C22" s="8">
        <f t="shared" si="2"/>
        <v>46219</v>
      </c>
      <c r="D22" s="9">
        <v>0.33333333333333331</v>
      </c>
      <c r="E22" s="8">
        <f t="shared" si="3"/>
        <v>46220</v>
      </c>
      <c r="F22" s="9">
        <v>0.33333333333333331</v>
      </c>
      <c r="G22" s="10">
        <f t="shared" si="7"/>
        <v>1</v>
      </c>
      <c r="H22" s="240">
        <f t="shared" si="10"/>
        <v>236065.59</v>
      </c>
      <c r="I22" s="11">
        <v>236141.86</v>
      </c>
      <c r="J22" s="11">
        <f t="shared" si="0"/>
        <v>76.269999999989523</v>
      </c>
      <c r="K22" s="27">
        <f t="shared" si="1"/>
        <v>3.17791666666623</v>
      </c>
      <c r="L22" s="104"/>
    </row>
    <row r="23" spans="1:14">
      <c r="A23" s="12">
        <f t="shared" si="5"/>
        <v>17</v>
      </c>
      <c r="B23" s="8">
        <f t="shared" si="5"/>
        <v>46220</v>
      </c>
      <c r="C23" s="8">
        <f t="shared" si="2"/>
        <v>46220</v>
      </c>
      <c r="D23" s="9">
        <v>0.33333333333333331</v>
      </c>
      <c r="E23" s="8">
        <f t="shared" si="3"/>
        <v>46221</v>
      </c>
      <c r="F23" s="9">
        <v>0.33333333333333331</v>
      </c>
      <c r="G23" s="10">
        <f t="shared" si="7"/>
        <v>1</v>
      </c>
      <c r="H23" s="240">
        <f t="shared" si="10"/>
        <v>236141.86</v>
      </c>
      <c r="I23" s="11">
        <v>236147.15</v>
      </c>
      <c r="J23" s="11">
        <f t="shared" ref="J23" si="13">I23-H23</f>
        <v>5.2900000000081491</v>
      </c>
      <c r="K23" s="27">
        <f t="shared" ref="K23" si="14">J23/24</f>
        <v>0.22041666666700621</v>
      </c>
      <c r="L23" s="104"/>
    </row>
    <row r="24" spans="1:14">
      <c r="A24" s="12">
        <f t="shared" si="5"/>
        <v>18</v>
      </c>
      <c r="B24" s="8">
        <f t="shared" si="5"/>
        <v>46221</v>
      </c>
      <c r="C24" s="8">
        <f t="shared" si="2"/>
        <v>46221</v>
      </c>
      <c r="D24" s="9">
        <v>0.33333333333333331</v>
      </c>
      <c r="E24" s="8">
        <f t="shared" si="3"/>
        <v>46222</v>
      </c>
      <c r="F24" s="9">
        <v>0.33333333333333331</v>
      </c>
      <c r="G24" s="10">
        <f t="shared" si="7"/>
        <v>1</v>
      </c>
      <c r="H24" s="240">
        <f t="shared" si="10"/>
        <v>236147.15</v>
      </c>
      <c r="I24" s="11">
        <v>236228.76</v>
      </c>
      <c r="J24" s="11">
        <f t="shared" ref="J24" si="15">I24-H24</f>
        <v>81.610000000015134</v>
      </c>
      <c r="K24" s="27">
        <f t="shared" ref="K24" si="16">J24/24</f>
        <v>3.4004166666672972</v>
      </c>
      <c r="L24" s="104"/>
    </row>
    <row r="25" spans="1:14">
      <c r="A25" s="12">
        <f t="shared" ref="A25:B34" si="17">A24+1</f>
        <v>19</v>
      </c>
      <c r="B25" s="8">
        <f t="shared" si="17"/>
        <v>46222</v>
      </c>
      <c r="C25" s="8">
        <f t="shared" si="2"/>
        <v>46222</v>
      </c>
      <c r="D25" s="9">
        <v>0.33333333333333331</v>
      </c>
      <c r="E25" s="8">
        <f t="shared" si="3"/>
        <v>46223</v>
      </c>
      <c r="F25" s="9">
        <v>0.33333333333333331</v>
      </c>
      <c r="G25" s="10">
        <f t="shared" si="7"/>
        <v>1</v>
      </c>
      <c r="H25" s="240">
        <f t="shared" si="10"/>
        <v>236228.76</v>
      </c>
      <c r="I25" s="11">
        <v>236228.76</v>
      </c>
      <c r="J25" s="11">
        <f t="shared" si="0"/>
        <v>0</v>
      </c>
      <c r="K25" s="27">
        <f t="shared" ref="K25" si="18">J25/24</f>
        <v>0</v>
      </c>
      <c r="L25" s="755" t="s">
        <v>158</v>
      </c>
    </row>
    <row r="26" spans="1:14">
      <c r="A26" s="12">
        <f t="shared" si="17"/>
        <v>20</v>
      </c>
      <c r="B26" s="8">
        <f t="shared" si="17"/>
        <v>46223</v>
      </c>
      <c r="C26" s="8">
        <f t="shared" si="2"/>
        <v>46223</v>
      </c>
      <c r="D26" s="9">
        <v>0.33333333333333331</v>
      </c>
      <c r="E26" s="8">
        <f t="shared" si="3"/>
        <v>46224</v>
      </c>
      <c r="F26" s="9">
        <v>0.33333333333333331</v>
      </c>
      <c r="G26" s="10">
        <f t="shared" si="7"/>
        <v>1</v>
      </c>
      <c r="H26" s="240">
        <f t="shared" si="10"/>
        <v>236228.76</v>
      </c>
      <c r="I26" s="11">
        <v>236240.76</v>
      </c>
      <c r="J26" s="11">
        <f t="shared" si="0"/>
        <v>12</v>
      </c>
      <c r="K26" s="27">
        <f t="shared" ref="K26" si="19">J26/24</f>
        <v>0.5</v>
      </c>
      <c r="L26" s="104"/>
    </row>
    <row r="27" spans="1:14">
      <c r="A27" s="12">
        <f t="shared" si="17"/>
        <v>21</v>
      </c>
      <c r="B27" s="8">
        <f t="shared" si="17"/>
        <v>46224</v>
      </c>
      <c r="C27" s="8">
        <f t="shared" si="2"/>
        <v>46224</v>
      </c>
      <c r="D27" s="9">
        <v>0.33333333333333331</v>
      </c>
      <c r="E27" s="8">
        <f t="shared" si="3"/>
        <v>46225</v>
      </c>
      <c r="F27" s="9">
        <v>0.33333333333333331</v>
      </c>
      <c r="G27" s="10">
        <f t="shared" si="7"/>
        <v>1</v>
      </c>
      <c r="H27" s="240">
        <f t="shared" si="10"/>
        <v>236240.76</v>
      </c>
      <c r="I27" s="11">
        <v>236314.67</v>
      </c>
      <c r="J27" s="11">
        <f t="shared" si="0"/>
        <v>73.910000000003492</v>
      </c>
      <c r="K27" s="27">
        <f t="shared" si="1"/>
        <v>3.079583333333479</v>
      </c>
      <c r="L27" s="28"/>
    </row>
    <row r="28" spans="1:14">
      <c r="A28" s="12">
        <f t="shared" si="17"/>
        <v>22</v>
      </c>
      <c r="B28" s="8">
        <f t="shared" si="17"/>
        <v>46225</v>
      </c>
      <c r="C28" s="8">
        <f t="shared" si="2"/>
        <v>46225</v>
      </c>
      <c r="D28" s="9">
        <v>0.33333333333333331</v>
      </c>
      <c r="E28" s="8">
        <f t="shared" si="3"/>
        <v>46226</v>
      </c>
      <c r="F28" s="9">
        <v>0.33333333333333331</v>
      </c>
      <c r="G28" s="10">
        <f t="shared" si="7"/>
        <v>1</v>
      </c>
      <c r="H28" s="240">
        <f t="shared" si="10"/>
        <v>236314.67</v>
      </c>
      <c r="I28" s="11">
        <v>236323.19</v>
      </c>
      <c r="J28" s="11">
        <f t="shared" si="0"/>
        <v>8.5199999999895226</v>
      </c>
      <c r="K28" s="27">
        <f t="shared" ref="K28" si="20">J28/24</f>
        <v>0.35499999999956344</v>
      </c>
      <c r="L28" s="28"/>
    </row>
    <row r="29" spans="1:14">
      <c r="A29" s="12">
        <f t="shared" si="17"/>
        <v>23</v>
      </c>
      <c r="B29" s="8">
        <f t="shared" si="17"/>
        <v>46226</v>
      </c>
      <c r="C29" s="8">
        <f t="shared" si="2"/>
        <v>46226</v>
      </c>
      <c r="D29" s="9">
        <v>0.33333333333333331</v>
      </c>
      <c r="E29" s="8">
        <f t="shared" si="3"/>
        <v>46227</v>
      </c>
      <c r="F29" s="9">
        <v>0.33333333333333331</v>
      </c>
      <c r="G29" s="10">
        <f t="shared" si="7"/>
        <v>1</v>
      </c>
      <c r="H29" s="240">
        <f t="shared" si="10"/>
        <v>236323.19</v>
      </c>
      <c r="I29" s="11">
        <v>236374.61</v>
      </c>
      <c r="J29" s="11">
        <f t="shared" si="0"/>
        <v>51.419999999983702</v>
      </c>
      <c r="K29" s="27">
        <f t="shared" si="1"/>
        <v>2.1424999999993211</v>
      </c>
      <c r="L29" s="28"/>
    </row>
    <row r="30" spans="1:14">
      <c r="A30" s="12">
        <f t="shared" si="17"/>
        <v>24</v>
      </c>
      <c r="B30" s="8">
        <f t="shared" si="17"/>
        <v>46227</v>
      </c>
      <c r="C30" s="8">
        <f t="shared" si="2"/>
        <v>46227</v>
      </c>
      <c r="D30" s="9">
        <v>0.33333333333333331</v>
      </c>
      <c r="E30" s="8">
        <f t="shared" si="3"/>
        <v>46228</v>
      </c>
      <c r="F30" s="9">
        <v>0.33333333333333331</v>
      </c>
      <c r="G30" s="10">
        <f t="shared" si="7"/>
        <v>1</v>
      </c>
      <c r="H30" s="240">
        <f t="shared" si="10"/>
        <v>236374.61</v>
      </c>
      <c r="I30" s="11">
        <v>236374.61</v>
      </c>
      <c r="J30" s="11">
        <f t="shared" si="0"/>
        <v>0</v>
      </c>
      <c r="K30" s="27">
        <f t="shared" si="1"/>
        <v>0</v>
      </c>
      <c r="L30" s="755" t="s">
        <v>158</v>
      </c>
    </row>
    <row r="31" spans="1:14">
      <c r="A31" s="12">
        <f t="shared" si="17"/>
        <v>25</v>
      </c>
      <c r="B31" s="8">
        <f t="shared" si="17"/>
        <v>46228</v>
      </c>
      <c r="C31" s="8">
        <f t="shared" si="2"/>
        <v>46228</v>
      </c>
      <c r="D31" s="9">
        <v>0.33333333333333331</v>
      </c>
      <c r="E31" s="8">
        <f t="shared" si="3"/>
        <v>46229</v>
      </c>
      <c r="F31" s="9">
        <v>0.33333333333333331</v>
      </c>
      <c r="G31" s="10">
        <f t="shared" si="7"/>
        <v>1</v>
      </c>
      <c r="H31" s="240">
        <f t="shared" si="10"/>
        <v>236374.61</v>
      </c>
      <c r="I31" s="11">
        <v>236374.61</v>
      </c>
      <c r="J31" s="11">
        <f t="shared" si="0"/>
        <v>0</v>
      </c>
      <c r="K31" s="27">
        <f t="shared" si="1"/>
        <v>0</v>
      </c>
      <c r="L31" s="755" t="s">
        <v>158</v>
      </c>
    </row>
    <row r="32" spans="1:14">
      <c r="A32" s="12">
        <f t="shared" si="17"/>
        <v>26</v>
      </c>
      <c r="B32" s="8">
        <f t="shared" si="17"/>
        <v>46229</v>
      </c>
      <c r="C32" s="8">
        <f t="shared" si="2"/>
        <v>46229</v>
      </c>
      <c r="D32" s="9">
        <v>0.33333333333333331</v>
      </c>
      <c r="E32" s="8">
        <f t="shared" si="3"/>
        <v>46230</v>
      </c>
      <c r="F32" s="9">
        <v>0.33333333333333331</v>
      </c>
      <c r="G32" s="10">
        <f t="shared" si="7"/>
        <v>1</v>
      </c>
      <c r="H32" s="240">
        <f t="shared" si="10"/>
        <v>236374.61</v>
      </c>
      <c r="I32" s="11">
        <v>236388.48000000001</v>
      </c>
      <c r="J32" s="11">
        <f t="shared" si="0"/>
        <v>13.870000000024447</v>
      </c>
      <c r="K32" s="27">
        <f t="shared" si="1"/>
        <v>0.57791666666768526</v>
      </c>
      <c r="L32" s="28"/>
    </row>
    <row r="33" spans="1:12">
      <c r="A33" s="12">
        <f t="shared" si="17"/>
        <v>27</v>
      </c>
      <c r="B33" s="8">
        <f t="shared" si="17"/>
        <v>46230</v>
      </c>
      <c r="C33" s="8">
        <f t="shared" si="2"/>
        <v>46230</v>
      </c>
      <c r="D33" s="9">
        <v>0.33333333333333331</v>
      </c>
      <c r="E33" s="8">
        <f t="shared" si="3"/>
        <v>46231</v>
      </c>
      <c r="F33" s="9">
        <v>0.33333333333333331</v>
      </c>
      <c r="G33" s="10">
        <f t="shared" si="7"/>
        <v>1</v>
      </c>
      <c r="H33" s="240">
        <f t="shared" si="10"/>
        <v>236388.48000000001</v>
      </c>
      <c r="I33" s="11">
        <v>236412.75</v>
      </c>
      <c r="J33" s="11">
        <f t="shared" si="0"/>
        <v>24.269999999989523</v>
      </c>
      <c r="K33" s="27">
        <f t="shared" ref="K33" si="21">J33/24</f>
        <v>1.0112499999995634</v>
      </c>
      <c r="L33" s="104"/>
    </row>
    <row r="34" spans="1:12">
      <c r="A34" s="12">
        <f t="shared" si="17"/>
        <v>28</v>
      </c>
      <c r="B34" s="8">
        <f t="shared" si="17"/>
        <v>46231</v>
      </c>
      <c r="C34" s="8">
        <f t="shared" si="2"/>
        <v>46231</v>
      </c>
      <c r="D34" s="9">
        <v>0.33333333333333331</v>
      </c>
      <c r="E34" s="8">
        <f t="shared" si="3"/>
        <v>46232</v>
      </c>
      <c r="F34" s="9">
        <v>0.33333333333333331</v>
      </c>
      <c r="G34" s="10">
        <f t="shared" si="7"/>
        <v>1</v>
      </c>
      <c r="H34" s="240">
        <f t="shared" si="10"/>
        <v>236412.75</v>
      </c>
      <c r="I34" s="11">
        <v>236461.83</v>
      </c>
      <c r="J34" s="11">
        <f t="shared" si="0"/>
        <v>49.079999999987194</v>
      </c>
      <c r="K34" s="27">
        <f t="shared" si="1"/>
        <v>2.0449999999994666</v>
      </c>
      <c r="L34" s="28"/>
    </row>
    <row r="35" spans="1:12">
      <c r="A35" s="12">
        <f t="shared" ref="A35:B35" si="22">A34+1</f>
        <v>29</v>
      </c>
      <c r="B35" s="8">
        <f t="shared" si="22"/>
        <v>46232</v>
      </c>
      <c r="C35" s="8">
        <f t="shared" ref="C35:C36" si="23">B35</f>
        <v>46232</v>
      </c>
      <c r="D35" s="9">
        <v>0.33333333333333331</v>
      </c>
      <c r="E35" s="8">
        <f t="shared" ref="E35:E36" si="24">C35+1</f>
        <v>46233</v>
      </c>
      <c r="F35" s="9">
        <v>0.33333333333333331</v>
      </c>
      <c r="G35" s="10">
        <f t="shared" ref="G35:G36" si="25">IFERROR(((E35-C35)+(F35-D35)),"")</f>
        <v>1</v>
      </c>
      <c r="H35" s="240">
        <f t="shared" si="10"/>
        <v>236461.83</v>
      </c>
      <c r="I35" s="11">
        <v>236760.7</v>
      </c>
      <c r="J35" s="11">
        <f t="shared" ref="J35:J37" si="26">I35-H35</f>
        <v>298.87000000002445</v>
      </c>
      <c r="K35" s="27">
        <f t="shared" ref="K35:K37" si="27">J35/24</f>
        <v>12.452916666667685</v>
      </c>
      <c r="L35" s="94"/>
    </row>
    <row r="36" spans="1:12">
      <c r="A36" s="12">
        <f t="shared" ref="A36:B37" si="28">A35+1</f>
        <v>30</v>
      </c>
      <c r="B36" s="8">
        <f t="shared" si="28"/>
        <v>46233</v>
      </c>
      <c r="C36" s="8">
        <f t="shared" si="23"/>
        <v>46233</v>
      </c>
      <c r="D36" s="9">
        <v>0.33333333333333331</v>
      </c>
      <c r="E36" s="8">
        <f t="shared" si="24"/>
        <v>46234</v>
      </c>
      <c r="F36" s="9">
        <v>0.33333333333333331</v>
      </c>
      <c r="G36" s="10">
        <f t="shared" si="25"/>
        <v>1</v>
      </c>
      <c r="H36" s="240">
        <f t="shared" si="10"/>
        <v>236760.7</v>
      </c>
      <c r="I36" s="11">
        <v>237058.23</v>
      </c>
      <c r="J36" s="11">
        <f t="shared" si="26"/>
        <v>297.52999999999884</v>
      </c>
      <c r="K36" s="27">
        <f t="shared" si="27"/>
        <v>12.397083333333285</v>
      </c>
      <c r="L36" s="94"/>
    </row>
    <row r="37" spans="1:12">
      <c r="A37" s="12">
        <f t="shared" si="28"/>
        <v>31</v>
      </c>
      <c r="B37" s="8">
        <f t="shared" si="28"/>
        <v>46234</v>
      </c>
      <c r="C37" s="8">
        <f t="shared" ref="C37" si="29">B37</f>
        <v>46234</v>
      </c>
      <c r="D37" s="9">
        <v>0.33333333333333331</v>
      </c>
      <c r="E37" s="8">
        <f t="shared" ref="E37" si="30">C37+1</f>
        <v>46235</v>
      </c>
      <c r="F37" s="9">
        <v>0.33333333333333331</v>
      </c>
      <c r="G37" s="10">
        <f t="shared" ref="G37" si="31">IFERROR(((E37-C37)+(F37-D37)),"")</f>
        <v>1</v>
      </c>
      <c r="H37" s="240">
        <f t="shared" si="10"/>
        <v>237058.23</v>
      </c>
      <c r="I37" s="16">
        <v>237134.3</v>
      </c>
      <c r="J37" s="11">
        <f t="shared" si="26"/>
        <v>76.069999999977881</v>
      </c>
      <c r="K37" s="27">
        <f t="shared" si="27"/>
        <v>3.1695833333324117</v>
      </c>
      <c r="L37" s="94"/>
    </row>
    <row r="38" spans="1:12">
      <c r="A38" s="13"/>
      <c r="B38" s="14"/>
      <c r="C38" s="14"/>
      <c r="D38" s="292"/>
      <c r="E38" s="14"/>
      <c r="F38" s="292"/>
      <c r="G38" s="293"/>
      <c r="H38" s="792"/>
      <c r="I38" s="16"/>
      <c r="J38" s="16"/>
      <c r="K38" s="30"/>
      <c r="L38" s="94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2922.0999999999767</v>
      </c>
      <c r="K40" s="32">
        <f>AVERAGE(K7:K34)</f>
        <v>3.3476636904761539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0.14555059523809363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E00-000000000000}"/>
  </hyperlinks>
  <pageMargins left="0.7" right="0.7" top="0.75" bottom="0.75" header="0.3" footer="0.3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40"/>
  <sheetViews>
    <sheetView zoomScale="85" zoomScaleNormal="85" workbookViewId="0">
      <pane xSplit="10" ySplit="6" topLeftCell="K7" activePane="bottomRight" state="frozen"/>
      <selection pane="topRight"/>
      <selection pane="bottomLeft"/>
      <selection pane="bottomRigh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3.88671875" style="1" customWidth="1"/>
    <col min="9" max="9" width="14.6640625" style="1" customWidth="1"/>
    <col min="10" max="10" width="11.5546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186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MAX(K7:K36)</f>
        <v>58.479166666666664</v>
      </c>
      <c r="L4" s="2"/>
    </row>
    <row r="5" spans="1:12" ht="1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0.33333333333333298</v>
      </c>
      <c r="E7" s="8">
        <f>C7+1</f>
        <v>46205</v>
      </c>
      <c r="F7" s="9">
        <v>0.33333333333333298</v>
      </c>
      <c r="G7" s="10">
        <f>IFERROR(((E7-C7)+(F7-D7)),"")</f>
        <v>1</v>
      </c>
      <c r="H7" s="11">
        <v>2391719.2999999998</v>
      </c>
      <c r="I7" s="11">
        <v>2393082.37</v>
      </c>
      <c r="J7" s="11">
        <f>I7-H7</f>
        <v>1363.070000000298</v>
      </c>
      <c r="K7" s="27">
        <f>J7/24</f>
        <v>56.794583333345749</v>
      </c>
      <c r="L7" s="251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0.33333333333333298</v>
      </c>
      <c r="E8" s="8">
        <f>C8+1</f>
        <v>46206</v>
      </c>
      <c r="F8" s="9">
        <v>0.33333333333333298</v>
      </c>
      <c r="G8" s="10">
        <f>IFERROR(((E8-C8)+(F8-D8)),"")</f>
        <v>1</v>
      </c>
      <c r="H8" s="11">
        <f t="shared" ref="H8:H37" si="0">I7</f>
        <v>2393082.37</v>
      </c>
      <c r="I8" s="11">
        <v>2394415.65</v>
      </c>
      <c r="J8" s="11">
        <f t="shared" ref="J8:J20" si="1">I8-H8</f>
        <v>1333.2799999997951</v>
      </c>
      <c r="K8" s="27">
        <f t="shared" ref="K8:K20" si="2">J8/24</f>
        <v>55.553333333324794</v>
      </c>
      <c r="L8" s="104"/>
    </row>
    <row r="9" spans="1:12">
      <c r="A9" s="12">
        <f t="shared" ref="A9:B20" si="3">A8+1</f>
        <v>3</v>
      </c>
      <c r="B9" s="8">
        <f t="shared" si="3"/>
        <v>46206</v>
      </c>
      <c r="C9" s="8">
        <f t="shared" ref="C9:C20" si="4">B9</f>
        <v>46206</v>
      </c>
      <c r="D9" s="9">
        <v>0.33333333333333298</v>
      </c>
      <c r="E9" s="8">
        <f t="shared" ref="E9:E20" si="5">C9+1</f>
        <v>46207</v>
      </c>
      <c r="F9" s="9">
        <v>0.33333333333333298</v>
      </c>
      <c r="G9" s="10">
        <f t="shared" ref="G9:G20" si="6">IFERROR(((E9-C9)+(F9-D9)),"")</f>
        <v>1</v>
      </c>
      <c r="H9" s="11">
        <f t="shared" si="0"/>
        <v>2394415.65</v>
      </c>
      <c r="I9" s="11">
        <v>2395665.5</v>
      </c>
      <c r="J9" s="11">
        <f t="shared" si="1"/>
        <v>1249.8500000000931</v>
      </c>
      <c r="K9" s="27">
        <f t="shared" si="2"/>
        <v>52.077083333337214</v>
      </c>
      <c r="L9" s="28"/>
    </row>
    <row r="10" spans="1:12">
      <c r="A10" s="12">
        <f t="shared" si="3"/>
        <v>4</v>
      </c>
      <c r="B10" s="8">
        <f t="shared" si="3"/>
        <v>46207</v>
      </c>
      <c r="C10" s="8">
        <f t="shared" si="4"/>
        <v>46207</v>
      </c>
      <c r="D10" s="9">
        <v>0.33333333333333298</v>
      </c>
      <c r="E10" s="8">
        <f t="shared" si="5"/>
        <v>46208</v>
      </c>
      <c r="F10" s="9">
        <v>0.33333333333333298</v>
      </c>
      <c r="G10" s="10">
        <f t="shared" si="6"/>
        <v>1</v>
      </c>
      <c r="H10" s="11">
        <f t="shared" si="0"/>
        <v>2395665.5</v>
      </c>
      <c r="I10" s="11">
        <v>2396563.83</v>
      </c>
      <c r="J10" s="11">
        <f t="shared" si="1"/>
        <v>898.33000000007451</v>
      </c>
      <c r="K10" s="27">
        <f t="shared" si="2"/>
        <v>37.430416666669771</v>
      </c>
      <c r="L10" s="28"/>
    </row>
    <row r="11" spans="1:12">
      <c r="A11" s="12">
        <f t="shared" si="3"/>
        <v>5</v>
      </c>
      <c r="B11" s="8">
        <f t="shared" si="3"/>
        <v>46208</v>
      </c>
      <c r="C11" s="8">
        <f t="shared" si="4"/>
        <v>46208</v>
      </c>
      <c r="D11" s="9">
        <v>0.33333333333333298</v>
      </c>
      <c r="E11" s="8">
        <f t="shared" si="5"/>
        <v>46209</v>
      </c>
      <c r="F11" s="9">
        <v>0.33333333333333298</v>
      </c>
      <c r="G11" s="10">
        <f t="shared" si="6"/>
        <v>1</v>
      </c>
      <c r="H11" s="11">
        <f t="shared" si="0"/>
        <v>2396563.83</v>
      </c>
      <c r="I11" s="11">
        <v>2397116.7799999998</v>
      </c>
      <c r="J11" s="11">
        <f t="shared" si="1"/>
        <v>552.9499999997206</v>
      </c>
      <c r="K11" s="27">
        <f t="shared" si="2"/>
        <v>23.039583333321691</v>
      </c>
      <c r="L11" s="28"/>
    </row>
    <row r="12" spans="1:12">
      <c r="A12" s="12">
        <f t="shared" si="3"/>
        <v>6</v>
      </c>
      <c r="B12" s="8">
        <f t="shared" si="3"/>
        <v>46209</v>
      </c>
      <c r="C12" s="8">
        <f t="shared" si="4"/>
        <v>46209</v>
      </c>
      <c r="D12" s="9">
        <v>0.33333333333333298</v>
      </c>
      <c r="E12" s="8">
        <f t="shared" si="5"/>
        <v>46210</v>
      </c>
      <c r="F12" s="9">
        <v>0.33333333333333298</v>
      </c>
      <c r="G12" s="10">
        <f t="shared" si="6"/>
        <v>1</v>
      </c>
      <c r="H12" s="11">
        <f t="shared" si="0"/>
        <v>2397116.7799999998</v>
      </c>
      <c r="I12" s="11">
        <v>2398513.2999999998</v>
      </c>
      <c r="J12" s="11">
        <f t="shared" si="1"/>
        <v>1396.5200000000186</v>
      </c>
      <c r="K12" s="27">
        <f t="shared" si="2"/>
        <v>58.188333333334107</v>
      </c>
      <c r="L12" s="104"/>
    </row>
    <row r="13" spans="1:12">
      <c r="A13" s="12">
        <f t="shared" si="3"/>
        <v>7</v>
      </c>
      <c r="B13" s="8">
        <f t="shared" si="3"/>
        <v>46210</v>
      </c>
      <c r="C13" s="8">
        <f t="shared" si="4"/>
        <v>46210</v>
      </c>
      <c r="D13" s="9">
        <v>0.33333333333333298</v>
      </c>
      <c r="E13" s="8">
        <f t="shared" si="5"/>
        <v>46211</v>
      </c>
      <c r="F13" s="9">
        <v>0.33333333333333298</v>
      </c>
      <c r="G13" s="10">
        <f t="shared" si="6"/>
        <v>1</v>
      </c>
      <c r="H13" s="11">
        <f t="shared" si="0"/>
        <v>2398513.2999999998</v>
      </c>
      <c r="I13" s="11">
        <v>2399719.2799999998</v>
      </c>
      <c r="J13" s="11">
        <f t="shared" si="1"/>
        <v>1205.9799999999814</v>
      </c>
      <c r="K13" s="27">
        <f t="shared" si="2"/>
        <v>50.249166666665893</v>
      </c>
      <c r="L13" s="104"/>
    </row>
    <row r="14" spans="1:12">
      <c r="A14" s="12">
        <f t="shared" si="3"/>
        <v>8</v>
      </c>
      <c r="B14" s="8">
        <f t="shared" si="3"/>
        <v>46211</v>
      </c>
      <c r="C14" s="8">
        <f t="shared" si="4"/>
        <v>46211</v>
      </c>
      <c r="D14" s="9">
        <v>0.33333333333333298</v>
      </c>
      <c r="E14" s="8">
        <f t="shared" si="5"/>
        <v>46212</v>
      </c>
      <c r="F14" s="9">
        <v>0.33333333333333298</v>
      </c>
      <c r="G14" s="10">
        <f t="shared" si="6"/>
        <v>1</v>
      </c>
      <c r="H14" s="11">
        <f t="shared" si="0"/>
        <v>2399719.2799999998</v>
      </c>
      <c r="I14" s="11">
        <v>2401075.86</v>
      </c>
      <c r="J14" s="11">
        <f t="shared" si="1"/>
        <v>1356.5800000000745</v>
      </c>
      <c r="K14" s="27">
        <f t="shared" si="2"/>
        <v>56.524166666669771</v>
      </c>
      <c r="L14" s="104"/>
    </row>
    <row r="15" spans="1:12">
      <c r="A15" s="12">
        <f t="shared" si="3"/>
        <v>9</v>
      </c>
      <c r="B15" s="8">
        <f t="shared" si="3"/>
        <v>46212</v>
      </c>
      <c r="C15" s="8">
        <f t="shared" si="4"/>
        <v>46212</v>
      </c>
      <c r="D15" s="9">
        <v>0.33333333333333298</v>
      </c>
      <c r="E15" s="8">
        <f t="shared" si="5"/>
        <v>46213</v>
      </c>
      <c r="F15" s="9">
        <v>0.33333333333333298</v>
      </c>
      <c r="G15" s="10">
        <f t="shared" si="6"/>
        <v>1</v>
      </c>
      <c r="H15" s="11">
        <f t="shared" si="0"/>
        <v>2401075.86</v>
      </c>
      <c r="I15" s="11">
        <v>2402353.36</v>
      </c>
      <c r="J15" s="11">
        <f t="shared" si="1"/>
        <v>1277.5</v>
      </c>
      <c r="K15" s="27">
        <f t="shared" si="2"/>
        <v>53.229166666666664</v>
      </c>
      <c r="L15" s="104"/>
    </row>
    <row r="16" spans="1:12">
      <c r="A16" s="12">
        <f t="shared" si="3"/>
        <v>10</v>
      </c>
      <c r="B16" s="8">
        <f t="shared" si="3"/>
        <v>46213</v>
      </c>
      <c r="C16" s="8">
        <f t="shared" si="4"/>
        <v>46213</v>
      </c>
      <c r="D16" s="9">
        <v>0.33333333333333298</v>
      </c>
      <c r="E16" s="8">
        <f t="shared" si="5"/>
        <v>46214</v>
      </c>
      <c r="F16" s="9">
        <v>0.33333333333333298</v>
      </c>
      <c r="G16" s="10">
        <f t="shared" si="6"/>
        <v>1</v>
      </c>
      <c r="H16" s="11">
        <f t="shared" si="0"/>
        <v>2402353.36</v>
      </c>
      <c r="I16" s="240">
        <v>2403331.04</v>
      </c>
      <c r="J16" s="11">
        <f t="shared" ref="J16" si="7">I16-H16</f>
        <v>977.68000000016764</v>
      </c>
      <c r="K16" s="27">
        <f t="shared" ref="K16" si="8">J16/24</f>
        <v>40.736666666673649</v>
      </c>
      <c r="L16" s="104"/>
    </row>
    <row r="17" spans="1:14">
      <c r="A17" s="12">
        <f t="shared" si="3"/>
        <v>11</v>
      </c>
      <c r="B17" s="8">
        <f t="shared" si="3"/>
        <v>46214</v>
      </c>
      <c r="C17" s="8">
        <f t="shared" si="4"/>
        <v>46214</v>
      </c>
      <c r="D17" s="9">
        <v>0.33333333333333298</v>
      </c>
      <c r="E17" s="8">
        <f t="shared" si="5"/>
        <v>46215</v>
      </c>
      <c r="F17" s="9">
        <v>0.33333333333333298</v>
      </c>
      <c r="G17" s="10">
        <f t="shared" si="6"/>
        <v>1</v>
      </c>
      <c r="H17" s="11">
        <f t="shared" si="0"/>
        <v>2403331.04</v>
      </c>
      <c r="I17" s="240">
        <v>2404153.41</v>
      </c>
      <c r="J17" s="11">
        <f t="shared" si="1"/>
        <v>822.37000000011176</v>
      </c>
      <c r="K17" s="27">
        <f t="shared" si="2"/>
        <v>34.265416666671321</v>
      </c>
      <c r="L17" s="104"/>
    </row>
    <row r="18" spans="1:14">
      <c r="A18" s="12">
        <f t="shared" si="3"/>
        <v>12</v>
      </c>
      <c r="B18" s="8">
        <f t="shared" si="3"/>
        <v>46215</v>
      </c>
      <c r="C18" s="8">
        <f t="shared" si="4"/>
        <v>46215</v>
      </c>
      <c r="D18" s="9">
        <v>0.33333333333333298</v>
      </c>
      <c r="E18" s="8">
        <f t="shared" si="5"/>
        <v>46216</v>
      </c>
      <c r="F18" s="9">
        <v>0.33333333333333298</v>
      </c>
      <c r="G18" s="10">
        <f t="shared" si="6"/>
        <v>1</v>
      </c>
      <c r="H18" s="11">
        <f t="shared" si="0"/>
        <v>2404153.41</v>
      </c>
      <c r="I18" s="11">
        <v>2404728.88</v>
      </c>
      <c r="J18" s="11">
        <f t="shared" si="1"/>
        <v>575.46999999973923</v>
      </c>
      <c r="K18" s="27">
        <f t="shared" si="2"/>
        <v>23.977916666655801</v>
      </c>
      <c r="L18" s="104"/>
      <c r="N18" s="29"/>
    </row>
    <row r="19" spans="1:14">
      <c r="A19" s="12">
        <f t="shared" si="3"/>
        <v>13</v>
      </c>
      <c r="B19" s="8">
        <f t="shared" si="3"/>
        <v>46216</v>
      </c>
      <c r="C19" s="8">
        <f t="shared" si="4"/>
        <v>46216</v>
      </c>
      <c r="D19" s="9">
        <v>0.33333333333333298</v>
      </c>
      <c r="E19" s="8">
        <f t="shared" si="5"/>
        <v>46217</v>
      </c>
      <c r="F19" s="9">
        <v>0.33333333333333298</v>
      </c>
      <c r="G19" s="10">
        <f t="shared" si="6"/>
        <v>1</v>
      </c>
      <c r="H19" s="11">
        <f t="shared" si="0"/>
        <v>2404728.88</v>
      </c>
      <c r="I19" s="11">
        <v>2406132.38</v>
      </c>
      <c r="J19" s="11">
        <f t="shared" si="1"/>
        <v>1403.5</v>
      </c>
      <c r="K19" s="27">
        <f t="shared" si="2"/>
        <v>58.479166666666664</v>
      </c>
      <c r="L19" s="104"/>
    </row>
    <row r="20" spans="1:14">
      <c r="A20" s="12">
        <f t="shared" si="3"/>
        <v>14</v>
      </c>
      <c r="B20" s="8">
        <f t="shared" si="3"/>
        <v>46217</v>
      </c>
      <c r="C20" s="8">
        <f t="shared" si="4"/>
        <v>46217</v>
      </c>
      <c r="D20" s="9">
        <v>0.33333333333333298</v>
      </c>
      <c r="E20" s="8">
        <f t="shared" si="5"/>
        <v>46218</v>
      </c>
      <c r="F20" s="9">
        <v>0.33333333333333298</v>
      </c>
      <c r="G20" s="10">
        <f t="shared" si="6"/>
        <v>1</v>
      </c>
      <c r="H20" s="11">
        <f t="shared" si="0"/>
        <v>2406132.38</v>
      </c>
      <c r="I20" s="11">
        <v>2407246.16</v>
      </c>
      <c r="J20" s="11">
        <f t="shared" si="1"/>
        <v>1113.7800000002608</v>
      </c>
      <c r="K20" s="27">
        <f t="shared" si="2"/>
        <v>46.407500000010863</v>
      </c>
      <c r="L20" s="104"/>
    </row>
    <row r="21" spans="1:14">
      <c r="A21" s="12">
        <f t="shared" ref="A21:B21" si="9">A20+1</f>
        <v>15</v>
      </c>
      <c r="B21" s="8">
        <f t="shared" si="9"/>
        <v>46218</v>
      </c>
      <c r="C21" s="8">
        <f t="shared" ref="C21:C37" si="10">B21</f>
        <v>46218</v>
      </c>
      <c r="D21" s="9">
        <v>0.33333333333333298</v>
      </c>
      <c r="E21" s="8">
        <f t="shared" ref="E21:E37" si="11">C21+1</f>
        <v>46219</v>
      </c>
      <c r="F21" s="9">
        <v>0.33333333333333298</v>
      </c>
      <c r="G21" s="10">
        <f t="shared" ref="G21:G37" si="12">IFERROR(((E21-C21)+(F21-D21)),"")</f>
        <v>1</v>
      </c>
      <c r="H21" s="11">
        <f t="shared" si="0"/>
        <v>2407246.16</v>
      </c>
      <c r="I21" s="11">
        <v>2408353.16</v>
      </c>
      <c r="J21" s="11">
        <f t="shared" ref="J21:J37" si="13">I21-H21</f>
        <v>1107</v>
      </c>
      <c r="K21" s="27">
        <f t="shared" ref="K21:K37" si="14">J21/24</f>
        <v>46.125</v>
      </c>
      <c r="L21" s="104"/>
    </row>
    <row r="22" spans="1:14">
      <c r="A22" s="12">
        <f t="shared" ref="A22:B22" si="15">A21+1</f>
        <v>16</v>
      </c>
      <c r="B22" s="8">
        <f t="shared" si="15"/>
        <v>46219</v>
      </c>
      <c r="C22" s="8">
        <f t="shared" si="10"/>
        <v>46219</v>
      </c>
      <c r="D22" s="9">
        <v>0.33333333333333298</v>
      </c>
      <c r="E22" s="8">
        <f t="shared" si="11"/>
        <v>46220</v>
      </c>
      <c r="F22" s="9">
        <v>0.33333333333333298</v>
      </c>
      <c r="G22" s="10">
        <f t="shared" si="12"/>
        <v>1</v>
      </c>
      <c r="H22" s="11">
        <f t="shared" si="0"/>
        <v>2408353.16</v>
      </c>
      <c r="I22" s="11">
        <v>2409491.7200000002</v>
      </c>
      <c r="J22" s="11">
        <f t="shared" si="13"/>
        <v>1138.5600000000559</v>
      </c>
      <c r="K22" s="27">
        <f t="shared" si="14"/>
        <v>47.440000000002328</v>
      </c>
      <c r="L22" s="104"/>
    </row>
    <row r="23" spans="1:14">
      <c r="A23" s="12">
        <f t="shared" ref="A23:B23" si="16">A22+1</f>
        <v>17</v>
      </c>
      <c r="B23" s="8">
        <f t="shared" si="16"/>
        <v>46220</v>
      </c>
      <c r="C23" s="8">
        <f t="shared" si="10"/>
        <v>46220</v>
      </c>
      <c r="D23" s="9">
        <v>0.33333333333333298</v>
      </c>
      <c r="E23" s="8">
        <f t="shared" si="11"/>
        <v>46221</v>
      </c>
      <c r="F23" s="9">
        <v>0.33333333333333298</v>
      </c>
      <c r="G23" s="10">
        <f t="shared" si="12"/>
        <v>1</v>
      </c>
      <c r="H23" s="11">
        <f t="shared" si="0"/>
        <v>2409491.7200000002</v>
      </c>
      <c r="I23" s="11">
        <v>2410513.7999999998</v>
      </c>
      <c r="J23" s="11">
        <f t="shared" si="13"/>
        <v>1022.0799999996088</v>
      </c>
      <c r="K23" s="27">
        <f t="shared" si="14"/>
        <v>42.586666666650366</v>
      </c>
      <c r="L23" s="104"/>
    </row>
    <row r="24" spans="1:14">
      <c r="A24" s="12">
        <f t="shared" ref="A24:B24" si="17">A23+1</f>
        <v>18</v>
      </c>
      <c r="B24" s="8">
        <f t="shared" si="17"/>
        <v>46221</v>
      </c>
      <c r="C24" s="8">
        <f t="shared" si="10"/>
        <v>46221</v>
      </c>
      <c r="D24" s="9">
        <v>0.33333333333333298</v>
      </c>
      <c r="E24" s="8">
        <f t="shared" si="11"/>
        <v>46222</v>
      </c>
      <c r="F24" s="9">
        <v>0.33333333333333298</v>
      </c>
      <c r="G24" s="10">
        <f t="shared" si="12"/>
        <v>1</v>
      </c>
      <c r="H24" s="11">
        <f t="shared" si="0"/>
        <v>2410513.7999999998</v>
      </c>
      <c r="I24" s="11">
        <v>2411342.16</v>
      </c>
      <c r="J24" s="11">
        <f t="shared" si="13"/>
        <v>828.36000000033528</v>
      </c>
      <c r="K24" s="27">
        <f t="shared" si="14"/>
        <v>34.51500000001397</v>
      </c>
      <c r="L24" s="28"/>
    </row>
    <row r="25" spans="1:14">
      <c r="A25" s="12">
        <f t="shared" ref="A25:B25" si="18">A24+1</f>
        <v>19</v>
      </c>
      <c r="B25" s="8">
        <f t="shared" si="18"/>
        <v>46222</v>
      </c>
      <c r="C25" s="8">
        <f t="shared" si="10"/>
        <v>46222</v>
      </c>
      <c r="D25" s="9">
        <v>0.33333333333333298</v>
      </c>
      <c r="E25" s="8">
        <f t="shared" si="11"/>
        <v>46223</v>
      </c>
      <c r="F25" s="9">
        <v>0.33333333333333298</v>
      </c>
      <c r="G25" s="10">
        <f t="shared" si="12"/>
        <v>1</v>
      </c>
      <c r="H25" s="11">
        <f t="shared" si="0"/>
        <v>2411342.16</v>
      </c>
      <c r="I25" s="11">
        <v>2411855.92</v>
      </c>
      <c r="J25" s="11">
        <f t="shared" si="13"/>
        <v>513.75999999977648</v>
      </c>
      <c r="K25" s="27">
        <f t="shared" si="14"/>
        <v>21.406666666657355</v>
      </c>
      <c r="L25" s="104"/>
    </row>
    <row r="26" spans="1:14">
      <c r="A26" s="12">
        <f t="shared" ref="A26:B26" si="19">A25+1</f>
        <v>20</v>
      </c>
      <c r="B26" s="8">
        <f t="shared" si="19"/>
        <v>46223</v>
      </c>
      <c r="C26" s="8">
        <f t="shared" si="10"/>
        <v>46223</v>
      </c>
      <c r="D26" s="9">
        <v>0.33333333333333298</v>
      </c>
      <c r="E26" s="8">
        <f t="shared" si="11"/>
        <v>46224</v>
      </c>
      <c r="F26" s="9">
        <v>0.33333333333333298</v>
      </c>
      <c r="G26" s="10">
        <f t="shared" si="12"/>
        <v>1</v>
      </c>
      <c r="H26" s="11">
        <f t="shared" si="0"/>
        <v>2411855.92</v>
      </c>
      <c r="I26" s="11">
        <v>2412976.65</v>
      </c>
      <c r="J26" s="11">
        <f t="shared" si="13"/>
        <v>1120.7299999999814</v>
      </c>
      <c r="K26" s="27">
        <f t="shared" si="14"/>
        <v>46.697083333332557</v>
      </c>
      <c r="L26" s="28"/>
    </row>
    <row r="27" spans="1:14">
      <c r="A27" s="12">
        <f t="shared" ref="A27:B27" si="20">A26+1</f>
        <v>21</v>
      </c>
      <c r="B27" s="8">
        <f t="shared" si="20"/>
        <v>46224</v>
      </c>
      <c r="C27" s="8">
        <f t="shared" si="10"/>
        <v>46224</v>
      </c>
      <c r="D27" s="9">
        <v>0.33333333333333298</v>
      </c>
      <c r="E27" s="8">
        <f t="shared" si="11"/>
        <v>46225</v>
      </c>
      <c r="F27" s="9">
        <v>0.33333333333333298</v>
      </c>
      <c r="G27" s="10">
        <f t="shared" si="12"/>
        <v>1</v>
      </c>
      <c r="H27" s="11">
        <f t="shared" si="0"/>
        <v>2412976.65</v>
      </c>
      <c r="I27" s="11">
        <v>2414012.96</v>
      </c>
      <c r="J27" s="11">
        <f t="shared" si="13"/>
        <v>1036.3100000000559</v>
      </c>
      <c r="K27" s="27">
        <f t="shared" si="14"/>
        <v>43.179583333335664</v>
      </c>
      <c r="L27" s="28"/>
    </row>
    <row r="28" spans="1:14">
      <c r="A28" s="12">
        <f t="shared" ref="A28:B28" si="21">A27+1</f>
        <v>22</v>
      </c>
      <c r="B28" s="8">
        <f t="shared" si="21"/>
        <v>46225</v>
      </c>
      <c r="C28" s="8">
        <f t="shared" si="10"/>
        <v>46225</v>
      </c>
      <c r="D28" s="9">
        <v>0.33333333333333298</v>
      </c>
      <c r="E28" s="8">
        <f t="shared" si="11"/>
        <v>46226</v>
      </c>
      <c r="F28" s="9">
        <v>0.33333333333333298</v>
      </c>
      <c r="G28" s="10">
        <f t="shared" si="12"/>
        <v>1</v>
      </c>
      <c r="H28" s="11">
        <f t="shared" si="0"/>
        <v>2414012.96</v>
      </c>
      <c r="I28" s="11">
        <v>2415106.63</v>
      </c>
      <c r="J28" s="11">
        <f t="shared" si="13"/>
        <v>1093.6699999999255</v>
      </c>
      <c r="K28" s="27">
        <f t="shared" si="14"/>
        <v>45.569583333330229</v>
      </c>
      <c r="L28" s="28"/>
    </row>
    <row r="29" spans="1:14">
      <c r="A29" s="12">
        <f t="shared" ref="A29:B29" si="22">A28+1</f>
        <v>23</v>
      </c>
      <c r="B29" s="8">
        <f t="shared" si="22"/>
        <v>46226</v>
      </c>
      <c r="C29" s="8">
        <f t="shared" si="10"/>
        <v>46226</v>
      </c>
      <c r="D29" s="9">
        <v>0.33333333333333298</v>
      </c>
      <c r="E29" s="8">
        <f t="shared" si="11"/>
        <v>46227</v>
      </c>
      <c r="F29" s="9">
        <v>0.33333333333333298</v>
      </c>
      <c r="G29" s="10">
        <f t="shared" si="12"/>
        <v>1</v>
      </c>
      <c r="H29" s="11">
        <f t="shared" si="0"/>
        <v>2415106.63</v>
      </c>
      <c r="I29" s="11">
        <v>2416470.12</v>
      </c>
      <c r="J29" s="11">
        <f t="shared" si="13"/>
        <v>1363.4900000002235</v>
      </c>
      <c r="K29" s="27">
        <f t="shared" si="14"/>
        <v>56.812083333342649</v>
      </c>
      <c r="L29" s="28"/>
    </row>
    <row r="30" spans="1:14">
      <c r="A30" s="12">
        <f t="shared" ref="A30:B30" si="23">A29+1</f>
        <v>24</v>
      </c>
      <c r="B30" s="8">
        <f t="shared" si="23"/>
        <v>46227</v>
      </c>
      <c r="C30" s="8">
        <f t="shared" si="10"/>
        <v>46227</v>
      </c>
      <c r="D30" s="9">
        <v>0.33333333333333298</v>
      </c>
      <c r="E30" s="8">
        <f t="shared" si="11"/>
        <v>46228</v>
      </c>
      <c r="F30" s="9">
        <v>0.33333333333333298</v>
      </c>
      <c r="G30" s="10">
        <f t="shared" si="12"/>
        <v>1</v>
      </c>
      <c r="H30" s="11">
        <f t="shared" si="0"/>
        <v>2416470.12</v>
      </c>
      <c r="I30" s="11">
        <v>2417499.75</v>
      </c>
      <c r="J30" s="11">
        <f t="shared" si="13"/>
        <v>1029.6299999998882</v>
      </c>
      <c r="K30" s="27">
        <f t="shared" si="14"/>
        <v>42.901249999995343</v>
      </c>
      <c r="L30" s="104"/>
    </row>
    <row r="31" spans="1:14">
      <c r="A31" s="12">
        <f t="shared" ref="A31:B31" si="24">A30+1</f>
        <v>25</v>
      </c>
      <c r="B31" s="8">
        <f t="shared" si="24"/>
        <v>46228</v>
      </c>
      <c r="C31" s="8">
        <f t="shared" si="10"/>
        <v>46228</v>
      </c>
      <c r="D31" s="9">
        <v>0.33333333333333298</v>
      </c>
      <c r="E31" s="8">
        <f t="shared" si="11"/>
        <v>46229</v>
      </c>
      <c r="F31" s="9">
        <v>0.33333333333333298</v>
      </c>
      <c r="G31" s="10">
        <f t="shared" si="12"/>
        <v>1</v>
      </c>
      <c r="H31" s="11">
        <f t="shared" si="0"/>
        <v>2417499.75</v>
      </c>
      <c r="I31" s="11">
        <v>2418353.0099999998</v>
      </c>
      <c r="J31" s="11">
        <f t="shared" si="13"/>
        <v>853.25999999977648</v>
      </c>
      <c r="K31" s="27">
        <f t="shared" si="14"/>
        <v>35.552499999990687</v>
      </c>
      <c r="L31" s="28"/>
    </row>
    <row r="32" spans="1:14">
      <c r="A32" s="12">
        <f t="shared" ref="A32:B32" si="25">A31+1</f>
        <v>26</v>
      </c>
      <c r="B32" s="8">
        <f t="shared" si="25"/>
        <v>46229</v>
      </c>
      <c r="C32" s="8">
        <f t="shared" si="10"/>
        <v>46229</v>
      </c>
      <c r="D32" s="9">
        <v>0.33333333333333298</v>
      </c>
      <c r="E32" s="8">
        <f t="shared" si="11"/>
        <v>46230</v>
      </c>
      <c r="F32" s="9">
        <v>0.33333333333333298</v>
      </c>
      <c r="G32" s="10">
        <f t="shared" si="12"/>
        <v>1</v>
      </c>
      <c r="H32" s="11">
        <f t="shared" si="0"/>
        <v>2418353.0099999998</v>
      </c>
      <c r="I32" s="11">
        <v>2418982.1800000002</v>
      </c>
      <c r="J32" s="11">
        <f t="shared" si="13"/>
        <v>629.17000000039116</v>
      </c>
      <c r="K32" s="27">
        <f t="shared" si="14"/>
        <v>26.215416666682966</v>
      </c>
      <c r="L32" s="104"/>
    </row>
    <row r="33" spans="1:12">
      <c r="A33" s="12">
        <f t="shared" ref="A33:B33" si="26">A32+1</f>
        <v>27</v>
      </c>
      <c r="B33" s="8">
        <f t="shared" si="26"/>
        <v>46230</v>
      </c>
      <c r="C33" s="8">
        <f t="shared" si="10"/>
        <v>46230</v>
      </c>
      <c r="D33" s="9">
        <v>0.33333333333333298</v>
      </c>
      <c r="E33" s="8">
        <f t="shared" si="11"/>
        <v>46231</v>
      </c>
      <c r="F33" s="9">
        <v>0.33333333333333298</v>
      </c>
      <c r="G33" s="10">
        <f t="shared" si="12"/>
        <v>1</v>
      </c>
      <c r="H33" s="11">
        <f t="shared" si="0"/>
        <v>2418982.1800000002</v>
      </c>
      <c r="I33" s="11">
        <v>2420251.9900000002</v>
      </c>
      <c r="J33" s="11">
        <f t="shared" si="13"/>
        <v>1269.8100000000559</v>
      </c>
      <c r="K33" s="27">
        <f t="shared" si="14"/>
        <v>52.908750000002328</v>
      </c>
      <c r="L33" s="104"/>
    </row>
    <row r="34" spans="1:12">
      <c r="A34" s="12">
        <f t="shared" ref="A34:B34" si="27">A33+1</f>
        <v>28</v>
      </c>
      <c r="B34" s="8">
        <f t="shared" si="27"/>
        <v>46231</v>
      </c>
      <c r="C34" s="8">
        <f t="shared" si="10"/>
        <v>46231</v>
      </c>
      <c r="D34" s="9">
        <v>0.33333333333333298</v>
      </c>
      <c r="E34" s="8">
        <f t="shared" si="11"/>
        <v>46232</v>
      </c>
      <c r="F34" s="9">
        <v>0.33333333333333298</v>
      </c>
      <c r="G34" s="10">
        <f t="shared" si="12"/>
        <v>1</v>
      </c>
      <c r="H34" s="11">
        <f t="shared" si="0"/>
        <v>2420251.9900000002</v>
      </c>
      <c r="I34" s="11">
        <v>2421501.85</v>
      </c>
      <c r="J34" s="11">
        <f t="shared" si="13"/>
        <v>1249.8599999998696</v>
      </c>
      <c r="K34" s="27">
        <f t="shared" si="14"/>
        <v>52.077499999994565</v>
      </c>
      <c r="L34" s="104"/>
    </row>
    <row r="35" spans="1:12">
      <c r="A35" s="12">
        <f t="shared" ref="A35:B35" si="28">A34+1</f>
        <v>29</v>
      </c>
      <c r="B35" s="8">
        <f t="shared" si="28"/>
        <v>46232</v>
      </c>
      <c r="C35" s="8">
        <f t="shared" si="10"/>
        <v>46232</v>
      </c>
      <c r="D35" s="9">
        <v>0.33333333333333298</v>
      </c>
      <c r="E35" s="8">
        <f t="shared" si="11"/>
        <v>46233</v>
      </c>
      <c r="F35" s="9">
        <v>0.33333333333333298</v>
      </c>
      <c r="G35" s="10">
        <f t="shared" si="12"/>
        <v>1</v>
      </c>
      <c r="H35" s="11">
        <f t="shared" si="0"/>
        <v>2421501.85</v>
      </c>
      <c r="I35" s="11">
        <v>2422750.08</v>
      </c>
      <c r="J35" s="11">
        <f t="shared" si="13"/>
        <v>1248.2299999999814</v>
      </c>
      <c r="K35" s="27">
        <f t="shared" si="14"/>
        <v>52.009583333332557</v>
      </c>
      <c r="L35" s="104"/>
    </row>
    <row r="36" spans="1:12">
      <c r="A36" s="12">
        <f t="shared" ref="A36:B36" si="29">A35+1</f>
        <v>30</v>
      </c>
      <c r="B36" s="8">
        <f t="shared" si="29"/>
        <v>46233</v>
      </c>
      <c r="C36" s="8">
        <f t="shared" si="10"/>
        <v>46233</v>
      </c>
      <c r="D36" s="9">
        <v>0.33333333333333298</v>
      </c>
      <c r="E36" s="8">
        <f t="shared" si="11"/>
        <v>46234</v>
      </c>
      <c r="F36" s="9">
        <v>0.33333333333333298</v>
      </c>
      <c r="G36" s="10">
        <f t="shared" si="12"/>
        <v>1</v>
      </c>
      <c r="H36" s="11">
        <f t="shared" si="0"/>
        <v>2422750.08</v>
      </c>
      <c r="I36" s="11">
        <v>2423857.3199999998</v>
      </c>
      <c r="J36" s="11">
        <f t="shared" si="13"/>
        <v>1107.2399999997579</v>
      </c>
      <c r="K36" s="27">
        <f t="shared" si="14"/>
        <v>46.134999999989908</v>
      </c>
      <c r="L36" s="104"/>
    </row>
    <row r="37" spans="1:12">
      <c r="A37" s="12">
        <f t="shared" ref="A37:B37" si="30">A36+1</f>
        <v>31</v>
      </c>
      <c r="B37" s="8">
        <f t="shared" si="30"/>
        <v>46234</v>
      </c>
      <c r="C37" s="8">
        <f t="shared" si="10"/>
        <v>46234</v>
      </c>
      <c r="D37" s="9">
        <v>0.33333333333333298</v>
      </c>
      <c r="E37" s="8">
        <f t="shared" si="11"/>
        <v>46235</v>
      </c>
      <c r="F37" s="9">
        <v>0.33333333333333298</v>
      </c>
      <c r="G37" s="10">
        <f t="shared" si="12"/>
        <v>1</v>
      </c>
      <c r="H37" s="11">
        <f t="shared" si="0"/>
        <v>2423857.3199999998</v>
      </c>
      <c r="I37" s="11">
        <v>2424968.92</v>
      </c>
      <c r="J37" s="11">
        <f t="shared" si="13"/>
        <v>1111.6000000000931</v>
      </c>
      <c r="K37" s="27">
        <f t="shared" si="14"/>
        <v>46.31666666667055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33249.620000000112</v>
      </c>
      <c r="K39" s="32">
        <f>AVERAGE(K7:K38)</f>
        <v>44.690349462365738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1.4416241762053463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F00-000000000000}"/>
  </hyperlinks>
  <pageMargins left="0.7" right="0.7" top="0.75" bottom="0.75" header="0.3" footer="0.3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40"/>
  <sheetViews>
    <sheetView zoomScale="80" zoomScaleNormal="80" workbookViewId="0">
      <pane xSplit="6" ySplit="6" topLeftCell="G7" activePane="bottomRight" state="frozen"/>
      <selection pane="topRight"/>
      <selection pane="bottomLeft"/>
      <selection pane="bottomRigh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1.44140625" style="1" customWidth="1"/>
    <col min="9" max="9" width="11.6640625" style="1" customWidth="1"/>
    <col min="10" max="10" width="11.5546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187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MAX(K7:K38)</f>
        <v>45.346666666669385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0.375</v>
      </c>
      <c r="E7" s="8">
        <f>C7+1</f>
        <v>46205</v>
      </c>
      <c r="F7" s="9">
        <v>0.375</v>
      </c>
      <c r="G7" s="10">
        <f>IFERROR(((E7-C7)+(F7-D7)),"")</f>
        <v>1</v>
      </c>
      <c r="H7" s="11">
        <v>830428.57</v>
      </c>
      <c r="I7" s="11">
        <v>831345.51</v>
      </c>
      <c r="J7" s="11">
        <f t="shared" ref="J7" si="0">I7-H7</f>
        <v>916.94000000006054</v>
      </c>
      <c r="K7" s="27">
        <f t="shared" ref="K7" si="1">J7/24</f>
        <v>38.205833333335853</v>
      </c>
      <c r="L7" s="251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0.375</v>
      </c>
      <c r="E8" s="8">
        <f>C8+1</f>
        <v>46206</v>
      </c>
      <c r="F8" s="9">
        <v>0.375</v>
      </c>
      <c r="G8" s="10">
        <f>IFERROR(((E8-C8)+(F8-D8)),"")</f>
        <v>1</v>
      </c>
      <c r="H8" s="11">
        <f t="shared" ref="H8:H37" si="2">I7</f>
        <v>831345.51</v>
      </c>
      <c r="I8" s="11">
        <v>832283.02</v>
      </c>
      <c r="J8" s="11">
        <f t="shared" ref="J8:J12" si="3">I8-H8</f>
        <v>937.51000000000931</v>
      </c>
      <c r="K8" s="27">
        <f t="shared" ref="K8:K12" si="4">J8/24</f>
        <v>39.062916666667057</v>
      </c>
      <c r="L8" s="104"/>
    </row>
    <row r="9" spans="1:12">
      <c r="A9" s="12">
        <f t="shared" ref="A9:B20" si="5">A8+1</f>
        <v>3</v>
      </c>
      <c r="B9" s="8">
        <f t="shared" si="5"/>
        <v>46206</v>
      </c>
      <c r="C9" s="8">
        <f t="shared" ref="C9:C20" si="6">B9</f>
        <v>46206</v>
      </c>
      <c r="D9" s="9">
        <v>0.375</v>
      </c>
      <c r="E9" s="8">
        <f t="shared" ref="E9:E20" si="7">C9+1</f>
        <v>46207</v>
      </c>
      <c r="F9" s="9">
        <v>0.375</v>
      </c>
      <c r="G9" s="10">
        <f t="shared" ref="G9:G20" si="8">IFERROR(((E9-C9)+(F9-D9)),"")</f>
        <v>1</v>
      </c>
      <c r="H9" s="11">
        <f t="shared" si="2"/>
        <v>832283.02</v>
      </c>
      <c r="I9" s="11">
        <v>833121.69</v>
      </c>
      <c r="J9" s="11">
        <f t="shared" si="3"/>
        <v>838.66999999992549</v>
      </c>
      <c r="K9" s="27">
        <f t="shared" si="4"/>
        <v>34.944583333330229</v>
      </c>
      <c r="L9" s="28"/>
    </row>
    <row r="10" spans="1:12">
      <c r="A10" s="12">
        <f t="shared" si="5"/>
        <v>4</v>
      </c>
      <c r="B10" s="8">
        <f t="shared" si="5"/>
        <v>46207</v>
      </c>
      <c r="C10" s="8">
        <f t="shared" si="6"/>
        <v>46207</v>
      </c>
      <c r="D10" s="9">
        <v>0.375</v>
      </c>
      <c r="E10" s="8">
        <f t="shared" si="7"/>
        <v>46208</v>
      </c>
      <c r="F10" s="9">
        <v>0.375</v>
      </c>
      <c r="G10" s="10">
        <f t="shared" si="8"/>
        <v>1</v>
      </c>
      <c r="H10" s="11">
        <f t="shared" si="2"/>
        <v>833121.69</v>
      </c>
      <c r="I10" s="11">
        <v>833803.93</v>
      </c>
      <c r="J10" s="11">
        <f t="shared" si="3"/>
        <v>682.2400000001071</v>
      </c>
      <c r="K10" s="27">
        <f t="shared" si="4"/>
        <v>28.426666666671128</v>
      </c>
      <c r="L10" s="28"/>
    </row>
    <row r="11" spans="1:12">
      <c r="A11" s="12">
        <f t="shared" si="5"/>
        <v>5</v>
      </c>
      <c r="B11" s="8">
        <f t="shared" si="5"/>
        <v>46208</v>
      </c>
      <c r="C11" s="8">
        <f t="shared" si="6"/>
        <v>46208</v>
      </c>
      <c r="D11" s="9">
        <v>0.375</v>
      </c>
      <c r="E11" s="8">
        <f t="shared" si="7"/>
        <v>46209</v>
      </c>
      <c r="F11" s="9">
        <v>0.375</v>
      </c>
      <c r="G11" s="10">
        <f t="shared" si="8"/>
        <v>1</v>
      </c>
      <c r="H11" s="11">
        <f t="shared" si="2"/>
        <v>833803.93</v>
      </c>
      <c r="I11" s="11">
        <v>834427.87</v>
      </c>
      <c r="J11" s="11">
        <f t="shared" si="3"/>
        <v>623.93999999994412</v>
      </c>
      <c r="K11" s="27">
        <f t="shared" si="4"/>
        <v>25.997499999997672</v>
      </c>
      <c r="L11" s="28"/>
    </row>
    <row r="12" spans="1:12">
      <c r="A12" s="12">
        <f t="shared" si="5"/>
        <v>6</v>
      </c>
      <c r="B12" s="8">
        <f t="shared" si="5"/>
        <v>46209</v>
      </c>
      <c r="C12" s="8">
        <f t="shared" si="6"/>
        <v>46209</v>
      </c>
      <c r="D12" s="9">
        <v>0.375</v>
      </c>
      <c r="E12" s="8">
        <f t="shared" si="7"/>
        <v>46210</v>
      </c>
      <c r="F12" s="9">
        <v>0.375</v>
      </c>
      <c r="G12" s="10">
        <f t="shared" si="8"/>
        <v>1</v>
      </c>
      <c r="H12" s="11">
        <f t="shared" si="2"/>
        <v>834427.87</v>
      </c>
      <c r="I12" s="11">
        <v>835402.87</v>
      </c>
      <c r="J12" s="11">
        <f t="shared" si="3"/>
        <v>975</v>
      </c>
      <c r="K12" s="27">
        <f t="shared" si="4"/>
        <v>40.625</v>
      </c>
      <c r="L12" s="28"/>
    </row>
    <row r="13" spans="1:12">
      <c r="A13" s="12">
        <f t="shared" si="5"/>
        <v>7</v>
      </c>
      <c r="B13" s="8">
        <f t="shared" si="5"/>
        <v>46210</v>
      </c>
      <c r="C13" s="8">
        <f t="shared" si="6"/>
        <v>46210</v>
      </c>
      <c r="D13" s="9">
        <v>0.375</v>
      </c>
      <c r="E13" s="8">
        <f t="shared" si="7"/>
        <v>46211</v>
      </c>
      <c r="F13" s="9">
        <v>0.375</v>
      </c>
      <c r="G13" s="10">
        <f t="shared" si="8"/>
        <v>1</v>
      </c>
      <c r="H13" s="11">
        <f t="shared" si="2"/>
        <v>835402.87</v>
      </c>
      <c r="I13" s="11">
        <v>836464.04</v>
      </c>
      <c r="J13" s="11">
        <f t="shared" ref="J13:J20" si="9">I13-H13</f>
        <v>1061.1700000000419</v>
      </c>
      <c r="K13" s="27">
        <f t="shared" ref="K13:K20" si="10">J13/24</f>
        <v>44.215416666668411</v>
      </c>
      <c r="L13" s="28"/>
    </row>
    <row r="14" spans="1:12">
      <c r="A14" s="12">
        <f t="shared" si="5"/>
        <v>8</v>
      </c>
      <c r="B14" s="8">
        <f t="shared" si="5"/>
        <v>46211</v>
      </c>
      <c r="C14" s="8">
        <f t="shared" si="6"/>
        <v>46211</v>
      </c>
      <c r="D14" s="9">
        <v>0.375</v>
      </c>
      <c r="E14" s="8">
        <f t="shared" si="7"/>
        <v>46212</v>
      </c>
      <c r="F14" s="9">
        <v>0.375</v>
      </c>
      <c r="G14" s="10">
        <f t="shared" si="8"/>
        <v>1</v>
      </c>
      <c r="H14" s="11">
        <f t="shared" si="2"/>
        <v>836464.04</v>
      </c>
      <c r="I14" s="11">
        <v>837468.24</v>
      </c>
      <c r="J14" s="11">
        <f t="shared" si="9"/>
        <v>1004.1999999999534</v>
      </c>
      <c r="K14" s="27">
        <f t="shared" si="10"/>
        <v>41.841666666664729</v>
      </c>
      <c r="L14" s="28"/>
    </row>
    <row r="15" spans="1:12">
      <c r="A15" s="12">
        <f t="shared" si="5"/>
        <v>9</v>
      </c>
      <c r="B15" s="8">
        <f t="shared" si="5"/>
        <v>46212</v>
      </c>
      <c r="C15" s="8">
        <f t="shared" si="6"/>
        <v>46212</v>
      </c>
      <c r="D15" s="9">
        <v>0.375</v>
      </c>
      <c r="E15" s="8">
        <f t="shared" si="7"/>
        <v>46213</v>
      </c>
      <c r="F15" s="9">
        <v>0.375</v>
      </c>
      <c r="G15" s="10">
        <f t="shared" si="8"/>
        <v>1</v>
      </c>
      <c r="H15" s="11">
        <f t="shared" si="2"/>
        <v>837468.24</v>
      </c>
      <c r="I15" s="11">
        <v>838476.74</v>
      </c>
      <c r="J15" s="11">
        <f t="shared" si="9"/>
        <v>1008.5</v>
      </c>
      <c r="K15" s="27">
        <f t="shared" si="10"/>
        <v>42.020833333333336</v>
      </c>
      <c r="L15" s="104"/>
    </row>
    <row r="16" spans="1:12">
      <c r="A16" s="12">
        <f t="shared" si="5"/>
        <v>10</v>
      </c>
      <c r="B16" s="8">
        <f t="shared" si="5"/>
        <v>46213</v>
      </c>
      <c r="C16" s="8">
        <f t="shared" si="6"/>
        <v>46213</v>
      </c>
      <c r="D16" s="9">
        <v>0.375</v>
      </c>
      <c r="E16" s="8">
        <f t="shared" si="7"/>
        <v>46214</v>
      </c>
      <c r="F16" s="9">
        <v>0.375</v>
      </c>
      <c r="G16" s="10">
        <f t="shared" si="8"/>
        <v>1</v>
      </c>
      <c r="H16" s="11">
        <f t="shared" si="2"/>
        <v>838476.74</v>
      </c>
      <c r="I16" s="11">
        <v>839546.41</v>
      </c>
      <c r="J16" s="11">
        <f t="shared" si="9"/>
        <v>1069.6700000000419</v>
      </c>
      <c r="K16" s="27">
        <f t="shared" si="10"/>
        <v>44.569583333335082</v>
      </c>
      <c r="L16" s="104"/>
    </row>
    <row r="17" spans="1:14">
      <c r="A17" s="12">
        <f t="shared" si="5"/>
        <v>11</v>
      </c>
      <c r="B17" s="8">
        <f t="shared" si="5"/>
        <v>46214</v>
      </c>
      <c r="C17" s="8">
        <f t="shared" si="6"/>
        <v>46214</v>
      </c>
      <c r="D17" s="9">
        <v>0.375</v>
      </c>
      <c r="E17" s="8">
        <f t="shared" si="7"/>
        <v>46215</v>
      </c>
      <c r="F17" s="9">
        <v>0.375</v>
      </c>
      <c r="G17" s="10">
        <f t="shared" si="8"/>
        <v>1</v>
      </c>
      <c r="H17" s="11">
        <f t="shared" si="2"/>
        <v>839546.41</v>
      </c>
      <c r="I17" s="11">
        <v>840072.48</v>
      </c>
      <c r="J17" s="11">
        <f t="shared" si="9"/>
        <v>526.06999999994878</v>
      </c>
      <c r="K17" s="27">
        <f t="shared" si="10"/>
        <v>21.9195833333312</v>
      </c>
      <c r="L17" s="28"/>
    </row>
    <row r="18" spans="1:14">
      <c r="A18" s="12">
        <f t="shared" si="5"/>
        <v>12</v>
      </c>
      <c r="B18" s="8">
        <f t="shared" si="5"/>
        <v>46215</v>
      </c>
      <c r="C18" s="8">
        <f t="shared" si="6"/>
        <v>46215</v>
      </c>
      <c r="D18" s="9">
        <v>0.375</v>
      </c>
      <c r="E18" s="8">
        <f t="shared" si="7"/>
        <v>46216</v>
      </c>
      <c r="F18" s="9">
        <v>0.375</v>
      </c>
      <c r="G18" s="10">
        <f t="shared" si="8"/>
        <v>1</v>
      </c>
      <c r="H18" s="11">
        <f t="shared" si="2"/>
        <v>840072.48</v>
      </c>
      <c r="I18" s="11">
        <v>840497.34</v>
      </c>
      <c r="J18" s="11">
        <f t="shared" ref="J18" si="11">I18-H18</f>
        <v>424.85999999998603</v>
      </c>
      <c r="K18" s="27">
        <f t="shared" ref="K18" si="12">J18/24</f>
        <v>17.702499999999418</v>
      </c>
      <c r="L18" s="28"/>
      <c r="N18" s="29"/>
    </row>
    <row r="19" spans="1:14">
      <c r="A19" s="12">
        <f t="shared" si="5"/>
        <v>13</v>
      </c>
      <c r="B19" s="8">
        <f t="shared" si="5"/>
        <v>46216</v>
      </c>
      <c r="C19" s="8">
        <f t="shared" si="6"/>
        <v>46216</v>
      </c>
      <c r="D19" s="9">
        <v>0.375</v>
      </c>
      <c r="E19" s="8">
        <f t="shared" si="7"/>
        <v>46217</v>
      </c>
      <c r="F19" s="9">
        <v>0.375</v>
      </c>
      <c r="G19" s="10">
        <f t="shared" si="8"/>
        <v>1</v>
      </c>
      <c r="H19" s="11">
        <f t="shared" si="2"/>
        <v>840497.34</v>
      </c>
      <c r="I19" s="11">
        <v>841585.66</v>
      </c>
      <c r="J19" s="11">
        <f t="shared" ref="J19" si="13">I19-H19</f>
        <v>1088.3200000000652</v>
      </c>
      <c r="K19" s="27">
        <f t="shared" ref="K19" si="14">J19/24</f>
        <v>45.346666666669385</v>
      </c>
      <c r="L19" s="28"/>
    </row>
    <row r="20" spans="1:14">
      <c r="A20" s="12">
        <f t="shared" si="5"/>
        <v>14</v>
      </c>
      <c r="B20" s="8">
        <f t="shared" si="5"/>
        <v>46217</v>
      </c>
      <c r="C20" s="8">
        <f t="shared" si="6"/>
        <v>46217</v>
      </c>
      <c r="D20" s="9">
        <v>0.375</v>
      </c>
      <c r="E20" s="8">
        <f t="shared" si="7"/>
        <v>46218</v>
      </c>
      <c r="F20" s="9">
        <v>0.375</v>
      </c>
      <c r="G20" s="10">
        <f t="shared" si="8"/>
        <v>1</v>
      </c>
      <c r="H20" s="11">
        <f t="shared" si="2"/>
        <v>841585.66</v>
      </c>
      <c r="I20" s="11">
        <v>842563.45</v>
      </c>
      <c r="J20" s="11">
        <f t="shared" si="9"/>
        <v>977.78999999992084</v>
      </c>
      <c r="K20" s="27">
        <f t="shared" si="10"/>
        <v>40.741249999996704</v>
      </c>
      <c r="L20" s="104"/>
    </row>
    <row r="21" spans="1:14">
      <c r="A21" s="12">
        <f t="shared" ref="A21:B21" si="15">A20+1</f>
        <v>15</v>
      </c>
      <c r="B21" s="8">
        <f t="shared" si="15"/>
        <v>46218</v>
      </c>
      <c r="C21" s="8">
        <f t="shared" ref="C21:C37" si="16">B21</f>
        <v>46218</v>
      </c>
      <c r="D21" s="9">
        <v>0.375</v>
      </c>
      <c r="E21" s="8">
        <f t="shared" ref="E21:E37" si="17">C21+1</f>
        <v>46219</v>
      </c>
      <c r="F21" s="9">
        <v>0.375</v>
      </c>
      <c r="G21" s="10">
        <f t="shared" ref="G21:G37" si="18">IFERROR(((E21-C21)+(F21-D21)),"")</f>
        <v>1</v>
      </c>
      <c r="H21" s="11">
        <f t="shared" si="2"/>
        <v>842563.45</v>
      </c>
      <c r="I21" s="11">
        <v>843470.77</v>
      </c>
      <c r="J21" s="11">
        <f t="shared" ref="J21:J37" si="19">I21-H21</f>
        <v>907.32000000006519</v>
      </c>
      <c r="K21" s="27">
        <f t="shared" ref="K21:K37" si="20">J21/24</f>
        <v>37.805000000002714</v>
      </c>
      <c r="L21" s="104"/>
    </row>
    <row r="22" spans="1:14">
      <c r="A22" s="12">
        <f t="shared" ref="A22:B22" si="21">A21+1</f>
        <v>16</v>
      </c>
      <c r="B22" s="8">
        <f t="shared" si="21"/>
        <v>46219</v>
      </c>
      <c r="C22" s="8">
        <f t="shared" si="16"/>
        <v>46219</v>
      </c>
      <c r="D22" s="9">
        <v>0.375</v>
      </c>
      <c r="E22" s="8">
        <f t="shared" si="17"/>
        <v>46220</v>
      </c>
      <c r="F22" s="9">
        <v>0.375</v>
      </c>
      <c r="G22" s="10">
        <f t="shared" si="18"/>
        <v>1</v>
      </c>
      <c r="H22" s="11">
        <f t="shared" si="2"/>
        <v>843470.77</v>
      </c>
      <c r="I22" s="11">
        <v>844264.86</v>
      </c>
      <c r="J22" s="11">
        <f t="shared" si="19"/>
        <v>794.0899999999674</v>
      </c>
      <c r="K22" s="27">
        <f t="shared" si="20"/>
        <v>33.087083333331975</v>
      </c>
      <c r="L22" s="28"/>
    </row>
    <row r="23" spans="1:14">
      <c r="A23" s="12">
        <f t="shared" ref="A23:B23" si="22">A22+1</f>
        <v>17</v>
      </c>
      <c r="B23" s="8">
        <f t="shared" si="22"/>
        <v>46220</v>
      </c>
      <c r="C23" s="8">
        <f t="shared" si="16"/>
        <v>46220</v>
      </c>
      <c r="D23" s="9">
        <v>0.375</v>
      </c>
      <c r="E23" s="8">
        <f t="shared" si="17"/>
        <v>46221</v>
      </c>
      <c r="F23" s="9">
        <v>0.375</v>
      </c>
      <c r="G23" s="10">
        <f t="shared" si="18"/>
        <v>1</v>
      </c>
      <c r="H23" s="11">
        <f t="shared" si="2"/>
        <v>844264.86</v>
      </c>
      <c r="I23" s="11">
        <v>845165.92</v>
      </c>
      <c r="J23" s="11">
        <f t="shared" si="19"/>
        <v>901.06000000005588</v>
      </c>
      <c r="K23" s="27">
        <f t="shared" si="20"/>
        <v>37.544166666668993</v>
      </c>
      <c r="L23" s="104"/>
    </row>
    <row r="24" spans="1:14">
      <c r="A24" s="12">
        <f t="shared" ref="A24:B24" si="23">A23+1</f>
        <v>18</v>
      </c>
      <c r="B24" s="8">
        <f t="shared" si="23"/>
        <v>46221</v>
      </c>
      <c r="C24" s="8">
        <f t="shared" si="16"/>
        <v>46221</v>
      </c>
      <c r="D24" s="9">
        <v>0.375</v>
      </c>
      <c r="E24" s="8">
        <f t="shared" si="17"/>
        <v>46222</v>
      </c>
      <c r="F24" s="9">
        <v>0.375</v>
      </c>
      <c r="G24" s="10">
        <f t="shared" si="18"/>
        <v>1</v>
      </c>
      <c r="H24" s="11">
        <f t="shared" si="2"/>
        <v>845165.92</v>
      </c>
      <c r="I24" s="11">
        <v>845780.24</v>
      </c>
      <c r="J24" s="11">
        <f t="shared" si="19"/>
        <v>614.31999999994878</v>
      </c>
      <c r="K24" s="27">
        <f t="shared" si="20"/>
        <v>25.596666666664532</v>
      </c>
      <c r="L24" s="28"/>
    </row>
    <row r="25" spans="1:14">
      <c r="A25" s="12">
        <f t="shared" ref="A25:B25" si="24">A24+1</f>
        <v>19</v>
      </c>
      <c r="B25" s="8">
        <f t="shared" si="24"/>
        <v>46222</v>
      </c>
      <c r="C25" s="8">
        <f t="shared" si="16"/>
        <v>46222</v>
      </c>
      <c r="D25" s="9">
        <v>0.375</v>
      </c>
      <c r="E25" s="8">
        <f t="shared" si="17"/>
        <v>46223</v>
      </c>
      <c r="F25" s="9">
        <v>0.375</v>
      </c>
      <c r="G25" s="10">
        <f t="shared" si="18"/>
        <v>1</v>
      </c>
      <c r="H25" s="11">
        <f t="shared" si="2"/>
        <v>845780.24</v>
      </c>
      <c r="I25" s="11">
        <v>846440.03</v>
      </c>
      <c r="J25" s="11">
        <f t="shared" si="19"/>
        <v>659.79000000003725</v>
      </c>
      <c r="K25" s="27">
        <f t="shared" si="20"/>
        <v>27.491250000001553</v>
      </c>
      <c r="L25" s="28"/>
    </row>
    <row r="26" spans="1:14">
      <c r="A26" s="12">
        <f t="shared" ref="A26:B26" si="25">A25+1</f>
        <v>20</v>
      </c>
      <c r="B26" s="8">
        <f t="shared" si="25"/>
        <v>46223</v>
      </c>
      <c r="C26" s="8">
        <f t="shared" si="16"/>
        <v>46223</v>
      </c>
      <c r="D26" s="9">
        <v>0.375</v>
      </c>
      <c r="E26" s="8">
        <f t="shared" si="17"/>
        <v>46224</v>
      </c>
      <c r="F26" s="9">
        <v>0.375</v>
      </c>
      <c r="G26" s="10">
        <f t="shared" si="18"/>
        <v>1</v>
      </c>
      <c r="H26" s="11">
        <f t="shared" si="2"/>
        <v>846440.03</v>
      </c>
      <c r="I26" s="11">
        <v>847430.27</v>
      </c>
      <c r="J26" s="11">
        <f t="shared" si="19"/>
        <v>990.23999999999069</v>
      </c>
      <c r="K26" s="27">
        <f t="shared" si="20"/>
        <v>41.259999999999614</v>
      </c>
      <c r="L26" s="28"/>
    </row>
    <row r="27" spans="1:14">
      <c r="A27" s="12">
        <f t="shared" ref="A27:B27" si="26">A26+1</f>
        <v>21</v>
      </c>
      <c r="B27" s="8">
        <f t="shared" si="26"/>
        <v>46224</v>
      </c>
      <c r="C27" s="8">
        <f t="shared" si="16"/>
        <v>46224</v>
      </c>
      <c r="D27" s="9">
        <v>0.375</v>
      </c>
      <c r="E27" s="8">
        <f t="shared" si="17"/>
        <v>46225</v>
      </c>
      <c r="F27" s="9">
        <v>0.375</v>
      </c>
      <c r="G27" s="10">
        <f t="shared" si="18"/>
        <v>1</v>
      </c>
      <c r="H27" s="11">
        <f t="shared" si="2"/>
        <v>847430.27</v>
      </c>
      <c r="I27" s="11">
        <v>848354.47</v>
      </c>
      <c r="J27" s="11">
        <f t="shared" si="19"/>
        <v>924.19999999995343</v>
      </c>
      <c r="K27" s="27">
        <f t="shared" si="20"/>
        <v>38.508333333331393</v>
      </c>
      <c r="L27" s="28"/>
    </row>
    <row r="28" spans="1:14">
      <c r="A28" s="12">
        <f t="shared" ref="A28:B28" si="27">A27+1</f>
        <v>22</v>
      </c>
      <c r="B28" s="8">
        <f t="shared" si="27"/>
        <v>46225</v>
      </c>
      <c r="C28" s="8">
        <f t="shared" si="16"/>
        <v>46225</v>
      </c>
      <c r="D28" s="9">
        <v>0.375</v>
      </c>
      <c r="E28" s="8">
        <f t="shared" si="17"/>
        <v>46226</v>
      </c>
      <c r="F28" s="9">
        <v>0.375</v>
      </c>
      <c r="G28" s="10">
        <f t="shared" si="18"/>
        <v>1</v>
      </c>
      <c r="H28" s="11">
        <f t="shared" si="2"/>
        <v>848354.47</v>
      </c>
      <c r="I28" s="11">
        <v>849250.87</v>
      </c>
      <c r="J28" s="11">
        <f t="shared" si="19"/>
        <v>896.40000000002328</v>
      </c>
      <c r="K28" s="27">
        <f t="shared" si="20"/>
        <v>37.350000000000968</v>
      </c>
      <c r="L28" s="28"/>
    </row>
    <row r="29" spans="1:14">
      <c r="A29" s="12">
        <f t="shared" ref="A29:B29" si="28">A28+1</f>
        <v>23</v>
      </c>
      <c r="B29" s="8">
        <f t="shared" si="28"/>
        <v>46226</v>
      </c>
      <c r="C29" s="8">
        <f t="shared" si="16"/>
        <v>46226</v>
      </c>
      <c r="D29" s="9">
        <v>0.375</v>
      </c>
      <c r="E29" s="8">
        <f t="shared" si="17"/>
        <v>46227</v>
      </c>
      <c r="F29" s="9">
        <v>0.375</v>
      </c>
      <c r="G29" s="10">
        <f t="shared" si="18"/>
        <v>1</v>
      </c>
      <c r="H29" s="11">
        <f t="shared" si="2"/>
        <v>849250.87</v>
      </c>
      <c r="I29" s="11">
        <v>850200.32</v>
      </c>
      <c r="J29" s="11">
        <f t="shared" si="19"/>
        <v>949.44999999995343</v>
      </c>
      <c r="K29" s="27">
        <f t="shared" si="20"/>
        <v>39.560416666664729</v>
      </c>
      <c r="L29" s="28"/>
    </row>
    <row r="30" spans="1:14">
      <c r="A30" s="12">
        <f t="shared" ref="A30:B30" si="29">A29+1</f>
        <v>24</v>
      </c>
      <c r="B30" s="8">
        <f t="shared" si="29"/>
        <v>46227</v>
      </c>
      <c r="C30" s="8">
        <f t="shared" si="16"/>
        <v>46227</v>
      </c>
      <c r="D30" s="9">
        <v>0.375</v>
      </c>
      <c r="E30" s="8">
        <f t="shared" si="17"/>
        <v>46228</v>
      </c>
      <c r="F30" s="9">
        <v>0.375</v>
      </c>
      <c r="G30" s="10">
        <f t="shared" si="18"/>
        <v>1</v>
      </c>
      <c r="H30" s="11">
        <f t="shared" si="2"/>
        <v>850200.32</v>
      </c>
      <c r="I30" s="11">
        <v>851126.21</v>
      </c>
      <c r="J30" s="11">
        <f t="shared" si="19"/>
        <v>925.89000000001397</v>
      </c>
      <c r="K30" s="27">
        <f t="shared" si="20"/>
        <v>38.578750000000582</v>
      </c>
      <c r="L30" s="28"/>
    </row>
    <row r="31" spans="1:14">
      <c r="A31" s="12">
        <f t="shared" ref="A31:B31" si="30">A30+1</f>
        <v>25</v>
      </c>
      <c r="B31" s="8">
        <f t="shared" si="30"/>
        <v>46228</v>
      </c>
      <c r="C31" s="8">
        <f t="shared" si="16"/>
        <v>46228</v>
      </c>
      <c r="D31" s="9">
        <v>0.375</v>
      </c>
      <c r="E31" s="8">
        <f t="shared" si="17"/>
        <v>46229</v>
      </c>
      <c r="F31" s="9">
        <v>0.375</v>
      </c>
      <c r="G31" s="10">
        <f t="shared" si="18"/>
        <v>1</v>
      </c>
      <c r="H31" s="11">
        <f t="shared" si="2"/>
        <v>851126.21</v>
      </c>
      <c r="I31" s="11">
        <v>851939.3</v>
      </c>
      <c r="J31" s="11">
        <f t="shared" si="19"/>
        <v>813.09000000008382</v>
      </c>
      <c r="K31" s="27">
        <f t="shared" si="20"/>
        <v>33.878750000003492</v>
      </c>
      <c r="L31" s="28"/>
    </row>
    <row r="32" spans="1:14">
      <c r="A32" s="12">
        <f t="shared" ref="A32:B32" si="31">A31+1</f>
        <v>26</v>
      </c>
      <c r="B32" s="8">
        <f t="shared" si="31"/>
        <v>46229</v>
      </c>
      <c r="C32" s="8">
        <f t="shared" si="16"/>
        <v>46229</v>
      </c>
      <c r="D32" s="9">
        <v>0.375</v>
      </c>
      <c r="E32" s="8">
        <f t="shared" si="17"/>
        <v>46230</v>
      </c>
      <c r="F32" s="9">
        <v>0.375</v>
      </c>
      <c r="G32" s="10">
        <f t="shared" si="18"/>
        <v>1</v>
      </c>
      <c r="H32" s="11">
        <f t="shared" si="2"/>
        <v>851939.3</v>
      </c>
      <c r="I32" s="11">
        <v>852783.93</v>
      </c>
      <c r="J32" s="11">
        <f t="shared" si="19"/>
        <v>844.63000000000466</v>
      </c>
      <c r="K32" s="27">
        <f t="shared" si="20"/>
        <v>35.192916666666861</v>
      </c>
      <c r="L32" s="28"/>
    </row>
    <row r="33" spans="1:12">
      <c r="A33" s="12">
        <f t="shared" ref="A33:B33" si="32">A32+1</f>
        <v>27</v>
      </c>
      <c r="B33" s="8">
        <f t="shared" si="32"/>
        <v>46230</v>
      </c>
      <c r="C33" s="8">
        <f t="shared" si="16"/>
        <v>46230</v>
      </c>
      <c r="D33" s="9">
        <v>0.375</v>
      </c>
      <c r="E33" s="8">
        <f t="shared" si="17"/>
        <v>46231</v>
      </c>
      <c r="F33" s="9">
        <v>0.375</v>
      </c>
      <c r="G33" s="10">
        <f t="shared" si="18"/>
        <v>1</v>
      </c>
      <c r="H33" s="11">
        <f t="shared" si="2"/>
        <v>852783.93</v>
      </c>
      <c r="I33" s="11">
        <v>853767.91</v>
      </c>
      <c r="J33" s="11">
        <f t="shared" si="19"/>
        <v>983.97999999998137</v>
      </c>
      <c r="K33" s="27">
        <f t="shared" si="20"/>
        <v>40.999166666665893</v>
      </c>
      <c r="L33" s="28"/>
    </row>
    <row r="34" spans="1:12">
      <c r="A34" s="12">
        <f t="shared" ref="A34:B34" si="33">A33+1</f>
        <v>28</v>
      </c>
      <c r="B34" s="8">
        <f t="shared" si="33"/>
        <v>46231</v>
      </c>
      <c r="C34" s="8">
        <f t="shared" si="16"/>
        <v>46231</v>
      </c>
      <c r="D34" s="9">
        <v>0.375</v>
      </c>
      <c r="E34" s="8">
        <f t="shared" si="17"/>
        <v>46232</v>
      </c>
      <c r="F34" s="9">
        <v>0.375</v>
      </c>
      <c r="G34" s="10">
        <f t="shared" si="18"/>
        <v>1</v>
      </c>
      <c r="H34" s="11">
        <f t="shared" si="2"/>
        <v>853767.91</v>
      </c>
      <c r="I34" s="11">
        <v>854704.67</v>
      </c>
      <c r="J34" s="11">
        <f t="shared" si="19"/>
        <v>936.76000000000931</v>
      </c>
      <c r="K34" s="27">
        <f t="shared" si="20"/>
        <v>39.031666666667057</v>
      </c>
      <c r="L34" s="104"/>
    </row>
    <row r="35" spans="1:12">
      <c r="A35" s="12">
        <f t="shared" ref="A35:B35" si="34">A34+1</f>
        <v>29</v>
      </c>
      <c r="B35" s="8">
        <f t="shared" si="34"/>
        <v>46232</v>
      </c>
      <c r="C35" s="8">
        <f t="shared" si="16"/>
        <v>46232</v>
      </c>
      <c r="D35" s="9">
        <v>0.375</v>
      </c>
      <c r="E35" s="8">
        <f t="shared" si="17"/>
        <v>46233</v>
      </c>
      <c r="F35" s="9">
        <v>0.375</v>
      </c>
      <c r="G35" s="10">
        <f t="shared" si="18"/>
        <v>1</v>
      </c>
      <c r="H35" s="11">
        <f t="shared" si="2"/>
        <v>854704.67</v>
      </c>
      <c r="I35" s="11">
        <v>855734.14</v>
      </c>
      <c r="J35" s="11">
        <f t="shared" si="19"/>
        <v>1029.4699999999721</v>
      </c>
      <c r="K35" s="27">
        <f t="shared" si="20"/>
        <v>42.894583333332172</v>
      </c>
      <c r="L35" s="104"/>
    </row>
    <row r="36" spans="1:12">
      <c r="A36" s="12">
        <f t="shared" ref="A36:B36" si="35">A35+1</f>
        <v>30</v>
      </c>
      <c r="B36" s="8">
        <f t="shared" si="35"/>
        <v>46233</v>
      </c>
      <c r="C36" s="8">
        <f t="shared" si="16"/>
        <v>46233</v>
      </c>
      <c r="D36" s="9">
        <v>0.375</v>
      </c>
      <c r="E36" s="8">
        <f t="shared" si="17"/>
        <v>46234</v>
      </c>
      <c r="F36" s="9">
        <v>0.375</v>
      </c>
      <c r="G36" s="10">
        <f t="shared" si="18"/>
        <v>1</v>
      </c>
      <c r="H36" s="11">
        <f t="shared" si="2"/>
        <v>855734.14</v>
      </c>
      <c r="I36" s="799">
        <v>856772.54</v>
      </c>
      <c r="J36" s="11">
        <f t="shared" si="19"/>
        <v>1038.4000000000233</v>
      </c>
      <c r="K36" s="27">
        <f t="shared" si="20"/>
        <v>43.266666666667639</v>
      </c>
      <c r="L36" s="104"/>
    </row>
    <row r="37" spans="1:12">
      <c r="A37" s="12">
        <f t="shared" ref="A37:B37" si="36">A36+1</f>
        <v>31</v>
      </c>
      <c r="B37" s="8">
        <f t="shared" si="36"/>
        <v>46234</v>
      </c>
      <c r="C37" s="8">
        <f t="shared" si="16"/>
        <v>46234</v>
      </c>
      <c r="D37" s="9">
        <v>0.375</v>
      </c>
      <c r="E37" s="8">
        <f t="shared" si="17"/>
        <v>46235</v>
      </c>
      <c r="F37" s="9">
        <v>0.375</v>
      </c>
      <c r="G37" s="10">
        <f t="shared" si="18"/>
        <v>1</v>
      </c>
      <c r="H37" s="11">
        <f t="shared" si="2"/>
        <v>856772.54</v>
      </c>
      <c r="I37" s="11">
        <v>857696.31</v>
      </c>
      <c r="J37" s="11">
        <f t="shared" si="19"/>
        <v>923.77000000001863</v>
      </c>
      <c r="K37" s="27">
        <f t="shared" si="20"/>
        <v>38.490416666667443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27267.740000000107</v>
      </c>
      <c r="K39" s="32">
        <f>AVERAGE(K7:K38)</f>
        <v>36.650188172043144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1.1822641345820368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000-000000000000}"/>
  </hyperlinks>
  <pageMargins left="0.7" right="0.7" top="0.75" bottom="0.75" header="0.3" footer="0.3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40"/>
  <sheetViews>
    <sheetView zoomScale="80" zoomScaleNormal="80" workbookViewId="0">
      <pane ySplit="6" topLeftCell="A19" activePane="bottomLeft" state="frozen"/>
      <selection pane="bottomLef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2.44140625" style="1" customWidth="1"/>
    <col min="9" max="9" width="12.5546875" style="1" customWidth="1"/>
    <col min="10" max="10" width="11.5546875" style="1" customWidth="1"/>
    <col min="11" max="11" width="9.109375" style="1"/>
    <col min="12" max="12" width="35.66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188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MAX(K7:K36)</f>
        <v>45.877916666669385</v>
      </c>
      <c r="L4" s="2"/>
    </row>
    <row r="5" spans="1:12" ht="1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0.375</v>
      </c>
      <c r="E7" s="8">
        <f>C7+1</f>
        <v>46205</v>
      </c>
      <c r="F7" s="9">
        <v>0.375</v>
      </c>
      <c r="G7" s="10">
        <f>IFERROR(((E7-C7)+(F7-D7)),"")</f>
        <v>1</v>
      </c>
      <c r="H7" s="11">
        <v>731269.5</v>
      </c>
      <c r="I7" s="11">
        <v>732091.22</v>
      </c>
      <c r="J7" s="11">
        <f>I7-H7</f>
        <v>821.71999999997206</v>
      </c>
      <c r="K7" s="27">
        <f>J7/24</f>
        <v>34.238333333332172</v>
      </c>
      <c r="L7" s="251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0.375</v>
      </c>
      <c r="E8" s="8">
        <f>C8+1</f>
        <v>46206</v>
      </c>
      <c r="F8" s="9">
        <v>0.375</v>
      </c>
      <c r="G8" s="10">
        <f>IFERROR(((E8-C8)+(F8-D8)),"")</f>
        <v>1</v>
      </c>
      <c r="H8" s="11">
        <f t="shared" ref="H8:H37" si="0">I7</f>
        <v>732091.22</v>
      </c>
      <c r="I8" s="11">
        <v>733192.29</v>
      </c>
      <c r="J8" s="11">
        <f t="shared" ref="J8:J30" si="1">I8-H8</f>
        <v>1101.0700000000652</v>
      </c>
      <c r="K8" s="27">
        <f t="shared" ref="K8:K30" si="2">J8/24</f>
        <v>45.877916666669385</v>
      </c>
      <c r="L8" s="104"/>
    </row>
    <row r="9" spans="1:12">
      <c r="A9" s="12">
        <f t="shared" ref="A9:B24" si="3">A8+1</f>
        <v>3</v>
      </c>
      <c r="B9" s="8">
        <f t="shared" si="3"/>
        <v>46206</v>
      </c>
      <c r="C9" s="8">
        <f t="shared" ref="C9:C30" si="4">B9</f>
        <v>46206</v>
      </c>
      <c r="D9" s="9">
        <v>0.375</v>
      </c>
      <c r="E9" s="8">
        <f t="shared" ref="E9:E30" si="5">C9+1</f>
        <v>46207</v>
      </c>
      <c r="F9" s="9">
        <v>0.375</v>
      </c>
      <c r="G9" s="10">
        <f t="shared" ref="G9:G30" si="6">IFERROR(((E9-C9)+(F9-D9)),"")</f>
        <v>1</v>
      </c>
      <c r="H9" s="11">
        <f t="shared" si="0"/>
        <v>733192.29</v>
      </c>
      <c r="I9" s="11">
        <v>734009.53</v>
      </c>
      <c r="J9" s="11">
        <f t="shared" si="1"/>
        <v>817.23999999999069</v>
      </c>
      <c r="K9" s="27">
        <f t="shared" si="2"/>
        <v>34.051666666666279</v>
      </c>
      <c r="L9" s="28"/>
    </row>
    <row r="10" spans="1:12">
      <c r="A10" s="12">
        <f t="shared" si="3"/>
        <v>4</v>
      </c>
      <c r="B10" s="8">
        <f t="shared" si="3"/>
        <v>46207</v>
      </c>
      <c r="C10" s="8">
        <f t="shared" si="4"/>
        <v>46207</v>
      </c>
      <c r="D10" s="9">
        <v>0.375</v>
      </c>
      <c r="E10" s="8">
        <f t="shared" si="5"/>
        <v>46208</v>
      </c>
      <c r="F10" s="9">
        <v>0.375</v>
      </c>
      <c r="G10" s="10">
        <f t="shared" si="6"/>
        <v>1</v>
      </c>
      <c r="H10" s="11">
        <f t="shared" si="0"/>
        <v>734009.53</v>
      </c>
      <c r="I10" s="11">
        <v>734878.31</v>
      </c>
      <c r="J10" s="11">
        <f t="shared" si="1"/>
        <v>868.78000000002794</v>
      </c>
      <c r="K10" s="27">
        <f t="shared" si="2"/>
        <v>36.199166666667828</v>
      </c>
      <c r="L10" s="28"/>
    </row>
    <row r="11" spans="1:12">
      <c r="A11" s="12">
        <f t="shared" si="3"/>
        <v>5</v>
      </c>
      <c r="B11" s="8">
        <f t="shared" si="3"/>
        <v>46208</v>
      </c>
      <c r="C11" s="8">
        <f t="shared" si="4"/>
        <v>46208</v>
      </c>
      <c r="D11" s="9">
        <v>0.375</v>
      </c>
      <c r="E11" s="8">
        <f t="shared" si="5"/>
        <v>46209</v>
      </c>
      <c r="F11" s="9">
        <v>0.375</v>
      </c>
      <c r="G11" s="10">
        <f t="shared" si="6"/>
        <v>1</v>
      </c>
      <c r="H11" s="11">
        <f t="shared" si="0"/>
        <v>734878.31</v>
      </c>
      <c r="I11" s="11">
        <v>735281.63</v>
      </c>
      <c r="J11" s="11">
        <f t="shared" si="1"/>
        <v>403.31999999994878</v>
      </c>
      <c r="K11" s="27">
        <f t="shared" si="2"/>
        <v>16.804999999997865</v>
      </c>
      <c r="L11" s="104"/>
    </row>
    <row r="12" spans="1:12">
      <c r="A12" s="12">
        <f t="shared" si="3"/>
        <v>6</v>
      </c>
      <c r="B12" s="8">
        <f t="shared" si="3"/>
        <v>46209</v>
      </c>
      <c r="C12" s="8">
        <f t="shared" si="4"/>
        <v>46209</v>
      </c>
      <c r="D12" s="9">
        <v>0.375</v>
      </c>
      <c r="E12" s="8">
        <f t="shared" si="5"/>
        <v>46210</v>
      </c>
      <c r="F12" s="9">
        <v>0.375</v>
      </c>
      <c r="G12" s="10">
        <f t="shared" si="6"/>
        <v>1</v>
      </c>
      <c r="H12" s="11">
        <f t="shared" si="0"/>
        <v>735281.63</v>
      </c>
      <c r="I12" s="240">
        <v>736131.48</v>
      </c>
      <c r="J12" s="11">
        <f t="shared" si="1"/>
        <v>849.84999999997672</v>
      </c>
      <c r="K12" s="27">
        <f t="shared" si="2"/>
        <v>35.410416666665697</v>
      </c>
      <c r="L12" s="104"/>
    </row>
    <row r="13" spans="1:12">
      <c r="A13" s="12">
        <f t="shared" si="3"/>
        <v>7</v>
      </c>
      <c r="B13" s="8">
        <f t="shared" si="3"/>
        <v>46210</v>
      </c>
      <c r="C13" s="8">
        <f t="shared" si="4"/>
        <v>46210</v>
      </c>
      <c r="D13" s="9">
        <v>0.375</v>
      </c>
      <c r="E13" s="8">
        <f t="shared" si="5"/>
        <v>46211</v>
      </c>
      <c r="F13" s="9">
        <v>0.375</v>
      </c>
      <c r="G13" s="10">
        <f t="shared" si="6"/>
        <v>1</v>
      </c>
      <c r="H13" s="11">
        <f t="shared" si="0"/>
        <v>736131.48</v>
      </c>
      <c r="I13" s="11">
        <v>736923.09</v>
      </c>
      <c r="J13" s="11">
        <f t="shared" si="1"/>
        <v>791.60999999998603</v>
      </c>
      <c r="K13" s="27">
        <f t="shared" si="2"/>
        <v>32.983749999999418</v>
      </c>
      <c r="L13" s="104"/>
    </row>
    <row r="14" spans="1:12">
      <c r="A14" s="12">
        <f t="shared" si="3"/>
        <v>8</v>
      </c>
      <c r="B14" s="8">
        <f t="shared" si="3"/>
        <v>46211</v>
      </c>
      <c r="C14" s="8">
        <f t="shared" si="4"/>
        <v>46211</v>
      </c>
      <c r="D14" s="9">
        <v>0.375</v>
      </c>
      <c r="E14" s="8">
        <f t="shared" si="5"/>
        <v>46212</v>
      </c>
      <c r="F14" s="9">
        <v>0.375</v>
      </c>
      <c r="G14" s="10">
        <f t="shared" si="6"/>
        <v>1</v>
      </c>
      <c r="H14" s="11">
        <f t="shared" si="0"/>
        <v>736923.09</v>
      </c>
      <c r="I14" s="11">
        <v>737743.31</v>
      </c>
      <c r="J14" s="11">
        <f t="shared" ref="J14" si="7">I14-H14</f>
        <v>820.22000000008848</v>
      </c>
      <c r="K14" s="27">
        <f t="shared" ref="K14" si="8">J14/24</f>
        <v>34.175833333337017</v>
      </c>
      <c r="L14" s="104"/>
    </row>
    <row r="15" spans="1:12">
      <c r="A15" s="12">
        <f t="shared" si="3"/>
        <v>9</v>
      </c>
      <c r="B15" s="8">
        <f t="shared" si="3"/>
        <v>46212</v>
      </c>
      <c r="C15" s="8">
        <f t="shared" si="4"/>
        <v>46212</v>
      </c>
      <c r="D15" s="9">
        <v>0.375</v>
      </c>
      <c r="E15" s="8">
        <f t="shared" si="5"/>
        <v>46213</v>
      </c>
      <c r="F15" s="9">
        <v>0.375</v>
      </c>
      <c r="G15" s="10">
        <f t="shared" si="6"/>
        <v>1</v>
      </c>
      <c r="H15" s="11">
        <f t="shared" si="0"/>
        <v>737743.31</v>
      </c>
      <c r="I15" s="11">
        <v>738484.78</v>
      </c>
      <c r="J15" s="11">
        <f t="shared" si="1"/>
        <v>741.46999999997206</v>
      </c>
      <c r="K15" s="27">
        <f t="shared" si="2"/>
        <v>30.894583333332168</v>
      </c>
      <c r="L15" s="104"/>
    </row>
    <row r="16" spans="1:12">
      <c r="A16" s="12">
        <f t="shared" si="3"/>
        <v>10</v>
      </c>
      <c r="B16" s="8">
        <f t="shared" si="3"/>
        <v>46213</v>
      </c>
      <c r="C16" s="8">
        <f t="shared" si="4"/>
        <v>46213</v>
      </c>
      <c r="D16" s="9">
        <v>0.375</v>
      </c>
      <c r="E16" s="8">
        <f t="shared" si="5"/>
        <v>46214</v>
      </c>
      <c r="F16" s="9">
        <v>0.375</v>
      </c>
      <c r="G16" s="10">
        <f t="shared" si="6"/>
        <v>1</v>
      </c>
      <c r="H16" s="11">
        <f t="shared" si="0"/>
        <v>738484.78</v>
      </c>
      <c r="I16" s="11">
        <v>739215.52</v>
      </c>
      <c r="J16" s="11">
        <f t="shared" si="1"/>
        <v>730.73999999999069</v>
      </c>
      <c r="K16" s="27">
        <f t="shared" si="2"/>
        <v>30.447499999999611</v>
      </c>
      <c r="L16" s="104"/>
    </row>
    <row r="17" spans="1:14">
      <c r="A17" s="12">
        <f t="shared" si="3"/>
        <v>11</v>
      </c>
      <c r="B17" s="8">
        <f t="shared" si="3"/>
        <v>46214</v>
      </c>
      <c r="C17" s="8">
        <f t="shared" si="4"/>
        <v>46214</v>
      </c>
      <c r="D17" s="9">
        <v>0.375</v>
      </c>
      <c r="E17" s="8">
        <f t="shared" si="5"/>
        <v>46215</v>
      </c>
      <c r="F17" s="9">
        <v>0.375</v>
      </c>
      <c r="G17" s="10">
        <f t="shared" si="6"/>
        <v>1</v>
      </c>
      <c r="H17" s="11">
        <f t="shared" si="0"/>
        <v>739215.52</v>
      </c>
      <c r="I17" s="11">
        <v>739978.88</v>
      </c>
      <c r="J17" s="11">
        <f t="shared" si="1"/>
        <v>763.35999999998603</v>
      </c>
      <c r="K17" s="27">
        <f t="shared" si="2"/>
        <v>31.806666666666086</v>
      </c>
      <c r="L17" s="104"/>
    </row>
    <row r="18" spans="1:14">
      <c r="A18" s="12">
        <f t="shared" si="3"/>
        <v>12</v>
      </c>
      <c r="B18" s="8">
        <f t="shared" si="3"/>
        <v>46215</v>
      </c>
      <c r="C18" s="8">
        <f t="shared" si="4"/>
        <v>46215</v>
      </c>
      <c r="D18" s="9">
        <v>0.375</v>
      </c>
      <c r="E18" s="8">
        <f t="shared" si="5"/>
        <v>46216</v>
      </c>
      <c r="F18" s="9">
        <v>0.375</v>
      </c>
      <c r="G18" s="10">
        <f t="shared" si="6"/>
        <v>1</v>
      </c>
      <c r="H18" s="11">
        <f t="shared" si="0"/>
        <v>739978.88</v>
      </c>
      <c r="I18" s="11">
        <v>740336.37</v>
      </c>
      <c r="J18" s="11">
        <f t="shared" si="1"/>
        <v>357.48999999999069</v>
      </c>
      <c r="K18" s="27">
        <f t="shared" si="2"/>
        <v>14.895416666666279</v>
      </c>
      <c r="L18" s="28"/>
      <c r="N18" s="29"/>
    </row>
    <row r="19" spans="1:14">
      <c r="A19" s="12">
        <f t="shared" si="3"/>
        <v>13</v>
      </c>
      <c r="B19" s="8">
        <f t="shared" si="3"/>
        <v>46216</v>
      </c>
      <c r="C19" s="8">
        <f t="shared" si="4"/>
        <v>46216</v>
      </c>
      <c r="D19" s="9">
        <v>0.375</v>
      </c>
      <c r="E19" s="8">
        <f t="shared" si="5"/>
        <v>46217</v>
      </c>
      <c r="F19" s="9">
        <v>0.375</v>
      </c>
      <c r="G19" s="10">
        <f t="shared" si="6"/>
        <v>1</v>
      </c>
      <c r="H19" s="11">
        <f t="shared" si="0"/>
        <v>740336.37</v>
      </c>
      <c r="I19" s="11">
        <v>741048.81</v>
      </c>
      <c r="J19" s="11">
        <f t="shared" si="1"/>
        <v>712.44000000006054</v>
      </c>
      <c r="K19" s="27">
        <f t="shared" si="2"/>
        <v>29.685000000002521</v>
      </c>
      <c r="L19" s="28"/>
    </row>
    <row r="20" spans="1:14">
      <c r="A20" s="12">
        <f t="shared" si="3"/>
        <v>14</v>
      </c>
      <c r="B20" s="8">
        <f t="shared" si="3"/>
        <v>46217</v>
      </c>
      <c r="C20" s="8">
        <f t="shared" si="4"/>
        <v>46217</v>
      </c>
      <c r="D20" s="9">
        <v>0.375</v>
      </c>
      <c r="E20" s="8">
        <f t="shared" si="5"/>
        <v>46218</v>
      </c>
      <c r="F20" s="9">
        <v>0.375</v>
      </c>
      <c r="G20" s="10">
        <f t="shared" si="6"/>
        <v>1</v>
      </c>
      <c r="H20" s="11">
        <f t="shared" si="0"/>
        <v>741048.81</v>
      </c>
      <c r="I20" s="11">
        <v>741964.09</v>
      </c>
      <c r="J20" s="11">
        <f t="shared" si="1"/>
        <v>915.27999999991152</v>
      </c>
      <c r="K20" s="27">
        <f t="shared" si="2"/>
        <v>38.136666666662983</v>
      </c>
      <c r="L20" s="28"/>
    </row>
    <row r="21" spans="1:14">
      <c r="A21" s="12">
        <f t="shared" si="3"/>
        <v>15</v>
      </c>
      <c r="B21" s="8">
        <f t="shared" si="3"/>
        <v>46218</v>
      </c>
      <c r="C21" s="8">
        <f t="shared" si="4"/>
        <v>46218</v>
      </c>
      <c r="D21" s="9">
        <v>0.375</v>
      </c>
      <c r="E21" s="8">
        <f t="shared" si="5"/>
        <v>46219</v>
      </c>
      <c r="F21" s="9">
        <v>0.375</v>
      </c>
      <c r="G21" s="10">
        <f t="shared" si="6"/>
        <v>1</v>
      </c>
      <c r="H21" s="11">
        <f t="shared" si="0"/>
        <v>741964.09</v>
      </c>
      <c r="I21" s="11">
        <v>742811.5</v>
      </c>
      <c r="J21" s="11">
        <f t="shared" si="1"/>
        <v>847.4100000000326</v>
      </c>
      <c r="K21" s="27">
        <f t="shared" si="2"/>
        <v>35.308750000001361</v>
      </c>
      <c r="L21" s="28"/>
    </row>
    <row r="22" spans="1:14">
      <c r="A22" s="12">
        <f t="shared" si="3"/>
        <v>16</v>
      </c>
      <c r="B22" s="8">
        <f t="shared" si="3"/>
        <v>46219</v>
      </c>
      <c r="C22" s="8">
        <f t="shared" si="4"/>
        <v>46219</v>
      </c>
      <c r="D22" s="9">
        <v>0.375</v>
      </c>
      <c r="E22" s="8">
        <f t="shared" si="5"/>
        <v>46220</v>
      </c>
      <c r="F22" s="9">
        <v>0.375</v>
      </c>
      <c r="G22" s="10">
        <f t="shared" si="6"/>
        <v>1</v>
      </c>
      <c r="H22" s="11">
        <f t="shared" si="0"/>
        <v>742811.5</v>
      </c>
      <c r="I22" s="11">
        <v>743709.16</v>
      </c>
      <c r="J22" s="11">
        <f t="shared" si="1"/>
        <v>897.6600000000326</v>
      </c>
      <c r="K22" s="27">
        <f t="shared" si="2"/>
        <v>37.402500000001361</v>
      </c>
      <c r="L22" s="28"/>
    </row>
    <row r="23" spans="1:14">
      <c r="A23" s="12">
        <f t="shared" si="3"/>
        <v>17</v>
      </c>
      <c r="B23" s="8">
        <f t="shared" si="3"/>
        <v>46220</v>
      </c>
      <c r="C23" s="8">
        <f t="shared" si="4"/>
        <v>46220</v>
      </c>
      <c r="D23" s="9">
        <v>0.375</v>
      </c>
      <c r="E23" s="8">
        <f t="shared" si="5"/>
        <v>46221</v>
      </c>
      <c r="F23" s="9">
        <v>0.375</v>
      </c>
      <c r="G23" s="10">
        <f t="shared" si="6"/>
        <v>1</v>
      </c>
      <c r="H23" s="11">
        <f t="shared" si="0"/>
        <v>743709.16</v>
      </c>
      <c r="I23" s="11">
        <v>744646.74</v>
      </c>
      <c r="J23" s="11">
        <f t="shared" si="1"/>
        <v>937.57999999995809</v>
      </c>
      <c r="K23" s="27">
        <f t="shared" si="2"/>
        <v>39.065833333331589</v>
      </c>
      <c r="L23" s="28"/>
    </row>
    <row r="24" spans="1:14">
      <c r="A24" s="12">
        <f t="shared" si="3"/>
        <v>18</v>
      </c>
      <c r="B24" s="8">
        <f t="shared" si="3"/>
        <v>46221</v>
      </c>
      <c r="C24" s="8">
        <f t="shared" si="4"/>
        <v>46221</v>
      </c>
      <c r="D24" s="9">
        <v>0.375</v>
      </c>
      <c r="E24" s="8">
        <f t="shared" si="5"/>
        <v>46222</v>
      </c>
      <c r="F24" s="9">
        <v>0.375</v>
      </c>
      <c r="G24" s="10">
        <f t="shared" si="6"/>
        <v>1</v>
      </c>
      <c r="H24" s="11">
        <f t="shared" si="0"/>
        <v>744646.74</v>
      </c>
      <c r="I24" s="11">
        <v>745475.33</v>
      </c>
      <c r="J24" s="11">
        <f t="shared" si="1"/>
        <v>828.5899999999674</v>
      </c>
      <c r="K24" s="27">
        <f t="shared" si="2"/>
        <v>34.524583333331975</v>
      </c>
      <c r="L24" s="28"/>
    </row>
    <row r="25" spans="1:14">
      <c r="A25" s="12">
        <f t="shared" ref="A25:B30" si="9">A24+1</f>
        <v>19</v>
      </c>
      <c r="B25" s="8">
        <f>B24+1</f>
        <v>46222</v>
      </c>
      <c r="C25" s="8">
        <f t="shared" si="4"/>
        <v>46222</v>
      </c>
      <c r="D25" s="9">
        <v>0.375</v>
      </c>
      <c r="E25" s="8">
        <f t="shared" si="5"/>
        <v>46223</v>
      </c>
      <c r="F25" s="9">
        <v>0.375</v>
      </c>
      <c r="G25" s="10">
        <f t="shared" si="6"/>
        <v>1</v>
      </c>
      <c r="H25" s="11">
        <f t="shared" si="0"/>
        <v>745475.33</v>
      </c>
      <c r="I25" s="11">
        <v>745842.92</v>
      </c>
      <c r="J25" s="11">
        <f t="shared" si="1"/>
        <v>367.59000000008382</v>
      </c>
      <c r="K25" s="27">
        <f t="shared" si="2"/>
        <v>15.316250000003492</v>
      </c>
      <c r="L25" s="28"/>
    </row>
    <row r="26" spans="1:14">
      <c r="A26" s="12">
        <f t="shared" si="9"/>
        <v>20</v>
      </c>
      <c r="B26" s="8">
        <f>B25+1</f>
        <v>46223</v>
      </c>
      <c r="C26" s="8">
        <f t="shared" si="4"/>
        <v>46223</v>
      </c>
      <c r="D26" s="9">
        <v>0.375</v>
      </c>
      <c r="E26" s="8">
        <f t="shared" si="5"/>
        <v>46224</v>
      </c>
      <c r="F26" s="9">
        <v>0.375</v>
      </c>
      <c r="G26" s="10">
        <f t="shared" si="6"/>
        <v>1</v>
      </c>
      <c r="H26" s="11">
        <f t="shared" si="0"/>
        <v>745842.92</v>
      </c>
      <c r="I26" s="11">
        <v>746625.32</v>
      </c>
      <c r="J26" s="11">
        <f t="shared" si="1"/>
        <v>782.39999999990687</v>
      </c>
      <c r="K26" s="27">
        <f t="shared" si="2"/>
        <v>32.599999999996122</v>
      </c>
      <c r="L26" s="28"/>
    </row>
    <row r="27" spans="1:14">
      <c r="A27" s="12">
        <f t="shared" si="9"/>
        <v>21</v>
      </c>
      <c r="B27" s="8">
        <f>B26+1</f>
        <v>46224</v>
      </c>
      <c r="C27" s="8">
        <f t="shared" si="4"/>
        <v>46224</v>
      </c>
      <c r="D27" s="9">
        <v>0.375</v>
      </c>
      <c r="E27" s="8">
        <f t="shared" si="5"/>
        <v>46225</v>
      </c>
      <c r="F27" s="9">
        <v>0.375</v>
      </c>
      <c r="G27" s="10">
        <f t="shared" si="6"/>
        <v>1</v>
      </c>
      <c r="H27" s="11">
        <f t="shared" si="0"/>
        <v>746625.32</v>
      </c>
      <c r="I27" s="11">
        <v>747239.75</v>
      </c>
      <c r="J27" s="11">
        <f t="shared" si="1"/>
        <v>614.43000000005122</v>
      </c>
      <c r="K27" s="27">
        <f t="shared" si="2"/>
        <v>25.601250000002135</v>
      </c>
      <c r="L27" s="28"/>
    </row>
    <row r="28" spans="1:14">
      <c r="A28" s="12">
        <f t="shared" si="9"/>
        <v>22</v>
      </c>
      <c r="B28" s="8">
        <f t="shared" si="9"/>
        <v>46225</v>
      </c>
      <c r="C28" s="8">
        <f t="shared" si="4"/>
        <v>46225</v>
      </c>
      <c r="D28" s="9">
        <v>0.375</v>
      </c>
      <c r="E28" s="8">
        <f t="shared" si="5"/>
        <v>46226</v>
      </c>
      <c r="F28" s="9">
        <v>0.375</v>
      </c>
      <c r="G28" s="10">
        <f t="shared" si="6"/>
        <v>1</v>
      </c>
      <c r="H28" s="11">
        <f t="shared" si="0"/>
        <v>747239.75</v>
      </c>
      <c r="I28" s="11">
        <v>748008.42</v>
      </c>
      <c r="J28" s="11">
        <f t="shared" si="1"/>
        <v>768.67000000004191</v>
      </c>
      <c r="K28" s="27">
        <f t="shared" si="2"/>
        <v>32.027916666668411</v>
      </c>
      <c r="L28" s="28"/>
    </row>
    <row r="29" spans="1:14">
      <c r="A29" s="12">
        <f t="shared" si="9"/>
        <v>23</v>
      </c>
      <c r="B29" s="8">
        <f t="shared" si="9"/>
        <v>46226</v>
      </c>
      <c r="C29" s="8">
        <f t="shared" si="4"/>
        <v>46226</v>
      </c>
      <c r="D29" s="9">
        <v>0.375</v>
      </c>
      <c r="E29" s="8">
        <f t="shared" si="5"/>
        <v>46227</v>
      </c>
      <c r="F29" s="9">
        <v>0.375</v>
      </c>
      <c r="G29" s="10">
        <f t="shared" si="6"/>
        <v>1</v>
      </c>
      <c r="H29" s="11">
        <f t="shared" si="0"/>
        <v>748008.42</v>
      </c>
      <c r="I29" s="11">
        <v>748776.47</v>
      </c>
      <c r="J29" s="11">
        <f t="shared" si="1"/>
        <v>768.04999999993015</v>
      </c>
      <c r="K29" s="27">
        <f t="shared" si="2"/>
        <v>32.002083333330425</v>
      </c>
      <c r="L29" s="28"/>
    </row>
    <row r="30" spans="1:14">
      <c r="A30" s="12">
        <f t="shared" si="9"/>
        <v>24</v>
      </c>
      <c r="B30" s="8">
        <f t="shared" si="9"/>
        <v>46227</v>
      </c>
      <c r="C30" s="8">
        <f t="shared" si="4"/>
        <v>46227</v>
      </c>
      <c r="D30" s="9">
        <v>0.375</v>
      </c>
      <c r="E30" s="8">
        <f t="shared" si="5"/>
        <v>46228</v>
      </c>
      <c r="F30" s="9">
        <v>0.375</v>
      </c>
      <c r="G30" s="10">
        <f t="shared" si="6"/>
        <v>1</v>
      </c>
      <c r="H30" s="11">
        <f t="shared" si="0"/>
        <v>748776.47</v>
      </c>
      <c r="I30" s="11">
        <v>749630.11</v>
      </c>
      <c r="J30" s="11">
        <f t="shared" si="1"/>
        <v>853.64000000001397</v>
      </c>
      <c r="K30" s="27">
        <f t="shared" si="2"/>
        <v>35.568333333333918</v>
      </c>
      <c r="L30" s="28"/>
    </row>
    <row r="31" spans="1:14">
      <c r="A31" s="12">
        <f t="shared" ref="A31:B31" si="10">A30+1</f>
        <v>25</v>
      </c>
      <c r="B31" s="8">
        <f t="shared" si="10"/>
        <v>46228</v>
      </c>
      <c r="C31" s="8">
        <f t="shared" ref="C31:C37" si="11">B31</f>
        <v>46228</v>
      </c>
      <c r="D31" s="9">
        <v>0.375</v>
      </c>
      <c r="E31" s="8">
        <f t="shared" ref="E31:E37" si="12">C31+1</f>
        <v>46229</v>
      </c>
      <c r="F31" s="9">
        <v>0.375</v>
      </c>
      <c r="G31" s="10">
        <f t="shared" ref="G31:G37" si="13">IFERROR(((E31-C31)+(F31-D31)),"")</f>
        <v>1</v>
      </c>
      <c r="H31" s="11">
        <f t="shared" si="0"/>
        <v>749630.11</v>
      </c>
      <c r="I31" s="11">
        <v>750627.19</v>
      </c>
      <c r="J31" s="11">
        <f t="shared" ref="J31:J37" si="14">I31-H31</f>
        <v>997.07999999995809</v>
      </c>
      <c r="K31" s="27">
        <f t="shared" ref="K31:K37" si="15">J31/24</f>
        <v>41.544999999998254</v>
      </c>
      <c r="L31" s="28"/>
    </row>
    <row r="32" spans="1:14">
      <c r="A32" s="12">
        <f t="shared" ref="A32:B32" si="16">A31+1</f>
        <v>26</v>
      </c>
      <c r="B32" s="8">
        <f t="shared" si="16"/>
        <v>46229</v>
      </c>
      <c r="C32" s="8">
        <f t="shared" si="11"/>
        <v>46229</v>
      </c>
      <c r="D32" s="9">
        <v>0.375</v>
      </c>
      <c r="E32" s="8">
        <f t="shared" si="12"/>
        <v>46230</v>
      </c>
      <c r="F32" s="9">
        <v>0.375</v>
      </c>
      <c r="G32" s="10">
        <f t="shared" si="13"/>
        <v>1</v>
      </c>
      <c r="H32" s="11">
        <f t="shared" si="0"/>
        <v>750627.19</v>
      </c>
      <c r="I32" s="11">
        <v>751053.24</v>
      </c>
      <c r="J32" s="11">
        <f t="shared" si="14"/>
        <v>426.05000000004657</v>
      </c>
      <c r="K32" s="27">
        <f t="shared" si="15"/>
        <v>17.752083333335275</v>
      </c>
      <c r="L32" s="104"/>
    </row>
    <row r="33" spans="1:12">
      <c r="A33" s="12">
        <f t="shared" ref="A33:B33" si="17">A32+1</f>
        <v>27</v>
      </c>
      <c r="B33" s="8">
        <f t="shared" si="17"/>
        <v>46230</v>
      </c>
      <c r="C33" s="8">
        <f t="shared" si="11"/>
        <v>46230</v>
      </c>
      <c r="D33" s="9">
        <v>0.375</v>
      </c>
      <c r="E33" s="8">
        <f t="shared" si="12"/>
        <v>46231</v>
      </c>
      <c r="F33" s="9">
        <v>0.375</v>
      </c>
      <c r="G33" s="10">
        <f t="shared" si="13"/>
        <v>1</v>
      </c>
      <c r="H33" s="11">
        <f t="shared" si="0"/>
        <v>751053.24</v>
      </c>
      <c r="I33" s="11">
        <v>752016.58</v>
      </c>
      <c r="J33" s="11">
        <f t="shared" si="14"/>
        <v>963.3399999999674</v>
      </c>
      <c r="K33" s="27">
        <f t="shared" si="15"/>
        <v>40.139166666665311</v>
      </c>
      <c r="L33" s="28"/>
    </row>
    <row r="34" spans="1:12">
      <c r="A34" s="12">
        <f t="shared" ref="A34:B34" si="18">A33+1</f>
        <v>28</v>
      </c>
      <c r="B34" s="8">
        <f t="shared" si="18"/>
        <v>46231</v>
      </c>
      <c r="C34" s="8">
        <f t="shared" si="11"/>
        <v>46231</v>
      </c>
      <c r="D34" s="9">
        <v>0.375</v>
      </c>
      <c r="E34" s="8">
        <f t="shared" si="12"/>
        <v>46232</v>
      </c>
      <c r="F34" s="9">
        <v>0.375</v>
      </c>
      <c r="G34" s="10">
        <f t="shared" si="13"/>
        <v>1</v>
      </c>
      <c r="H34" s="11">
        <f t="shared" si="0"/>
        <v>752016.58</v>
      </c>
      <c r="I34" s="11">
        <v>753075.69</v>
      </c>
      <c r="J34" s="11">
        <f t="shared" si="14"/>
        <v>1059.109999999986</v>
      </c>
      <c r="K34" s="27">
        <f t="shared" si="15"/>
        <v>44.129583333332754</v>
      </c>
      <c r="L34" s="104"/>
    </row>
    <row r="35" spans="1:12">
      <c r="A35" s="12">
        <f t="shared" ref="A35:B35" si="19">A34+1</f>
        <v>29</v>
      </c>
      <c r="B35" s="8">
        <f t="shared" si="19"/>
        <v>46232</v>
      </c>
      <c r="C35" s="8">
        <f t="shared" si="11"/>
        <v>46232</v>
      </c>
      <c r="D35" s="9">
        <v>0.375</v>
      </c>
      <c r="E35" s="8">
        <f t="shared" si="12"/>
        <v>46233</v>
      </c>
      <c r="F35" s="9">
        <v>0.375</v>
      </c>
      <c r="G35" s="10">
        <f t="shared" si="13"/>
        <v>1</v>
      </c>
      <c r="H35" s="11">
        <f t="shared" si="0"/>
        <v>753075.69</v>
      </c>
      <c r="I35" s="11">
        <v>753883.11</v>
      </c>
      <c r="J35" s="11">
        <f t="shared" si="14"/>
        <v>807.42000000004191</v>
      </c>
      <c r="K35" s="27">
        <f t="shared" si="15"/>
        <v>33.642500000001746</v>
      </c>
      <c r="L35" s="104"/>
    </row>
    <row r="36" spans="1:12">
      <c r="A36" s="12">
        <f t="shared" ref="A36:B36" si="20">A35+1</f>
        <v>30</v>
      </c>
      <c r="B36" s="8">
        <f t="shared" si="20"/>
        <v>46233</v>
      </c>
      <c r="C36" s="8">
        <f t="shared" si="11"/>
        <v>46233</v>
      </c>
      <c r="D36" s="9">
        <v>0.375</v>
      </c>
      <c r="E36" s="8">
        <f t="shared" si="12"/>
        <v>46234</v>
      </c>
      <c r="F36" s="9">
        <v>0.375</v>
      </c>
      <c r="G36" s="10">
        <f t="shared" si="13"/>
        <v>1</v>
      </c>
      <c r="H36" s="11">
        <f t="shared" si="0"/>
        <v>753883.11</v>
      </c>
      <c r="I36" s="799">
        <v>754726.36</v>
      </c>
      <c r="J36" s="11">
        <f t="shared" si="14"/>
        <v>843.25</v>
      </c>
      <c r="K36" s="27">
        <f t="shared" si="15"/>
        <v>35.135416666666664</v>
      </c>
      <c r="L36" s="104"/>
    </row>
    <row r="37" spans="1:12">
      <c r="A37" s="12">
        <f t="shared" ref="A37:B37" si="21">A36+1</f>
        <v>31</v>
      </c>
      <c r="B37" s="8">
        <f t="shared" si="21"/>
        <v>46234</v>
      </c>
      <c r="C37" s="8">
        <f t="shared" si="11"/>
        <v>46234</v>
      </c>
      <c r="D37" s="9">
        <v>0.375</v>
      </c>
      <c r="E37" s="8">
        <f t="shared" si="12"/>
        <v>46235</v>
      </c>
      <c r="F37" s="9">
        <v>0.375</v>
      </c>
      <c r="G37" s="10">
        <f t="shared" si="13"/>
        <v>1</v>
      </c>
      <c r="H37" s="11">
        <f t="shared" si="0"/>
        <v>754726.36</v>
      </c>
      <c r="I37" s="11">
        <v>755710.05</v>
      </c>
      <c r="J37" s="11">
        <f t="shared" si="14"/>
        <v>983.69000000006054</v>
      </c>
      <c r="K37" s="27">
        <f t="shared" si="15"/>
        <v>40.987083333335853</v>
      </c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24440.550000000047</v>
      </c>
      <c r="K39" s="32">
        <f>AVERAGE(K7:K38)</f>
        <v>32.850201612903291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1.0596839229968804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100-000000000000}"/>
  </hyperlinks>
  <pageMargins left="0.7" right="0.7" top="0.75" bottom="0.75" header="0.3" footer="0.3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1.109375" style="1" customWidth="1"/>
    <col min="9" max="9" width="12" style="1" customWidth="1"/>
    <col min="10" max="10" width="13.44140625" style="1" customWidth="1"/>
    <col min="11" max="11" width="12.5546875" style="1" customWidth="1"/>
    <col min="12" max="12" width="34.6640625" style="1" customWidth="1"/>
    <col min="13" max="16384" width="9.109375" style="1"/>
  </cols>
  <sheetData>
    <row r="1" spans="1:14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2"/>
      <c r="C2" s="3" t="s">
        <v>189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4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4">
      <c r="B4" s="4"/>
      <c r="C4" s="76">
        <f>'Summary sales'!A4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MAX(K7:K36)</f>
        <v>37.525833333333139</v>
      </c>
      <c r="L4" s="2"/>
    </row>
    <row r="5" spans="1:14" ht="15.7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4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4">
      <c r="A7" s="6">
        <v>1</v>
      </c>
      <c r="B7" s="7">
        <f>C4</f>
        <v>46204</v>
      </c>
      <c r="C7" s="8">
        <f>B7</f>
        <v>46204</v>
      </c>
      <c r="D7" s="9">
        <v>0.375</v>
      </c>
      <c r="E7" s="8">
        <f>C7+1</f>
        <v>46205</v>
      </c>
      <c r="F7" s="9">
        <v>0.375</v>
      </c>
      <c r="G7" s="10">
        <f>IFERROR(((E7-C7)+(F7-D7)),"")</f>
        <v>1</v>
      </c>
      <c r="H7" s="11">
        <v>926043.61</v>
      </c>
      <c r="I7" s="11">
        <v>926786.97</v>
      </c>
      <c r="J7" s="11">
        <f>I7-H7</f>
        <v>743.35999999998603</v>
      </c>
      <c r="K7" s="27">
        <f>J7/24</f>
        <v>30.97333333333275</v>
      </c>
      <c r="L7" s="251"/>
    </row>
    <row r="8" spans="1:14">
      <c r="A8" s="12">
        <f>A7+1</f>
        <v>2</v>
      </c>
      <c r="B8" s="8">
        <f>B7+1</f>
        <v>46205</v>
      </c>
      <c r="C8" s="8">
        <f>B8</f>
        <v>46205</v>
      </c>
      <c r="D8" s="9">
        <v>0.375</v>
      </c>
      <c r="E8" s="8">
        <f>C8+1</f>
        <v>46206</v>
      </c>
      <c r="F8" s="9">
        <v>0.375</v>
      </c>
      <c r="G8" s="10">
        <f>IFERROR(((E8-C8)+(F8-D8)),"")</f>
        <v>1</v>
      </c>
      <c r="H8" s="11">
        <f t="shared" ref="H8:H37" si="0">I7</f>
        <v>926786.97</v>
      </c>
      <c r="I8" s="11">
        <v>927687.59</v>
      </c>
      <c r="J8" s="11">
        <f t="shared" ref="J8:J34" si="1">I8-H8</f>
        <v>900.61999999999534</v>
      </c>
      <c r="K8" s="27">
        <f t="shared" ref="K8:K34" si="2">J8/24</f>
        <v>37.525833333333139</v>
      </c>
      <c r="L8" s="28"/>
      <c r="N8" s="103"/>
    </row>
    <row r="9" spans="1:14">
      <c r="A9" s="12">
        <f t="shared" ref="A9:B24" si="3">A8+1</f>
        <v>3</v>
      </c>
      <c r="B9" s="8">
        <f t="shared" si="3"/>
        <v>46206</v>
      </c>
      <c r="C9" s="8">
        <f t="shared" ref="C9:C34" si="4">B9</f>
        <v>46206</v>
      </c>
      <c r="D9" s="9">
        <v>0.375</v>
      </c>
      <c r="E9" s="8">
        <f t="shared" ref="E9:E34" si="5">C9+1</f>
        <v>46207</v>
      </c>
      <c r="F9" s="9">
        <v>0.375</v>
      </c>
      <c r="G9" s="10">
        <f t="shared" ref="G9:G34" si="6">IFERROR(((E9-C9)+(F9-D9)),"")</f>
        <v>1</v>
      </c>
      <c r="H9" s="11">
        <f t="shared" si="0"/>
        <v>927687.59</v>
      </c>
      <c r="I9" s="11">
        <v>928541.12</v>
      </c>
      <c r="J9" s="11">
        <f t="shared" ref="J9" si="7">I9-H9</f>
        <v>853.53000000002794</v>
      </c>
      <c r="K9" s="27">
        <f t="shared" ref="K9" si="8">J9/24</f>
        <v>35.563750000001164</v>
      </c>
      <c r="L9" s="28"/>
    </row>
    <row r="10" spans="1:14">
      <c r="A10" s="12">
        <f t="shared" si="3"/>
        <v>4</v>
      </c>
      <c r="B10" s="8">
        <f t="shared" si="3"/>
        <v>46207</v>
      </c>
      <c r="C10" s="8">
        <f t="shared" si="4"/>
        <v>46207</v>
      </c>
      <c r="D10" s="9">
        <v>0.375</v>
      </c>
      <c r="E10" s="8">
        <f t="shared" si="5"/>
        <v>46208</v>
      </c>
      <c r="F10" s="9">
        <v>0.375</v>
      </c>
      <c r="G10" s="10">
        <f t="shared" si="6"/>
        <v>1</v>
      </c>
      <c r="H10" s="11">
        <f t="shared" si="0"/>
        <v>928541.12</v>
      </c>
      <c r="I10" s="11">
        <v>929421.34</v>
      </c>
      <c r="J10" s="11">
        <f t="shared" ref="J10" si="9">I10-H10</f>
        <v>880.21999999997206</v>
      </c>
      <c r="K10" s="27">
        <f t="shared" ref="K10" si="10">J10/24</f>
        <v>36.675833333332172</v>
      </c>
      <c r="L10" s="28"/>
    </row>
    <row r="11" spans="1:14">
      <c r="A11" s="12">
        <f t="shared" si="3"/>
        <v>5</v>
      </c>
      <c r="B11" s="8">
        <f t="shared" si="3"/>
        <v>46208</v>
      </c>
      <c r="C11" s="8">
        <f t="shared" si="4"/>
        <v>46208</v>
      </c>
      <c r="D11" s="9">
        <v>0.375</v>
      </c>
      <c r="E11" s="8">
        <f t="shared" si="5"/>
        <v>46209</v>
      </c>
      <c r="F11" s="9">
        <v>0.375</v>
      </c>
      <c r="G11" s="10">
        <f t="shared" si="6"/>
        <v>1</v>
      </c>
      <c r="H11" s="11">
        <f t="shared" si="0"/>
        <v>929421.34</v>
      </c>
      <c r="I11" s="11">
        <v>930135.86</v>
      </c>
      <c r="J11" s="11">
        <f t="shared" ref="J11" si="11">I11-H11</f>
        <v>714.52000000001863</v>
      </c>
      <c r="K11" s="27">
        <f t="shared" ref="K11" si="12">J11/24</f>
        <v>29.771666666667443</v>
      </c>
      <c r="L11" s="28"/>
    </row>
    <row r="12" spans="1:14">
      <c r="A12" s="12">
        <f t="shared" si="3"/>
        <v>6</v>
      </c>
      <c r="B12" s="8">
        <f t="shared" si="3"/>
        <v>46209</v>
      </c>
      <c r="C12" s="8">
        <f t="shared" si="4"/>
        <v>46209</v>
      </c>
      <c r="D12" s="9">
        <v>0.375</v>
      </c>
      <c r="E12" s="8">
        <f t="shared" si="5"/>
        <v>46210</v>
      </c>
      <c r="F12" s="9">
        <v>0.375</v>
      </c>
      <c r="G12" s="10">
        <f t="shared" si="6"/>
        <v>1</v>
      </c>
      <c r="H12" s="11">
        <f t="shared" si="0"/>
        <v>930135.86</v>
      </c>
      <c r="I12" s="11">
        <v>930781.53</v>
      </c>
      <c r="J12" s="11">
        <f t="shared" si="1"/>
        <v>645.67000000004191</v>
      </c>
      <c r="K12" s="27">
        <f t="shared" si="2"/>
        <v>26.902916666668414</v>
      </c>
      <c r="L12" s="104"/>
    </row>
    <row r="13" spans="1:14">
      <c r="A13" s="12">
        <f t="shared" si="3"/>
        <v>7</v>
      </c>
      <c r="B13" s="8">
        <f t="shared" si="3"/>
        <v>46210</v>
      </c>
      <c r="C13" s="8">
        <f t="shared" si="4"/>
        <v>46210</v>
      </c>
      <c r="D13" s="9">
        <v>0.375</v>
      </c>
      <c r="E13" s="8">
        <f t="shared" si="5"/>
        <v>46211</v>
      </c>
      <c r="F13" s="9">
        <v>0.375</v>
      </c>
      <c r="G13" s="10">
        <f t="shared" si="6"/>
        <v>1</v>
      </c>
      <c r="H13" s="11">
        <f t="shared" si="0"/>
        <v>930781.53</v>
      </c>
      <c r="I13" s="11">
        <v>931377.41</v>
      </c>
      <c r="J13" s="11">
        <f t="shared" ref="J13" si="13">I13-H13</f>
        <v>595.88000000000466</v>
      </c>
      <c r="K13" s="27">
        <f t="shared" ref="K13" si="14">J13/24</f>
        <v>24.828333333333529</v>
      </c>
      <c r="L13" s="28"/>
    </row>
    <row r="14" spans="1:14">
      <c r="A14" s="12">
        <f t="shared" si="3"/>
        <v>8</v>
      </c>
      <c r="B14" s="8">
        <f t="shared" si="3"/>
        <v>46211</v>
      </c>
      <c r="C14" s="8">
        <f t="shared" si="4"/>
        <v>46211</v>
      </c>
      <c r="D14" s="9">
        <v>0.375</v>
      </c>
      <c r="E14" s="8">
        <f t="shared" si="5"/>
        <v>46212</v>
      </c>
      <c r="F14" s="9">
        <v>0.375</v>
      </c>
      <c r="G14" s="10">
        <f t="shared" si="6"/>
        <v>1</v>
      </c>
      <c r="H14" s="11">
        <f t="shared" si="0"/>
        <v>931377.41</v>
      </c>
      <c r="I14" s="11">
        <v>932007.42</v>
      </c>
      <c r="J14" s="11">
        <f t="shared" ref="J14" si="15">I14-H14</f>
        <v>630.01000000000931</v>
      </c>
      <c r="K14" s="27">
        <f t="shared" ref="K14" si="16">J14/24</f>
        <v>26.250416666667054</v>
      </c>
      <c r="L14" s="28"/>
    </row>
    <row r="15" spans="1:14">
      <c r="A15" s="12">
        <f t="shared" si="3"/>
        <v>9</v>
      </c>
      <c r="B15" s="8">
        <f t="shared" si="3"/>
        <v>46212</v>
      </c>
      <c r="C15" s="8">
        <f t="shared" si="4"/>
        <v>46212</v>
      </c>
      <c r="D15" s="9">
        <v>0.375</v>
      </c>
      <c r="E15" s="8">
        <f t="shared" si="5"/>
        <v>46213</v>
      </c>
      <c r="F15" s="9">
        <v>0.375</v>
      </c>
      <c r="G15" s="10">
        <f t="shared" si="6"/>
        <v>1</v>
      </c>
      <c r="H15" s="11">
        <f t="shared" si="0"/>
        <v>932007.42</v>
      </c>
      <c r="I15" s="240">
        <v>932467.67</v>
      </c>
      <c r="J15" s="11">
        <f t="shared" ref="J15" si="17">I15-H15</f>
        <v>460.25</v>
      </c>
      <c r="K15" s="27">
        <f t="shared" ref="K15" si="18">J15/24</f>
        <v>19.177083333333332</v>
      </c>
      <c r="L15" s="28"/>
    </row>
    <row r="16" spans="1:14">
      <c r="A16" s="12">
        <f t="shared" si="3"/>
        <v>10</v>
      </c>
      <c r="B16" s="8">
        <f t="shared" si="3"/>
        <v>46213</v>
      </c>
      <c r="C16" s="8">
        <f t="shared" si="4"/>
        <v>46213</v>
      </c>
      <c r="D16" s="9">
        <v>0.375</v>
      </c>
      <c r="E16" s="8">
        <f t="shared" si="5"/>
        <v>46214</v>
      </c>
      <c r="F16" s="9">
        <v>0.375</v>
      </c>
      <c r="G16" s="10">
        <f t="shared" si="6"/>
        <v>1</v>
      </c>
      <c r="H16" s="11">
        <f t="shared" si="0"/>
        <v>932467.67</v>
      </c>
      <c r="I16" s="11">
        <v>932872.84</v>
      </c>
      <c r="J16" s="11">
        <f t="shared" ref="J16:J19" si="19">I16-H16</f>
        <v>405.16999999992549</v>
      </c>
      <c r="K16" s="27">
        <f t="shared" ref="K16:K19" si="20">J16/24</f>
        <v>16.882083333330229</v>
      </c>
      <c r="L16" s="28"/>
    </row>
    <row r="17" spans="1:14">
      <c r="A17" s="12">
        <f t="shared" si="3"/>
        <v>11</v>
      </c>
      <c r="B17" s="8">
        <f t="shared" si="3"/>
        <v>46214</v>
      </c>
      <c r="C17" s="8">
        <f t="shared" si="4"/>
        <v>46214</v>
      </c>
      <c r="D17" s="9">
        <v>0.375</v>
      </c>
      <c r="E17" s="8">
        <f t="shared" si="5"/>
        <v>46215</v>
      </c>
      <c r="F17" s="9">
        <v>0.375</v>
      </c>
      <c r="G17" s="10">
        <f t="shared" si="6"/>
        <v>1</v>
      </c>
      <c r="H17" s="11">
        <f t="shared" si="0"/>
        <v>932872.84</v>
      </c>
      <c r="I17" s="11">
        <v>933254.93</v>
      </c>
      <c r="J17" s="11">
        <f t="shared" si="19"/>
        <v>382.09000000008382</v>
      </c>
      <c r="K17" s="27">
        <f t="shared" si="20"/>
        <v>15.920416666670159</v>
      </c>
      <c r="L17" s="28"/>
    </row>
    <row r="18" spans="1:14">
      <c r="A18" s="12">
        <f t="shared" si="3"/>
        <v>12</v>
      </c>
      <c r="B18" s="8">
        <f t="shared" si="3"/>
        <v>46215</v>
      </c>
      <c r="C18" s="8">
        <f t="shared" si="4"/>
        <v>46215</v>
      </c>
      <c r="D18" s="9">
        <v>0.375</v>
      </c>
      <c r="E18" s="8">
        <f t="shared" si="5"/>
        <v>46216</v>
      </c>
      <c r="F18" s="9">
        <v>0.375</v>
      </c>
      <c r="G18" s="10">
        <f t="shared" si="6"/>
        <v>1</v>
      </c>
      <c r="H18" s="11">
        <f t="shared" si="0"/>
        <v>933254.93</v>
      </c>
      <c r="I18" s="11">
        <v>933637.12</v>
      </c>
      <c r="J18" s="11">
        <f t="shared" si="19"/>
        <v>382.18999999994412</v>
      </c>
      <c r="K18" s="27">
        <f t="shared" si="20"/>
        <v>15.924583333331006</v>
      </c>
      <c r="L18" s="28"/>
      <c r="N18" s="29"/>
    </row>
    <row r="19" spans="1:14">
      <c r="A19" s="12">
        <f t="shared" si="3"/>
        <v>13</v>
      </c>
      <c r="B19" s="8">
        <f t="shared" si="3"/>
        <v>46216</v>
      </c>
      <c r="C19" s="8">
        <f t="shared" si="4"/>
        <v>46216</v>
      </c>
      <c r="D19" s="9">
        <v>0.375</v>
      </c>
      <c r="E19" s="8">
        <f t="shared" si="5"/>
        <v>46217</v>
      </c>
      <c r="F19" s="9">
        <v>0.375</v>
      </c>
      <c r="G19" s="10">
        <f t="shared" si="6"/>
        <v>1</v>
      </c>
      <c r="H19" s="11">
        <f t="shared" si="0"/>
        <v>933637.12</v>
      </c>
      <c r="I19" s="11">
        <v>934019.53</v>
      </c>
      <c r="J19" s="11">
        <f t="shared" si="19"/>
        <v>382.4100000000326</v>
      </c>
      <c r="K19" s="27">
        <f t="shared" si="20"/>
        <v>15.933750000001359</v>
      </c>
      <c r="L19" s="28"/>
    </row>
    <row r="20" spans="1:14">
      <c r="A20" s="12">
        <f t="shared" si="3"/>
        <v>14</v>
      </c>
      <c r="B20" s="8">
        <f t="shared" si="3"/>
        <v>46217</v>
      </c>
      <c r="C20" s="8">
        <f t="shared" si="4"/>
        <v>46217</v>
      </c>
      <c r="D20" s="9">
        <v>0.375</v>
      </c>
      <c r="E20" s="8">
        <f t="shared" si="5"/>
        <v>46218</v>
      </c>
      <c r="F20" s="9">
        <v>0.375</v>
      </c>
      <c r="G20" s="10">
        <f t="shared" si="6"/>
        <v>1</v>
      </c>
      <c r="H20" s="11">
        <f t="shared" si="0"/>
        <v>934019.53</v>
      </c>
      <c r="I20" s="11">
        <v>934609.45</v>
      </c>
      <c r="J20" s="11">
        <f t="shared" ref="J20" si="21">I20-H20</f>
        <v>589.91999999992549</v>
      </c>
      <c r="K20" s="27">
        <f t="shared" ref="K20" si="22">J20/24</f>
        <v>24.579999999996897</v>
      </c>
      <c r="L20" s="28"/>
    </row>
    <row r="21" spans="1:14">
      <c r="A21" s="12">
        <f t="shared" si="3"/>
        <v>15</v>
      </c>
      <c r="B21" s="8">
        <f t="shared" si="3"/>
        <v>46218</v>
      </c>
      <c r="C21" s="8">
        <f t="shared" si="4"/>
        <v>46218</v>
      </c>
      <c r="D21" s="9">
        <v>0.375</v>
      </c>
      <c r="E21" s="8">
        <f t="shared" si="5"/>
        <v>46219</v>
      </c>
      <c r="F21" s="9">
        <v>0.375</v>
      </c>
      <c r="G21" s="10">
        <f t="shared" si="6"/>
        <v>1</v>
      </c>
      <c r="H21" s="11">
        <f t="shared" si="0"/>
        <v>934609.45</v>
      </c>
      <c r="I21" s="240">
        <v>935146.2</v>
      </c>
      <c r="J21" s="11">
        <f t="shared" ref="J21" si="23">I21-H21</f>
        <v>536.75</v>
      </c>
      <c r="K21" s="27">
        <f t="shared" ref="K21" si="24">J21/24</f>
        <v>22.364583333333332</v>
      </c>
      <c r="L21" s="28"/>
    </row>
    <row r="22" spans="1:14">
      <c r="A22" s="12">
        <f t="shared" si="3"/>
        <v>16</v>
      </c>
      <c r="B22" s="8">
        <f t="shared" si="3"/>
        <v>46219</v>
      </c>
      <c r="C22" s="8">
        <f t="shared" si="4"/>
        <v>46219</v>
      </c>
      <c r="D22" s="9">
        <v>0.375</v>
      </c>
      <c r="E22" s="8">
        <f t="shared" si="5"/>
        <v>46220</v>
      </c>
      <c r="F22" s="9">
        <v>0.375</v>
      </c>
      <c r="G22" s="10">
        <f t="shared" si="6"/>
        <v>1</v>
      </c>
      <c r="H22" s="11">
        <f t="shared" si="0"/>
        <v>935146.2</v>
      </c>
      <c r="I22" s="11">
        <v>935689.06</v>
      </c>
      <c r="J22" s="11">
        <f t="shared" ref="J22" si="25">I22-H22</f>
        <v>542.86000000010245</v>
      </c>
      <c r="K22" s="27">
        <f t="shared" ref="K22" si="26">J22/24</f>
        <v>22.619166666670935</v>
      </c>
      <c r="L22" s="28"/>
    </row>
    <row r="23" spans="1:14">
      <c r="A23" s="12">
        <f t="shared" si="3"/>
        <v>17</v>
      </c>
      <c r="B23" s="8">
        <f t="shared" si="3"/>
        <v>46220</v>
      </c>
      <c r="C23" s="8">
        <f t="shared" si="4"/>
        <v>46220</v>
      </c>
      <c r="D23" s="9">
        <v>0.375</v>
      </c>
      <c r="E23" s="8">
        <f t="shared" si="5"/>
        <v>46221</v>
      </c>
      <c r="F23" s="9">
        <v>0.375</v>
      </c>
      <c r="G23" s="10">
        <f t="shared" si="6"/>
        <v>1</v>
      </c>
      <c r="H23" s="11">
        <f t="shared" si="0"/>
        <v>935689.06</v>
      </c>
      <c r="I23" s="11">
        <v>936204.16</v>
      </c>
      <c r="J23" s="11">
        <f t="shared" ref="J23" si="27">I23-H23</f>
        <v>515.09999999997672</v>
      </c>
      <c r="K23" s="27">
        <f t="shared" ref="K23" si="28">J23/24</f>
        <v>21.462499999999029</v>
      </c>
      <c r="L23" s="28"/>
    </row>
    <row r="24" spans="1:14">
      <c r="A24" s="12">
        <f t="shared" si="3"/>
        <v>18</v>
      </c>
      <c r="B24" s="8">
        <f t="shared" si="3"/>
        <v>46221</v>
      </c>
      <c r="C24" s="8">
        <f t="shared" si="4"/>
        <v>46221</v>
      </c>
      <c r="D24" s="9">
        <v>0.375</v>
      </c>
      <c r="E24" s="8">
        <f t="shared" si="5"/>
        <v>46222</v>
      </c>
      <c r="F24" s="9">
        <v>0.375</v>
      </c>
      <c r="G24" s="10">
        <f t="shared" si="6"/>
        <v>1</v>
      </c>
      <c r="H24" s="11">
        <f t="shared" si="0"/>
        <v>936204.16</v>
      </c>
      <c r="I24" s="11">
        <v>936631.82</v>
      </c>
      <c r="J24" s="11">
        <f t="shared" ref="J24:J31" si="29">I24-H24</f>
        <v>427.65999999991618</v>
      </c>
      <c r="K24" s="27">
        <f t="shared" ref="K24:K31" si="30">J24/24</f>
        <v>17.819166666663175</v>
      </c>
      <c r="L24" s="28"/>
    </row>
    <row r="25" spans="1:14">
      <c r="A25" s="12">
        <f t="shared" ref="A25:B34" si="31">A24+1</f>
        <v>19</v>
      </c>
      <c r="B25" s="8">
        <f>B24+1</f>
        <v>46222</v>
      </c>
      <c r="C25" s="8">
        <f t="shared" si="4"/>
        <v>46222</v>
      </c>
      <c r="D25" s="9">
        <v>0.375</v>
      </c>
      <c r="E25" s="8">
        <f t="shared" si="5"/>
        <v>46223</v>
      </c>
      <c r="F25" s="9">
        <v>0.375</v>
      </c>
      <c r="G25" s="10">
        <f t="shared" si="6"/>
        <v>1</v>
      </c>
      <c r="H25" s="11">
        <f t="shared" si="0"/>
        <v>936631.82</v>
      </c>
      <c r="I25" s="11">
        <v>937064.37</v>
      </c>
      <c r="J25" s="11">
        <f t="shared" si="29"/>
        <v>432.55000000004657</v>
      </c>
      <c r="K25" s="27">
        <f t="shared" si="30"/>
        <v>18.022916666668607</v>
      </c>
      <c r="L25" s="28"/>
    </row>
    <row r="26" spans="1:14">
      <c r="A26" s="12">
        <f t="shared" si="31"/>
        <v>20</v>
      </c>
      <c r="B26" s="8">
        <f>B25+1</f>
        <v>46223</v>
      </c>
      <c r="C26" s="8">
        <f t="shared" si="4"/>
        <v>46223</v>
      </c>
      <c r="D26" s="9">
        <v>0.375</v>
      </c>
      <c r="E26" s="8">
        <f t="shared" si="5"/>
        <v>46224</v>
      </c>
      <c r="F26" s="9">
        <v>0.375</v>
      </c>
      <c r="G26" s="10">
        <f t="shared" si="6"/>
        <v>1</v>
      </c>
      <c r="H26" s="11">
        <f t="shared" si="0"/>
        <v>937064.37</v>
      </c>
      <c r="I26" s="11">
        <v>937429.54</v>
      </c>
      <c r="J26" s="11">
        <f t="shared" si="29"/>
        <v>365.17000000004191</v>
      </c>
      <c r="K26" s="27">
        <f t="shared" si="30"/>
        <v>15.215416666668412</v>
      </c>
      <c r="L26" s="28"/>
    </row>
    <row r="27" spans="1:14">
      <c r="A27" s="12">
        <f t="shared" si="31"/>
        <v>21</v>
      </c>
      <c r="B27" s="8">
        <f>B26+1</f>
        <v>46224</v>
      </c>
      <c r="C27" s="8">
        <f t="shared" si="4"/>
        <v>46224</v>
      </c>
      <c r="D27" s="9">
        <v>0.375</v>
      </c>
      <c r="E27" s="8">
        <f t="shared" si="5"/>
        <v>46225</v>
      </c>
      <c r="F27" s="9">
        <v>0.375</v>
      </c>
      <c r="G27" s="10">
        <f t="shared" si="6"/>
        <v>1</v>
      </c>
      <c r="H27" s="11">
        <f t="shared" si="0"/>
        <v>937429.54</v>
      </c>
      <c r="I27" s="11">
        <v>937787.09</v>
      </c>
      <c r="J27" s="11">
        <f t="shared" si="29"/>
        <v>357.54999999993015</v>
      </c>
      <c r="K27" s="27">
        <f t="shared" si="30"/>
        <v>14.897916666663756</v>
      </c>
      <c r="L27" s="28"/>
    </row>
    <row r="28" spans="1:14">
      <c r="A28" s="12">
        <f t="shared" si="31"/>
        <v>22</v>
      </c>
      <c r="B28" s="8">
        <f t="shared" si="31"/>
        <v>46225</v>
      </c>
      <c r="C28" s="8">
        <f t="shared" si="4"/>
        <v>46225</v>
      </c>
      <c r="D28" s="9">
        <v>0.375</v>
      </c>
      <c r="E28" s="8">
        <f t="shared" si="5"/>
        <v>46226</v>
      </c>
      <c r="F28" s="9">
        <v>0.375</v>
      </c>
      <c r="G28" s="10">
        <f t="shared" si="6"/>
        <v>1</v>
      </c>
      <c r="H28" s="11">
        <f t="shared" si="0"/>
        <v>937787.09</v>
      </c>
      <c r="I28" s="11">
        <v>938179.2</v>
      </c>
      <c r="J28" s="11">
        <f t="shared" si="29"/>
        <v>392.10999999998603</v>
      </c>
      <c r="K28" s="27">
        <f t="shared" si="30"/>
        <v>16.337916666666086</v>
      </c>
      <c r="L28" s="28"/>
    </row>
    <row r="29" spans="1:14">
      <c r="A29" s="12">
        <f t="shared" si="31"/>
        <v>23</v>
      </c>
      <c r="B29" s="8">
        <f t="shared" si="31"/>
        <v>46226</v>
      </c>
      <c r="C29" s="8">
        <f t="shared" si="4"/>
        <v>46226</v>
      </c>
      <c r="D29" s="9">
        <v>0.375</v>
      </c>
      <c r="E29" s="8">
        <f t="shared" si="5"/>
        <v>46227</v>
      </c>
      <c r="F29" s="9">
        <v>0.375</v>
      </c>
      <c r="G29" s="10">
        <f t="shared" si="6"/>
        <v>1</v>
      </c>
      <c r="H29" s="11">
        <f t="shared" si="0"/>
        <v>938179.2</v>
      </c>
      <c r="I29" s="11">
        <v>938578.72</v>
      </c>
      <c r="J29" s="11">
        <f t="shared" si="29"/>
        <v>399.52000000001863</v>
      </c>
      <c r="K29" s="27">
        <f t="shared" si="30"/>
        <v>16.646666666667443</v>
      </c>
      <c r="L29" s="28"/>
    </row>
    <row r="30" spans="1:14">
      <c r="A30" s="12">
        <f t="shared" si="31"/>
        <v>24</v>
      </c>
      <c r="B30" s="8">
        <f t="shared" si="31"/>
        <v>46227</v>
      </c>
      <c r="C30" s="8">
        <f t="shared" si="4"/>
        <v>46227</v>
      </c>
      <c r="D30" s="9">
        <v>0.375</v>
      </c>
      <c r="E30" s="8">
        <f t="shared" si="5"/>
        <v>46228</v>
      </c>
      <c r="F30" s="9">
        <v>0.375</v>
      </c>
      <c r="G30" s="10">
        <f t="shared" si="6"/>
        <v>1</v>
      </c>
      <c r="H30" s="11">
        <f t="shared" si="0"/>
        <v>938578.72</v>
      </c>
      <c r="I30" s="11">
        <v>938973.13</v>
      </c>
      <c r="J30" s="11">
        <f t="shared" ref="J30" si="32">I30-H30</f>
        <v>394.4100000000326</v>
      </c>
      <c r="K30" s="27">
        <f t="shared" ref="K30" si="33">J30/24</f>
        <v>16.433750000001357</v>
      </c>
      <c r="L30" s="28"/>
    </row>
    <row r="31" spans="1:14">
      <c r="A31" s="12">
        <f t="shared" si="31"/>
        <v>25</v>
      </c>
      <c r="B31" s="8">
        <f t="shared" si="31"/>
        <v>46228</v>
      </c>
      <c r="C31" s="8">
        <f t="shared" si="4"/>
        <v>46228</v>
      </c>
      <c r="D31" s="9">
        <v>0.375</v>
      </c>
      <c r="E31" s="8">
        <f t="shared" si="5"/>
        <v>46229</v>
      </c>
      <c r="F31" s="9">
        <v>0.375</v>
      </c>
      <c r="G31" s="10">
        <f t="shared" si="6"/>
        <v>1</v>
      </c>
      <c r="H31" s="11">
        <f t="shared" si="0"/>
        <v>938973.13</v>
      </c>
      <c r="I31" s="11">
        <v>939339.97</v>
      </c>
      <c r="J31" s="11">
        <f t="shared" si="29"/>
        <v>366.8399999999674</v>
      </c>
      <c r="K31" s="27">
        <f t="shared" si="30"/>
        <v>15.284999999998641</v>
      </c>
      <c r="L31" s="28"/>
    </row>
    <row r="32" spans="1:14">
      <c r="A32" s="12">
        <f t="shared" si="31"/>
        <v>26</v>
      </c>
      <c r="B32" s="8">
        <f t="shared" si="31"/>
        <v>46229</v>
      </c>
      <c r="C32" s="8">
        <f t="shared" si="4"/>
        <v>46229</v>
      </c>
      <c r="D32" s="9">
        <v>0.375</v>
      </c>
      <c r="E32" s="8">
        <f t="shared" si="5"/>
        <v>46230</v>
      </c>
      <c r="F32" s="9">
        <v>0.375</v>
      </c>
      <c r="G32" s="10">
        <f t="shared" si="6"/>
        <v>1</v>
      </c>
      <c r="H32" s="11">
        <f t="shared" si="0"/>
        <v>939339.97</v>
      </c>
      <c r="I32" s="11">
        <v>939706.4</v>
      </c>
      <c r="J32" s="11">
        <f t="shared" ref="J32" si="34">I32-H32</f>
        <v>366.43000000005122</v>
      </c>
      <c r="K32" s="27">
        <f t="shared" ref="K32" si="35">J32/24</f>
        <v>15.267916666668802</v>
      </c>
      <c r="L32" s="28"/>
    </row>
    <row r="33" spans="1:12">
      <c r="A33" s="12">
        <f t="shared" si="31"/>
        <v>27</v>
      </c>
      <c r="B33" s="8">
        <f t="shared" si="31"/>
        <v>46230</v>
      </c>
      <c r="C33" s="8">
        <f t="shared" si="4"/>
        <v>46230</v>
      </c>
      <c r="D33" s="9">
        <v>0.375</v>
      </c>
      <c r="E33" s="8">
        <f t="shared" si="5"/>
        <v>46231</v>
      </c>
      <c r="F33" s="9">
        <v>0.375</v>
      </c>
      <c r="G33" s="10">
        <f t="shared" si="6"/>
        <v>1</v>
      </c>
      <c r="H33" s="11">
        <f t="shared" si="0"/>
        <v>939706.4</v>
      </c>
      <c r="I33" s="11">
        <v>940117.56</v>
      </c>
      <c r="J33" s="11">
        <f t="shared" si="1"/>
        <v>411.1600000000326</v>
      </c>
      <c r="K33" s="27">
        <f t="shared" si="2"/>
        <v>17.131666666668025</v>
      </c>
      <c r="L33" s="28"/>
    </row>
    <row r="34" spans="1:12">
      <c r="A34" s="12">
        <f t="shared" si="31"/>
        <v>28</v>
      </c>
      <c r="B34" s="8">
        <f t="shared" si="31"/>
        <v>46231</v>
      </c>
      <c r="C34" s="8">
        <f t="shared" si="4"/>
        <v>46231</v>
      </c>
      <c r="D34" s="9">
        <v>0.375</v>
      </c>
      <c r="E34" s="8">
        <f t="shared" si="5"/>
        <v>46232</v>
      </c>
      <c r="F34" s="9">
        <v>0.375</v>
      </c>
      <c r="G34" s="10">
        <f t="shared" si="6"/>
        <v>1</v>
      </c>
      <c r="H34" s="11">
        <f t="shared" si="0"/>
        <v>940117.56</v>
      </c>
      <c r="I34" s="11">
        <v>940664.67</v>
      </c>
      <c r="J34" s="11">
        <f t="shared" si="1"/>
        <v>547.10999999998603</v>
      </c>
      <c r="K34" s="27">
        <f t="shared" si="2"/>
        <v>22.796249999999418</v>
      </c>
      <c r="L34" s="28"/>
    </row>
    <row r="35" spans="1:12">
      <c r="A35" s="12">
        <f t="shared" ref="A35:B35" si="36">A34+1</f>
        <v>29</v>
      </c>
      <c r="B35" s="8">
        <f t="shared" si="36"/>
        <v>46232</v>
      </c>
      <c r="C35" s="8">
        <f t="shared" ref="C35:C36" si="37">B35</f>
        <v>46232</v>
      </c>
      <c r="D35" s="9">
        <v>0.375</v>
      </c>
      <c r="E35" s="8">
        <f t="shared" ref="E35:E36" si="38">C35+1</f>
        <v>46233</v>
      </c>
      <c r="F35" s="9">
        <v>0.375</v>
      </c>
      <c r="G35" s="10">
        <f t="shared" ref="G35:G36" si="39">IFERROR(((E35-C35)+(F35-D35)),"")</f>
        <v>1</v>
      </c>
      <c r="H35" s="11">
        <f t="shared" si="0"/>
        <v>940664.67</v>
      </c>
      <c r="I35" s="11">
        <v>941197.27</v>
      </c>
      <c r="J35" s="11">
        <f t="shared" ref="J35:J36" si="40">I35-H35</f>
        <v>532.59999999997672</v>
      </c>
      <c r="K35" s="27">
        <f t="shared" ref="K35:K36" si="41">J35/24</f>
        <v>22.191666666665697</v>
      </c>
      <c r="L35" s="28"/>
    </row>
    <row r="36" spans="1:12">
      <c r="A36" s="12">
        <f t="shared" ref="A36:B37" si="42">A35+1</f>
        <v>30</v>
      </c>
      <c r="B36" s="8">
        <f t="shared" si="42"/>
        <v>46233</v>
      </c>
      <c r="C36" s="8">
        <f t="shared" si="37"/>
        <v>46233</v>
      </c>
      <c r="D36" s="9">
        <v>0.375</v>
      </c>
      <c r="E36" s="8">
        <f t="shared" si="38"/>
        <v>46234</v>
      </c>
      <c r="F36" s="9">
        <v>0.375</v>
      </c>
      <c r="G36" s="10">
        <f t="shared" si="39"/>
        <v>1</v>
      </c>
      <c r="H36" s="11">
        <f t="shared" si="0"/>
        <v>941197.27</v>
      </c>
      <c r="I36" s="799">
        <v>941740.41</v>
      </c>
      <c r="J36" s="11">
        <f t="shared" si="40"/>
        <v>543.14000000001397</v>
      </c>
      <c r="K36" s="27">
        <f t="shared" si="41"/>
        <v>22.630833333333914</v>
      </c>
      <c r="L36" s="28"/>
    </row>
    <row r="37" spans="1:12">
      <c r="A37" s="12">
        <f t="shared" si="42"/>
        <v>31</v>
      </c>
      <c r="B37" s="8">
        <f t="shared" si="42"/>
        <v>46234</v>
      </c>
      <c r="C37" s="8">
        <f t="shared" ref="C37" si="43">B37</f>
        <v>46234</v>
      </c>
      <c r="D37" s="9">
        <v>0.375</v>
      </c>
      <c r="E37" s="8">
        <f t="shared" ref="E37" si="44">C37+1</f>
        <v>46235</v>
      </c>
      <c r="F37" s="9">
        <v>0.375</v>
      </c>
      <c r="G37" s="10">
        <f t="shared" ref="G37" si="45">IFERROR(((E37-C37)+(F37-D37)),"")</f>
        <v>1</v>
      </c>
      <c r="H37" s="11">
        <f t="shared" si="0"/>
        <v>941740.41</v>
      </c>
      <c r="I37" s="11">
        <v>942302.88</v>
      </c>
      <c r="J37" s="11">
        <f t="shared" ref="J37" si="46">I37-H37</f>
        <v>562.46999999997206</v>
      </c>
      <c r="K37" s="27">
        <f t="shared" ref="K37" si="47">J37/24</f>
        <v>23.436249999998836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16259.270000000019</v>
      </c>
      <c r="K39" s="32">
        <f>AVERAGE(K7:K38)</f>
        <v>21.853857526881747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0.70496314602844345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200-000000000000}"/>
  </hyperlinks>
  <pageMargins left="0.7" right="0.7" top="0.75" bottom="0.75" header="0.3" footer="0.3"/>
  <pageSetup paperSize="9" orientation="portrait" horizontalDpi="360" verticalDpi="36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40"/>
  <sheetViews>
    <sheetView zoomScale="85" zoomScaleNormal="85" workbookViewId="0">
      <pane xSplit="3" ySplit="6" topLeftCell="D25" activePane="bottomRight" state="frozen"/>
      <selection pane="topRight"/>
      <selection pane="bottomLeft"/>
      <selection pane="bottomRight" activeCell="A38" sqref="A3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2.44140625" style="1" customWidth="1"/>
    <col min="9" max="9" width="13.88671875" style="1" customWidth="1"/>
    <col min="10" max="10" width="13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193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MAX(K7:K36)</f>
        <v>0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0.25</v>
      </c>
      <c r="E7" s="8">
        <f>C7+1</f>
        <v>46205</v>
      </c>
      <c r="F7" s="9">
        <v>0.33333333333333298</v>
      </c>
      <c r="G7" s="10">
        <f>IFERROR(((E7-C7)+(F7-D7)),"")</f>
        <v>1.083333333333333</v>
      </c>
      <c r="H7" s="11">
        <v>0</v>
      </c>
      <c r="I7" s="11">
        <v>0</v>
      </c>
      <c r="J7" s="11">
        <f t="shared" ref="J7:J10" si="0">I7-H7</f>
        <v>0</v>
      </c>
      <c r="K7" s="27">
        <v>0</v>
      </c>
      <c r="L7" s="251" t="s">
        <v>145</v>
      </c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f>F7</f>
        <v>0.33333333333333298</v>
      </c>
      <c r="E8" s="8">
        <f>C8+1</f>
        <v>46206</v>
      </c>
      <c r="F8" s="9">
        <v>0.33333333333333298</v>
      </c>
      <c r="G8" s="10">
        <f>IFERROR(((E8-C8)+(F8-D8)),"")</f>
        <v>1</v>
      </c>
      <c r="H8" s="11">
        <f>I7</f>
        <v>0</v>
      </c>
      <c r="I8" s="11">
        <v>0</v>
      </c>
      <c r="J8" s="11">
        <f t="shared" si="0"/>
        <v>0</v>
      </c>
      <c r="K8" s="27">
        <f t="shared" ref="K8:K10" si="1">J8/24</f>
        <v>0</v>
      </c>
      <c r="L8" s="104" t="s">
        <v>145</v>
      </c>
    </row>
    <row r="9" spans="1:12">
      <c r="A9" s="12">
        <f t="shared" ref="A9:B24" si="2">A8+1</f>
        <v>3</v>
      </c>
      <c r="B9" s="8">
        <f t="shared" si="2"/>
        <v>46206</v>
      </c>
      <c r="C9" s="8">
        <f t="shared" ref="C9:C34" si="3">B9</f>
        <v>46206</v>
      </c>
      <c r="D9" s="9">
        <f t="shared" ref="D9:D34" si="4">F8</f>
        <v>0.33333333333333298</v>
      </c>
      <c r="E9" s="8">
        <f t="shared" ref="E9:E34" si="5">C9+1</f>
        <v>46207</v>
      </c>
      <c r="F9" s="9">
        <v>0.33333333333333298</v>
      </c>
      <c r="G9" s="10">
        <f t="shared" ref="G9:G34" si="6">IFERROR(((E9-C9)+(F9-D9)),"")</f>
        <v>1</v>
      </c>
      <c r="H9" s="11">
        <f>I8</f>
        <v>0</v>
      </c>
      <c r="I9" s="11">
        <v>0</v>
      </c>
      <c r="J9" s="11">
        <f t="shared" si="0"/>
        <v>0</v>
      </c>
      <c r="K9" s="27">
        <f t="shared" si="1"/>
        <v>0</v>
      </c>
      <c r="L9" s="28" t="s">
        <v>145</v>
      </c>
    </row>
    <row r="10" spans="1:12">
      <c r="A10" s="12">
        <f t="shared" si="2"/>
        <v>4</v>
      </c>
      <c r="B10" s="8">
        <f t="shared" si="2"/>
        <v>46207</v>
      </c>
      <c r="C10" s="8">
        <f t="shared" si="3"/>
        <v>46207</v>
      </c>
      <c r="D10" s="9">
        <f t="shared" si="4"/>
        <v>0.33333333333333298</v>
      </c>
      <c r="E10" s="8">
        <f t="shared" si="5"/>
        <v>46208</v>
      </c>
      <c r="F10" s="9">
        <v>0.33333333333333298</v>
      </c>
      <c r="G10" s="10">
        <f t="shared" si="6"/>
        <v>1</v>
      </c>
      <c r="H10" s="11">
        <f>I9</f>
        <v>0</v>
      </c>
      <c r="I10" s="11">
        <v>0</v>
      </c>
      <c r="J10" s="11">
        <f t="shared" si="0"/>
        <v>0</v>
      </c>
      <c r="K10" s="27">
        <f t="shared" si="1"/>
        <v>0</v>
      </c>
      <c r="L10" s="28" t="s">
        <v>145</v>
      </c>
    </row>
    <row r="11" spans="1:12">
      <c r="A11" s="12">
        <f t="shared" si="2"/>
        <v>5</v>
      </c>
      <c r="B11" s="8">
        <f t="shared" si="2"/>
        <v>46208</v>
      </c>
      <c r="C11" s="8">
        <f t="shared" si="3"/>
        <v>46208</v>
      </c>
      <c r="D11" s="9">
        <f t="shared" si="4"/>
        <v>0.33333333333333298</v>
      </c>
      <c r="E11" s="8">
        <f t="shared" si="5"/>
        <v>46209</v>
      </c>
      <c r="F11" s="9">
        <v>0.33333333333333298</v>
      </c>
      <c r="G11" s="10">
        <f t="shared" si="6"/>
        <v>1</v>
      </c>
      <c r="H11" s="11">
        <f>I10</f>
        <v>0</v>
      </c>
      <c r="I11" s="11">
        <v>0</v>
      </c>
      <c r="J11" s="11">
        <f t="shared" ref="J11" si="7">I11-H11</f>
        <v>0</v>
      </c>
      <c r="K11" s="27">
        <f t="shared" ref="K11" si="8">J11/24</f>
        <v>0</v>
      </c>
      <c r="L11" s="28" t="s">
        <v>145</v>
      </c>
    </row>
    <row r="12" spans="1:12">
      <c r="A12" s="12">
        <f t="shared" si="2"/>
        <v>6</v>
      </c>
      <c r="B12" s="8">
        <f t="shared" si="2"/>
        <v>46209</v>
      </c>
      <c r="C12" s="8">
        <f t="shared" si="3"/>
        <v>46209</v>
      </c>
      <c r="D12" s="9">
        <f t="shared" si="4"/>
        <v>0.33333333333333298</v>
      </c>
      <c r="E12" s="8">
        <f t="shared" si="5"/>
        <v>46210</v>
      </c>
      <c r="F12" s="9">
        <v>0.33333333333333298</v>
      </c>
      <c r="G12" s="10">
        <f t="shared" si="6"/>
        <v>1</v>
      </c>
      <c r="H12" s="11">
        <f t="shared" ref="H12" si="9">I11</f>
        <v>0</v>
      </c>
      <c r="I12" s="11">
        <v>0</v>
      </c>
      <c r="J12" s="11">
        <f t="shared" ref="J12" si="10">I12-H12</f>
        <v>0</v>
      </c>
      <c r="K12" s="27">
        <f t="shared" ref="K12" si="11">J12/24</f>
        <v>0</v>
      </c>
      <c r="L12" s="28" t="s">
        <v>145</v>
      </c>
    </row>
    <row r="13" spans="1:12">
      <c r="A13" s="12">
        <f t="shared" si="2"/>
        <v>7</v>
      </c>
      <c r="B13" s="8">
        <f t="shared" si="2"/>
        <v>46210</v>
      </c>
      <c r="C13" s="8">
        <f t="shared" si="3"/>
        <v>46210</v>
      </c>
      <c r="D13" s="9">
        <f t="shared" si="4"/>
        <v>0.33333333333333298</v>
      </c>
      <c r="E13" s="8">
        <f t="shared" si="5"/>
        <v>46211</v>
      </c>
      <c r="F13" s="9">
        <v>0.33333333333333298</v>
      </c>
      <c r="G13" s="10">
        <f t="shared" si="6"/>
        <v>1</v>
      </c>
      <c r="H13" s="11">
        <f t="shared" ref="H13" si="12">I12</f>
        <v>0</v>
      </c>
      <c r="I13" s="11">
        <v>0</v>
      </c>
      <c r="J13" s="11">
        <f t="shared" ref="J13" si="13">I13-H13</f>
        <v>0</v>
      </c>
      <c r="K13" s="27">
        <f t="shared" ref="K13" si="14">J13/24</f>
        <v>0</v>
      </c>
      <c r="L13" s="28" t="s">
        <v>145</v>
      </c>
    </row>
    <row r="14" spans="1:12">
      <c r="A14" s="12">
        <f t="shared" si="2"/>
        <v>8</v>
      </c>
      <c r="B14" s="8">
        <f t="shared" si="2"/>
        <v>46211</v>
      </c>
      <c r="C14" s="8">
        <f t="shared" si="3"/>
        <v>46211</v>
      </c>
      <c r="D14" s="9">
        <f t="shared" si="4"/>
        <v>0.33333333333333298</v>
      </c>
      <c r="E14" s="8">
        <f t="shared" si="5"/>
        <v>46212</v>
      </c>
      <c r="F14" s="9">
        <v>0.33333333333333298</v>
      </c>
      <c r="G14" s="10">
        <f t="shared" si="6"/>
        <v>1</v>
      </c>
      <c r="H14" s="11">
        <f t="shared" ref="H14:H18" si="15">I13</f>
        <v>0</v>
      </c>
      <c r="I14" s="11">
        <v>0</v>
      </c>
      <c r="J14" s="11">
        <f t="shared" ref="J14:J18" si="16">I14-H14</f>
        <v>0</v>
      </c>
      <c r="K14" s="27">
        <f t="shared" ref="K14:K18" si="17">J14/24</f>
        <v>0</v>
      </c>
      <c r="L14" s="28" t="s">
        <v>145</v>
      </c>
    </row>
    <row r="15" spans="1:12">
      <c r="A15" s="12">
        <f t="shared" si="2"/>
        <v>9</v>
      </c>
      <c r="B15" s="8">
        <f t="shared" si="2"/>
        <v>46212</v>
      </c>
      <c r="C15" s="8">
        <f t="shared" si="3"/>
        <v>46212</v>
      </c>
      <c r="D15" s="9">
        <f t="shared" si="4"/>
        <v>0.33333333333333298</v>
      </c>
      <c r="E15" s="8">
        <f t="shared" si="5"/>
        <v>46213</v>
      </c>
      <c r="F15" s="9">
        <v>0.33333333333333298</v>
      </c>
      <c r="G15" s="10">
        <f t="shared" si="6"/>
        <v>1</v>
      </c>
      <c r="H15" s="11">
        <f t="shared" si="15"/>
        <v>0</v>
      </c>
      <c r="I15" s="11">
        <v>0</v>
      </c>
      <c r="J15" s="11">
        <f t="shared" si="16"/>
        <v>0</v>
      </c>
      <c r="K15" s="27">
        <f t="shared" si="17"/>
        <v>0</v>
      </c>
      <c r="L15" s="28" t="s">
        <v>145</v>
      </c>
    </row>
    <row r="16" spans="1:12">
      <c r="A16" s="12">
        <f t="shared" si="2"/>
        <v>10</v>
      </c>
      <c r="B16" s="8">
        <f t="shared" si="2"/>
        <v>46213</v>
      </c>
      <c r="C16" s="8">
        <f t="shared" si="3"/>
        <v>46213</v>
      </c>
      <c r="D16" s="9">
        <f t="shared" si="4"/>
        <v>0.33333333333333298</v>
      </c>
      <c r="E16" s="8">
        <f t="shared" si="5"/>
        <v>46214</v>
      </c>
      <c r="F16" s="9">
        <v>0.33333333333333298</v>
      </c>
      <c r="G16" s="10">
        <f t="shared" si="6"/>
        <v>1</v>
      </c>
      <c r="H16" s="11">
        <f t="shared" si="15"/>
        <v>0</v>
      </c>
      <c r="I16" s="11">
        <v>0</v>
      </c>
      <c r="J16" s="11">
        <f t="shared" si="16"/>
        <v>0</v>
      </c>
      <c r="K16" s="27">
        <f t="shared" si="17"/>
        <v>0</v>
      </c>
      <c r="L16" s="28" t="s">
        <v>145</v>
      </c>
    </row>
    <row r="17" spans="1:14">
      <c r="A17" s="12">
        <f t="shared" si="2"/>
        <v>11</v>
      </c>
      <c r="B17" s="8">
        <f t="shared" si="2"/>
        <v>46214</v>
      </c>
      <c r="C17" s="8">
        <f t="shared" si="3"/>
        <v>46214</v>
      </c>
      <c r="D17" s="9">
        <f t="shared" si="4"/>
        <v>0.33333333333333298</v>
      </c>
      <c r="E17" s="8">
        <f t="shared" si="5"/>
        <v>46215</v>
      </c>
      <c r="F17" s="9">
        <v>0.33333333333333298</v>
      </c>
      <c r="G17" s="10">
        <f t="shared" si="6"/>
        <v>1</v>
      </c>
      <c r="H17" s="11">
        <f t="shared" si="15"/>
        <v>0</v>
      </c>
      <c r="I17" s="11">
        <v>0</v>
      </c>
      <c r="J17" s="11">
        <f t="shared" si="16"/>
        <v>0</v>
      </c>
      <c r="K17" s="27">
        <f t="shared" si="17"/>
        <v>0</v>
      </c>
      <c r="L17" s="28" t="s">
        <v>145</v>
      </c>
    </row>
    <row r="18" spans="1:14">
      <c r="A18" s="12">
        <f t="shared" si="2"/>
        <v>12</v>
      </c>
      <c r="B18" s="8">
        <f t="shared" si="2"/>
        <v>46215</v>
      </c>
      <c r="C18" s="8">
        <f t="shared" si="3"/>
        <v>46215</v>
      </c>
      <c r="D18" s="9">
        <f t="shared" si="4"/>
        <v>0.33333333333333298</v>
      </c>
      <c r="E18" s="8">
        <f t="shared" si="5"/>
        <v>46216</v>
      </c>
      <c r="F18" s="9">
        <v>0.33333333333333298</v>
      </c>
      <c r="G18" s="10">
        <f t="shared" si="6"/>
        <v>1</v>
      </c>
      <c r="H18" s="11">
        <f t="shared" si="15"/>
        <v>0</v>
      </c>
      <c r="I18" s="11">
        <v>0</v>
      </c>
      <c r="J18" s="11">
        <f t="shared" si="16"/>
        <v>0</v>
      </c>
      <c r="K18" s="27">
        <f t="shared" si="17"/>
        <v>0</v>
      </c>
      <c r="L18" s="28" t="s">
        <v>145</v>
      </c>
      <c r="N18" s="29"/>
    </row>
    <row r="19" spans="1:14">
      <c r="A19" s="12">
        <f t="shared" si="2"/>
        <v>13</v>
      </c>
      <c r="B19" s="8">
        <f t="shared" si="2"/>
        <v>46216</v>
      </c>
      <c r="C19" s="8">
        <f t="shared" si="3"/>
        <v>46216</v>
      </c>
      <c r="D19" s="9">
        <f t="shared" si="4"/>
        <v>0.33333333333333298</v>
      </c>
      <c r="E19" s="8">
        <f t="shared" si="5"/>
        <v>46217</v>
      </c>
      <c r="F19" s="9">
        <v>0.33333333333333298</v>
      </c>
      <c r="G19" s="10">
        <f t="shared" si="6"/>
        <v>1</v>
      </c>
      <c r="H19" s="11">
        <f t="shared" ref="H19" si="18">I18</f>
        <v>0</v>
      </c>
      <c r="I19" s="11">
        <v>0</v>
      </c>
      <c r="J19" s="11">
        <f t="shared" ref="J19" si="19">I19-H19</f>
        <v>0</v>
      </c>
      <c r="K19" s="27">
        <f t="shared" ref="K19" si="20">J19/24</f>
        <v>0</v>
      </c>
      <c r="L19" s="28" t="s">
        <v>145</v>
      </c>
    </row>
    <row r="20" spans="1:14">
      <c r="A20" s="12">
        <f t="shared" si="2"/>
        <v>14</v>
      </c>
      <c r="B20" s="8">
        <f t="shared" si="2"/>
        <v>46217</v>
      </c>
      <c r="C20" s="8">
        <f t="shared" si="3"/>
        <v>46217</v>
      </c>
      <c r="D20" s="9">
        <f t="shared" si="4"/>
        <v>0.33333333333333298</v>
      </c>
      <c r="E20" s="8">
        <f t="shared" si="5"/>
        <v>46218</v>
      </c>
      <c r="F20" s="9">
        <v>0.33333333333333298</v>
      </c>
      <c r="G20" s="10">
        <f t="shared" si="6"/>
        <v>1</v>
      </c>
      <c r="H20" s="11">
        <f t="shared" ref="H20" si="21">I19</f>
        <v>0</v>
      </c>
      <c r="I20" s="11">
        <v>0</v>
      </c>
      <c r="J20" s="11">
        <f t="shared" ref="J20" si="22">I20-H20</f>
        <v>0</v>
      </c>
      <c r="K20" s="27">
        <f t="shared" ref="K20" si="23">J20/24</f>
        <v>0</v>
      </c>
      <c r="L20" s="28" t="s">
        <v>145</v>
      </c>
    </row>
    <row r="21" spans="1:14">
      <c r="A21" s="12">
        <f t="shared" si="2"/>
        <v>15</v>
      </c>
      <c r="B21" s="8">
        <f t="shared" si="2"/>
        <v>46218</v>
      </c>
      <c r="C21" s="8">
        <f t="shared" si="3"/>
        <v>46218</v>
      </c>
      <c r="D21" s="9">
        <f t="shared" si="4"/>
        <v>0.33333333333333298</v>
      </c>
      <c r="E21" s="8">
        <f t="shared" si="5"/>
        <v>46219</v>
      </c>
      <c r="F21" s="9">
        <v>0.33333333333333298</v>
      </c>
      <c r="G21" s="10">
        <f t="shared" si="6"/>
        <v>1</v>
      </c>
      <c r="H21" s="11">
        <f t="shared" ref="H21:H34" si="24">I20</f>
        <v>0</v>
      </c>
      <c r="I21" s="11">
        <v>0</v>
      </c>
      <c r="J21" s="11">
        <f t="shared" ref="J21:J34" si="25">I21-H21</f>
        <v>0</v>
      </c>
      <c r="K21" s="27">
        <f t="shared" ref="K21:K34" si="26">J21/24</f>
        <v>0</v>
      </c>
      <c r="L21" s="28" t="s">
        <v>145</v>
      </c>
    </row>
    <row r="22" spans="1:14">
      <c r="A22" s="12">
        <f t="shared" si="2"/>
        <v>16</v>
      </c>
      <c r="B22" s="8">
        <f t="shared" si="2"/>
        <v>46219</v>
      </c>
      <c r="C22" s="8">
        <f t="shared" si="3"/>
        <v>46219</v>
      </c>
      <c r="D22" s="9">
        <f t="shared" si="4"/>
        <v>0.33333333333333298</v>
      </c>
      <c r="E22" s="8">
        <f t="shared" si="5"/>
        <v>46220</v>
      </c>
      <c r="F22" s="9">
        <v>0.33333333333333298</v>
      </c>
      <c r="G22" s="10">
        <f t="shared" si="6"/>
        <v>1</v>
      </c>
      <c r="H22" s="11">
        <f t="shared" si="24"/>
        <v>0</v>
      </c>
      <c r="I22" s="11">
        <v>0</v>
      </c>
      <c r="J22" s="11">
        <f t="shared" si="25"/>
        <v>0</v>
      </c>
      <c r="K22" s="27">
        <f t="shared" si="26"/>
        <v>0</v>
      </c>
      <c r="L22" s="28" t="s">
        <v>145</v>
      </c>
    </row>
    <row r="23" spans="1:14">
      <c r="A23" s="12">
        <f t="shared" si="2"/>
        <v>17</v>
      </c>
      <c r="B23" s="8">
        <f t="shared" si="2"/>
        <v>46220</v>
      </c>
      <c r="C23" s="8">
        <f t="shared" si="3"/>
        <v>46220</v>
      </c>
      <c r="D23" s="9">
        <f t="shared" si="4"/>
        <v>0.33333333333333298</v>
      </c>
      <c r="E23" s="8">
        <f t="shared" si="5"/>
        <v>46221</v>
      </c>
      <c r="F23" s="9">
        <v>0.33333333333333298</v>
      </c>
      <c r="G23" s="10">
        <f t="shared" si="6"/>
        <v>1</v>
      </c>
      <c r="H23" s="11">
        <f t="shared" si="24"/>
        <v>0</v>
      </c>
      <c r="I23" s="11">
        <v>0</v>
      </c>
      <c r="J23" s="11">
        <f t="shared" si="25"/>
        <v>0</v>
      </c>
      <c r="K23" s="27">
        <f t="shared" si="26"/>
        <v>0</v>
      </c>
      <c r="L23" s="28" t="s">
        <v>145</v>
      </c>
    </row>
    <row r="24" spans="1:14">
      <c r="A24" s="12">
        <f t="shared" si="2"/>
        <v>18</v>
      </c>
      <c r="B24" s="8">
        <f t="shared" si="2"/>
        <v>46221</v>
      </c>
      <c r="C24" s="8">
        <f t="shared" si="3"/>
        <v>46221</v>
      </c>
      <c r="D24" s="9">
        <f t="shared" si="4"/>
        <v>0.33333333333333298</v>
      </c>
      <c r="E24" s="8">
        <f t="shared" si="5"/>
        <v>46222</v>
      </c>
      <c r="F24" s="9">
        <v>0.33333333333333298</v>
      </c>
      <c r="G24" s="10">
        <f t="shared" si="6"/>
        <v>1</v>
      </c>
      <c r="H24" s="11">
        <f t="shared" si="24"/>
        <v>0</v>
      </c>
      <c r="I24" s="11">
        <v>0</v>
      </c>
      <c r="J24" s="11">
        <f t="shared" si="25"/>
        <v>0</v>
      </c>
      <c r="K24" s="27">
        <f t="shared" si="26"/>
        <v>0</v>
      </c>
      <c r="L24" s="28" t="s">
        <v>145</v>
      </c>
    </row>
    <row r="25" spans="1:14">
      <c r="A25" s="12">
        <f t="shared" ref="A25:B34" si="27">A24+1</f>
        <v>19</v>
      </c>
      <c r="B25" s="8">
        <f>B24+1</f>
        <v>46222</v>
      </c>
      <c r="C25" s="8">
        <f t="shared" si="3"/>
        <v>46222</v>
      </c>
      <c r="D25" s="9">
        <f t="shared" si="4"/>
        <v>0.33333333333333298</v>
      </c>
      <c r="E25" s="8">
        <f t="shared" si="5"/>
        <v>46223</v>
      </c>
      <c r="F25" s="9">
        <v>0.33333333333333298</v>
      </c>
      <c r="G25" s="10">
        <f t="shared" si="6"/>
        <v>1</v>
      </c>
      <c r="H25" s="11">
        <f t="shared" si="24"/>
        <v>0</v>
      </c>
      <c r="I25" s="11">
        <v>0</v>
      </c>
      <c r="J25" s="11">
        <f t="shared" si="25"/>
        <v>0</v>
      </c>
      <c r="K25" s="27">
        <f t="shared" si="26"/>
        <v>0</v>
      </c>
      <c r="L25" s="28" t="s">
        <v>145</v>
      </c>
    </row>
    <row r="26" spans="1:14">
      <c r="A26" s="12">
        <f t="shared" si="27"/>
        <v>20</v>
      </c>
      <c r="B26" s="8">
        <f>B25+1</f>
        <v>46223</v>
      </c>
      <c r="C26" s="8">
        <f t="shared" si="3"/>
        <v>46223</v>
      </c>
      <c r="D26" s="9">
        <f t="shared" si="4"/>
        <v>0.33333333333333298</v>
      </c>
      <c r="E26" s="8">
        <f t="shared" si="5"/>
        <v>46224</v>
      </c>
      <c r="F26" s="9">
        <v>0.33333333333333298</v>
      </c>
      <c r="G26" s="10">
        <f t="shared" si="6"/>
        <v>1</v>
      </c>
      <c r="H26" s="11">
        <f t="shared" si="24"/>
        <v>0</v>
      </c>
      <c r="I26" s="11">
        <v>0</v>
      </c>
      <c r="J26" s="11">
        <f t="shared" si="25"/>
        <v>0</v>
      </c>
      <c r="K26" s="27">
        <f t="shared" si="26"/>
        <v>0</v>
      </c>
      <c r="L26" s="28" t="s">
        <v>145</v>
      </c>
    </row>
    <row r="27" spans="1:14">
      <c r="A27" s="12">
        <f t="shared" si="27"/>
        <v>21</v>
      </c>
      <c r="B27" s="8">
        <f>B26+1</f>
        <v>46224</v>
      </c>
      <c r="C27" s="8">
        <f t="shared" si="3"/>
        <v>46224</v>
      </c>
      <c r="D27" s="9">
        <f t="shared" si="4"/>
        <v>0.33333333333333298</v>
      </c>
      <c r="E27" s="8">
        <f t="shared" si="5"/>
        <v>46225</v>
      </c>
      <c r="F27" s="9">
        <v>0.33333333333333298</v>
      </c>
      <c r="G27" s="10">
        <f t="shared" si="6"/>
        <v>1</v>
      </c>
      <c r="H27" s="11">
        <f t="shared" si="24"/>
        <v>0</v>
      </c>
      <c r="I27" s="11">
        <v>0</v>
      </c>
      <c r="J27" s="11">
        <f t="shared" si="25"/>
        <v>0</v>
      </c>
      <c r="K27" s="27">
        <f t="shared" si="26"/>
        <v>0</v>
      </c>
      <c r="L27" s="28" t="s">
        <v>145</v>
      </c>
    </row>
    <row r="28" spans="1:14">
      <c r="A28" s="12">
        <f t="shared" si="27"/>
        <v>22</v>
      </c>
      <c r="B28" s="8">
        <f t="shared" si="27"/>
        <v>46225</v>
      </c>
      <c r="C28" s="8">
        <f t="shared" si="3"/>
        <v>46225</v>
      </c>
      <c r="D28" s="9">
        <f t="shared" si="4"/>
        <v>0.33333333333333298</v>
      </c>
      <c r="E28" s="8">
        <f t="shared" si="5"/>
        <v>46226</v>
      </c>
      <c r="F28" s="9">
        <v>0.33333333333333298</v>
      </c>
      <c r="G28" s="10">
        <f t="shared" si="6"/>
        <v>1</v>
      </c>
      <c r="H28" s="11">
        <f t="shared" si="24"/>
        <v>0</v>
      </c>
      <c r="I28" s="11">
        <v>0</v>
      </c>
      <c r="J28" s="11">
        <f t="shared" si="25"/>
        <v>0</v>
      </c>
      <c r="K28" s="27">
        <f t="shared" si="26"/>
        <v>0</v>
      </c>
      <c r="L28" s="28" t="s">
        <v>145</v>
      </c>
    </row>
    <row r="29" spans="1:14">
      <c r="A29" s="12">
        <f t="shared" si="27"/>
        <v>23</v>
      </c>
      <c r="B29" s="8">
        <f t="shared" si="27"/>
        <v>46226</v>
      </c>
      <c r="C29" s="8">
        <f t="shared" si="3"/>
        <v>46226</v>
      </c>
      <c r="D29" s="9">
        <f t="shared" si="4"/>
        <v>0.33333333333333298</v>
      </c>
      <c r="E29" s="8">
        <f t="shared" si="5"/>
        <v>46227</v>
      </c>
      <c r="F29" s="9">
        <v>0.33333333333333298</v>
      </c>
      <c r="G29" s="10">
        <f t="shared" si="6"/>
        <v>1</v>
      </c>
      <c r="H29" s="11">
        <f t="shared" si="24"/>
        <v>0</v>
      </c>
      <c r="I29" s="11">
        <v>0</v>
      </c>
      <c r="J29" s="11">
        <f t="shared" si="25"/>
        <v>0</v>
      </c>
      <c r="K29" s="27">
        <f t="shared" si="26"/>
        <v>0</v>
      </c>
      <c r="L29" s="28" t="s">
        <v>145</v>
      </c>
    </row>
    <row r="30" spans="1:14">
      <c r="A30" s="12">
        <f t="shared" si="27"/>
        <v>24</v>
      </c>
      <c r="B30" s="8">
        <f t="shared" si="27"/>
        <v>46227</v>
      </c>
      <c r="C30" s="8">
        <f t="shared" si="3"/>
        <v>46227</v>
      </c>
      <c r="D30" s="9">
        <f t="shared" si="4"/>
        <v>0.33333333333333298</v>
      </c>
      <c r="E30" s="8">
        <f t="shared" si="5"/>
        <v>46228</v>
      </c>
      <c r="F30" s="9">
        <v>0.33333333333333298</v>
      </c>
      <c r="G30" s="10">
        <f t="shared" si="6"/>
        <v>1</v>
      </c>
      <c r="H30" s="11">
        <f t="shared" si="24"/>
        <v>0</v>
      </c>
      <c r="I30" s="11">
        <v>0</v>
      </c>
      <c r="J30" s="11">
        <f t="shared" si="25"/>
        <v>0</v>
      </c>
      <c r="K30" s="27">
        <f t="shared" si="26"/>
        <v>0</v>
      </c>
      <c r="L30" s="28" t="s">
        <v>145</v>
      </c>
    </row>
    <row r="31" spans="1:14">
      <c r="A31" s="12">
        <f t="shared" si="27"/>
        <v>25</v>
      </c>
      <c r="B31" s="8">
        <f t="shared" si="27"/>
        <v>46228</v>
      </c>
      <c r="C31" s="8">
        <f t="shared" si="3"/>
        <v>46228</v>
      </c>
      <c r="D31" s="9">
        <f t="shared" si="4"/>
        <v>0.33333333333333298</v>
      </c>
      <c r="E31" s="8">
        <f t="shared" si="5"/>
        <v>46229</v>
      </c>
      <c r="F31" s="9">
        <v>0.33333333333333298</v>
      </c>
      <c r="G31" s="10">
        <f t="shared" si="6"/>
        <v>1</v>
      </c>
      <c r="H31" s="11">
        <f t="shared" si="24"/>
        <v>0</v>
      </c>
      <c r="I31" s="11">
        <v>0</v>
      </c>
      <c r="J31" s="11">
        <f t="shared" si="25"/>
        <v>0</v>
      </c>
      <c r="K31" s="27">
        <f t="shared" si="26"/>
        <v>0</v>
      </c>
      <c r="L31" s="28" t="s">
        <v>145</v>
      </c>
    </row>
    <row r="32" spans="1:14">
      <c r="A32" s="12">
        <f t="shared" si="27"/>
        <v>26</v>
      </c>
      <c r="B32" s="8">
        <f t="shared" si="27"/>
        <v>46229</v>
      </c>
      <c r="C32" s="8">
        <f t="shared" si="3"/>
        <v>46229</v>
      </c>
      <c r="D32" s="9">
        <f t="shared" si="4"/>
        <v>0.33333333333333298</v>
      </c>
      <c r="E32" s="8">
        <f t="shared" si="5"/>
        <v>46230</v>
      </c>
      <c r="F32" s="9">
        <v>0.33333333333333298</v>
      </c>
      <c r="G32" s="10">
        <f t="shared" si="6"/>
        <v>1</v>
      </c>
      <c r="H32" s="11">
        <f t="shared" si="24"/>
        <v>0</v>
      </c>
      <c r="I32" s="11">
        <v>0</v>
      </c>
      <c r="J32" s="11">
        <f t="shared" si="25"/>
        <v>0</v>
      </c>
      <c r="K32" s="27">
        <f t="shared" si="26"/>
        <v>0</v>
      </c>
      <c r="L32" s="28" t="s">
        <v>145</v>
      </c>
    </row>
    <row r="33" spans="1:12">
      <c r="A33" s="12">
        <f t="shared" si="27"/>
        <v>27</v>
      </c>
      <c r="B33" s="8">
        <f t="shared" si="27"/>
        <v>46230</v>
      </c>
      <c r="C33" s="8">
        <f t="shared" si="3"/>
        <v>46230</v>
      </c>
      <c r="D33" s="9">
        <f t="shared" si="4"/>
        <v>0.33333333333333298</v>
      </c>
      <c r="E33" s="8">
        <f t="shared" si="5"/>
        <v>46231</v>
      </c>
      <c r="F33" s="9">
        <v>0.33333333333333298</v>
      </c>
      <c r="G33" s="10">
        <f t="shared" si="6"/>
        <v>1</v>
      </c>
      <c r="H33" s="11">
        <f t="shared" si="24"/>
        <v>0</v>
      </c>
      <c r="I33" s="11">
        <v>0</v>
      </c>
      <c r="J33" s="11">
        <f t="shared" si="25"/>
        <v>0</v>
      </c>
      <c r="K33" s="27">
        <f t="shared" si="26"/>
        <v>0</v>
      </c>
      <c r="L33" s="28" t="s">
        <v>145</v>
      </c>
    </row>
    <row r="34" spans="1:12">
      <c r="A34" s="12">
        <f t="shared" si="27"/>
        <v>28</v>
      </c>
      <c r="B34" s="8">
        <f t="shared" si="27"/>
        <v>46231</v>
      </c>
      <c r="C34" s="8">
        <f t="shared" si="3"/>
        <v>46231</v>
      </c>
      <c r="D34" s="9">
        <f t="shared" si="4"/>
        <v>0.33333333333333298</v>
      </c>
      <c r="E34" s="8">
        <f t="shared" si="5"/>
        <v>46232</v>
      </c>
      <c r="F34" s="9">
        <v>0.33333333333333298</v>
      </c>
      <c r="G34" s="10">
        <f t="shared" si="6"/>
        <v>1</v>
      </c>
      <c r="H34" s="11">
        <f t="shared" si="24"/>
        <v>0</v>
      </c>
      <c r="I34" s="11">
        <v>0</v>
      </c>
      <c r="J34" s="11">
        <f t="shared" si="25"/>
        <v>0</v>
      </c>
      <c r="K34" s="27">
        <f t="shared" si="26"/>
        <v>0</v>
      </c>
      <c r="L34" s="28" t="s">
        <v>145</v>
      </c>
    </row>
    <row r="35" spans="1:12">
      <c r="A35" s="12">
        <f t="shared" ref="A35:B35" si="28">A34+1</f>
        <v>29</v>
      </c>
      <c r="B35" s="8">
        <f t="shared" si="28"/>
        <v>46232</v>
      </c>
      <c r="C35" s="8">
        <f t="shared" ref="C35:C36" si="29">B35</f>
        <v>46232</v>
      </c>
      <c r="D35" s="9">
        <f t="shared" ref="D35:D36" si="30">F34</f>
        <v>0.33333333333333298</v>
      </c>
      <c r="E35" s="8">
        <f t="shared" ref="E35:E36" si="31">C35+1</f>
        <v>46233</v>
      </c>
      <c r="F35" s="9">
        <v>0.33333333333333298</v>
      </c>
      <c r="G35" s="10">
        <f t="shared" ref="G35:G36" si="32">IFERROR(((E35-C35)+(F35-D35)),"")</f>
        <v>1</v>
      </c>
      <c r="H35" s="11">
        <f t="shared" ref="H35:H36" si="33">I34</f>
        <v>0</v>
      </c>
      <c r="I35" s="11">
        <v>0</v>
      </c>
      <c r="J35" s="11">
        <f t="shared" ref="J35:J36" si="34">I35-H35</f>
        <v>0</v>
      </c>
      <c r="K35" s="27">
        <f t="shared" ref="K35:K36" si="35">J35/24</f>
        <v>0</v>
      </c>
      <c r="L35" s="28" t="s">
        <v>145</v>
      </c>
    </row>
    <row r="36" spans="1:12">
      <c r="A36" s="12">
        <f t="shared" ref="A36:B37" si="36">A35+1</f>
        <v>30</v>
      </c>
      <c r="B36" s="8">
        <f t="shared" si="36"/>
        <v>46233</v>
      </c>
      <c r="C36" s="8">
        <f t="shared" si="29"/>
        <v>46233</v>
      </c>
      <c r="D36" s="9">
        <f t="shared" si="30"/>
        <v>0.33333333333333298</v>
      </c>
      <c r="E36" s="8">
        <f t="shared" si="31"/>
        <v>46234</v>
      </c>
      <c r="F36" s="9">
        <v>0.33333333333333298</v>
      </c>
      <c r="G36" s="10">
        <f t="shared" si="32"/>
        <v>1</v>
      </c>
      <c r="H36" s="11">
        <f t="shared" si="33"/>
        <v>0</v>
      </c>
      <c r="I36" s="11">
        <v>0</v>
      </c>
      <c r="J36" s="11">
        <f t="shared" si="34"/>
        <v>0</v>
      </c>
      <c r="K36" s="27">
        <f t="shared" si="35"/>
        <v>0</v>
      </c>
      <c r="L36" s="28" t="s">
        <v>145</v>
      </c>
    </row>
    <row r="37" spans="1:12">
      <c r="A37" s="12">
        <f t="shared" si="36"/>
        <v>31</v>
      </c>
      <c r="B37" s="8">
        <f t="shared" si="36"/>
        <v>46234</v>
      </c>
      <c r="C37" s="8">
        <f t="shared" ref="C37" si="37">B37</f>
        <v>46234</v>
      </c>
      <c r="D37" s="9">
        <f t="shared" ref="D37" si="38">F36</f>
        <v>0.33333333333333298</v>
      </c>
      <c r="E37" s="8">
        <f t="shared" ref="E37" si="39">C37+1</f>
        <v>46235</v>
      </c>
      <c r="F37" s="9">
        <v>0.33333333333333298</v>
      </c>
      <c r="G37" s="10">
        <f t="shared" ref="G37" si="40">IFERROR(((E37-C37)+(F37-D37)),"")</f>
        <v>1</v>
      </c>
      <c r="H37" s="11">
        <f t="shared" ref="H37" si="41">I36</f>
        <v>0</v>
      </c>
      <c r="I37" s="11">
        <v>0</v>
      </c>
      <c r="J37" s="11">
        <f t="shared" ref="J37" si="42">I37-H37</f>
        <v>0</v>
      </c>
      <c r="K37" s="27">
        <f t="shared" ref="K37" si="43">J37/24</f>
        <v>0</v>
      </c>
      <c r="L37" s="28" t="s">
        <v>145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31.083333333333332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1.0026881720430108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300-000000000000}"/>
  </hyperlink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40"/>
  <sheetViews>
    <sheetView workbookViewId="0">
      <pane xSplit="3" ySplit="6" topLeftCell="D7" activePane="bottomRight" state="frozen"/>
      <selection pane="topRight"/>
      <selection pane="bottomLeft"/>
      <selection pane="bottomRight" activeCell="M37" sqref="M8:M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0" style="1" customWidth="1"/>
    <col min="9" max="10" width="10.33203125" style="1" customWidth="1"/>
    <col min="11" max="11" width="13.44140625" style="42" customWidth="1"/>
    <col min="12" max="12" width="9.109375" style="1"/>
    <col min="13" max="13" width="36.6640625" style="1" customWidth="1"/>
    <col min="14" max="16384" width="9.109375" style="1"/>
  </cols>
  <sheetData>
    <row r="1" spans="1:13">
      <c r="B1" s="2"/>
      <c r="C1" s="3" t="s">
        <v>132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209</v>
      </c>
      <c r="D2" s="2"/>
      <c r="E2" s="2"/>
      <c r="F2" s="2"/>
      <c r="G2" s="2"/>
      <c r="H2" s="2"/>
      <c r="I2" s="2"/>
      <c r="J2" s="2"/>
      <c r="K2" s="61"/>
      <c r="L2" s="2"/>
      <c r="M2" s="25" t="s">
        <v>134</v>
      </c>
    </row>
    <row r="3" spans="1:13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46204</v>
      </c>
      <c r="D4" s="2"/>
      <c r="E4" s="2"/>
      <c r="F4" s="2"/>
      <c r="G4" s="2"/>
      <c r="H4" s="2"/>
      <c r="I4" s="2"/>
      <c r="J4" s="2"/>
      <c r="K4" s="61" t="s">
        <v>135</v>
      </c>
      <c r="L4" s="26">
        <f>MAX(L7:L38)</f>
        <v>0</v>
      </c>
      <c r="M4" s="2"/>
    </row>
    <row r="5" spans="1:13" ht="15.7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954" t="s">
        <v>210</v>
      </c>
      <c r="K5" s="939" t="s">
        <v>140</v>
      </c>
      <c r="L5" s="897" t="s">
        <v>141</v>
      </c>
      <c r="M5" s="891" t="s">
        <v>142</v>
      </c>
    </row>
    <row r="6" spans="1:13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955"/>
      <c r="K6" s="940"/>
      <c r="L6" s="898"/>
      <c r="M6" s="892"/>
    </row>
    <row r="7" spans="1:13" ht="15" thickTop="1">
      <c r="A7" s="6">
        <v>1</v>
      </c>
      <c r="B7" s="7">
        <f>C4</f>
        <v>46204</v>
      </c>
      <c r="C7" s="8">
        <f>B7</f>
        <v>46204</v>
      </c>
      <c r="D7" s="9">
        <v>0</v>
      </c>
      <c r="E7" s="8">
        <f>C7+1</f>
        <v>46205</v>
      </c>
      <c r="F7" s="9">
        <v>0</v>
      </c>
      <c r="G7" s="10">
        <f>IFERROR(((E7-C7)+(F7-D7)),"")</f>
        <v>1</v>
      </c>
      <c r="H7" s="240"/>
      <c r="I7" s="240"/>
      <c r="J7" s="160">
        <f>300.15/288.71</f>
        <v>1.0396245367323611</v>
      </c>
      <c r="K7" s="11">
        <f>(I7-H7)/J7</f>
        <v>0</v>
      </c>
      <c r="L7" s="27">
        <f t="shared" ref="L7:L11" si="0">K7/24</f>
        <v>0</v>
      </c>
      <c r="M7" s="101" t="s">
        <v>145</v>
      </c>
    </row>
    <row r="8" spans="1:13">
      <c r="A8" s="12">
        <f>A7+1</f>
        <v>2</v>
      </c>
      <c r="B8" s="8">
        <f>E7</f>
        <v>46205</v>
      </c>
      <c r="C8" s="8">
        <f>B8</f>
        <v>46205</v>
      </c>
      <c r="D8" s="9">
        <f>F7</f>
        <v>0</v>
      </c>
      <c r="E8" s="8">
        <f t="shared" ref="E8:E34" si="1">C8+1</f>
        <v>46206</v>
      </c>
      <c r="F8" s="9">
        <v>0</v>
      </c>
      <c r="G8" s="10">
        <f t="shared" ref="G8:G34" si="2">IFERROR(((E8-C8)+(F8-D8)),"")</f>
        <v>1</v>
      </c>
      <c r="H8" s="240"/>
      <c r="I8" s="240"/>
      <c r="J8" s="11">
        <f t="shared" ref="J8:J37" si="3">300.15/288.71</f>
        <v>1.0396245367323611</v>
      </c>
      <c r="K8" s="11">
        <f t="shared" ref="K8:K11" si="4">(I8-H8)/J8</f>
        <v>0</v>
      </c>
      <c r="L8" s="27">
        <f t="shared" si="0"/>
        <v>0</v>
      </c>
      <c r="M8" s="254" t="s">
        <v>145</v>
      </c>
    </row>
    <row r="9" spans="1:13">
      <c r="A9" s="12">
        <f t="shared" ref="A9:B24" si="5">A8+1</f>
        <v>3</v>
      </c>
      <c r="B9" s="8">
        <f t="shared" si="5"/>
        <v>46206</v>
      </c>
      <c r="C9" s="8">
        <f t="shared" ref="C9:C34" si="6">B9</f>
        <v>46206</v>
      </c>
      <c r="D9" s="9">
        <f t="shared" ref="D9:D34" si="7">F8</f>
        <v>0</v>
      </c>
      <c r="E9" s="8">
        <f t="shared" si="1"/>
        <v>46207</v>
      </c>
      <c r="F9" s="9">
        <v>0</v>
      </c>
      <c r="G9" s="10">
        <f t="shared" si="2"/>
        <v>1</v>
      </c>
      <c r="H9" s="240"/>
      <c r="I9" s="240"/>
      <c r="J9" s="11">
        <f t="shared" si="3"/>
        <v>1.0396245367323611</v>
      </c>
      <c r="K9" s="11">
        <f t="shared" si="4"/>
        <v>0</v>
      </c>
      <c r="L9" s="27">
        <f t="shared" si="0"/>
        <v>0</v>
      </c>
      <c r="M9" s="254" t="s">
        <v>145</v>
      </c>
    </row>
    <row r="10" spans="1:13">
      <c r="A10" s="12">
        <f t="shared" si="5"/>
        <v>4</v>
      </c>
      <c r="B10" s="8">
        <f t="shared" si="5"/>
        <v>46207</v>
      </c>
      <c r="C10" s="8">
        <f t="shared" si="6"/>
        <v>46207</v>
      </c>
      <c r="D10" s="9">
        <f t="shared" si="7"/>
        <v>0</v>
      </c>
      <c r="E10" s="8">
        <f t="shared" si="1"/>
        <v>46208</v>
      </c>
      <c r="F10" s="9">
        <v>0</v>
      </c>
      <c r="G10" s="10">
        <f t="shared" si="2"/>
        <v>1</v>
      </c>
      <c r="H10" s="240"/>
      <c r="I10" s="240"/>
      <c r="J10" s="11">
        <f t="shared" si="3"/>
        <v>1.0396245367323611</v>
      </c>
      <c r="K10" s="11">
        <f t="shared" si="4"/>
        <v>0</v>
      </c>
      <c r="L10" s="27">
        <f t="shared" si="0"/>
        <v>0</v>
      </c>
      <c r="M10" s="254" t="s">
        <v>145</v>
      </c>
    </row>
    <row r="11" spans="1:13">
      <c r="A11" s="12">
        <f t="shared" si="5"/>
        <v>5</v>
      </c>
      <c r="B11" s="8">
        <f t="shared" si="5"/>
        <v>46208</v>
      </c>
      <c r="C11" s="8">
        <f t="shared" si="6"/>
        <v>46208</v>
      </c>
      <c r="D11" s="9">
        <f t="shared" si="7"/>
        <v>0</v>
      </c>
      <c r="E11" s="8">
        <f t="shared" si="1"/>
        <v>46209</v>
      </c>
      <c r="F11" s="9">
        <v>0</v>
      </c>
      <c r="G11" s="10">
        <f t="shared" si="2"/>
        <v>1</v>
      </c>
      <c r="H11" s="240"/>
      <c r="I11" s="240"/>
      <c r="J11" s="11">
        <f t="shared" si="3"/>
        <v>1.0396245367323611</v>
      </c>
      <c r="K11" s="11">
        <f t="shared" si="4"/>
        <v>0</v>
      </c>
      <c r="L11" s="27">
        <f t="shared" si="0"/>
        <v>0</v>
      </c>
      <c r="M11" s="254" t="s">
        <v>145</v>
      </c>
    </row>
    <row r="12" spans="1:13">
      <c r="A12" s="12">
        <f t="shared" si="5"/>
        <v>6</v>
      </c>
      <c r="B12" s="8">
        <f t="shared" si="5"/>
        <v>46209</v>
      </c>
      <c r="C12" s="8">
        <f t="shared" si="6"/>
        <v>46209</v>
      </c>
      <c r="D12" s="9">
        <f t="shared" si="7"/>
        <v>0</v>
      </c>
      <c r="E12" s="8">
        <f t="shared" si="1"/>
        <v>46210</v>
      </c>
      <c r="F12" s="9">
        <v>0</v>
      </c>
      <c r="G12" s="10">
        <f t="shared" si="2"/>
        <v>1</v>
      </c>
      <c r="H12" s="240"/>
      <c r="I12" s="240"/>
      <c r="J12" s="11">
        <f t="shared" si="3"/>
        <v>1.0396245367323611</v>
      </c>
      <c r="K12" s="11">
        <f t="shared" ref="K12" si="8">(I12-H12)/J12</f>
        <v>0</v>
      </c>
      <c r="L12" s="27">
        <f t="shared" ref="L12" si="9">K12/24</f>
        <v>0</v>
      </c>
      <c r="M12" s="254" t="s">
        <v>145</v>
      </c>
    </row>
    <row r="13" spans="1:13">
      <c r="A13" s="12">
        <f t="shared" si="5"/>
        <v>7</v>
      </c>
      <c r="B13" s="8">
        <f t="shared" si="5"/>
        <v>46210</v>
      </c>
      <c r="C13" s="8">
        <f t="shared" si="6"/>
        <v>46210</v>
      </c>
      <c r="D13" s="9">
        <f t="shared" si="7"/>
        <v>0</v>
      </c>
      <c r="E13" s="8">
        <f t="shared" si="1"/>
        <v>46211</v>
      </c>
      <c r="F13" s="9">
        <v>0</v>
      </c>
      <c r="G13" s="10">
        <f t="shared" si="2"/>
        <v>1</v>
      </c>
      <c r="H13" s="240"/>
      <c r="I13" s="240"/>
      <c r="J13" s="11">
        <f t="shared" si="3"/>
        <v>1.0396245367323611</v>
      </c>
      <c r="K13" s="11">
        <f t="shared" ref="K13" si="10">(I13-H13)/J13</f>
        <v>0</v>
      </c>
      <c r="L13" s="27">
        <f t="shared" ref="L13" si="11">K13/24</f>
        <v>0</v>
      </c>
      <c r="M13" s="254" t="s">
        <v>145</v>
      </c>
    </row>
    <row r="14" spans="1:13">
      <c r="A14" s="12">
        <f t="shared" si="5"/>
        <v>8</v>
      </c>
      <c r="B14" s="8">
        <f t="shared" si="5"/>
        <v>46211</v>
      </c>
      <c r="C14" s="8">
        <f t="shared" si="6"/>
        <v>46211</v>
      </c>
      <c r="D14" s="9">
        <f t="shared" si="7"/>
        <v>0</v>
      </c>
      <c r="E14" s="8">
        <f t="shared" si="1"/>
        <v>46212</v>
      </c>
      <c r="F14" s="9">
        <v>0</v>
      </c>
      <c r="G14" s="10">
        <f t="shared" si="2"/>
        <v>1</v>
      </c>
      <c r="H14" s="240"/>
      <c r="I14" s="240"/>
      <c r="J14" s="11">
        <f t="shared" si="3"/>
        <v>1.0396245367323611</v>
      </c>
      <c r="K14" s="11">
        <f t="shared" ref="K14" si="12">(I14-H14)/J14</f>
        <v>0</v>
      </c>
      <c r="L14" s="27">
        <f t="shared" ref="L14" si="13">K14/24</f>
        <v>0</v>
      </c>
      <c r="M14" s="254" t="s">
        <v>145</v>
      </c>
    </row>
    <row r="15" spans="1:13">
      <c r="A15" s="12">
        <f t="shared" si="5"/>
        <v>9</v>
      </c>
      <c r="B15" s="8">
        <f t="shared" si="5"/>
        <v>46212</v>
      </c>
      <c r="C15" s="8">
        <f t="shared" si="6"/>
        <v>46212</v>
      </c>
      <c r="D15" s="9">
        <f t="shared" si="7"/>
        <v>0</v>
      </c>
      <c r="E15" s="8">
        <f t="shared" si="1"/>
        <v>46213</v>
      </c>
      <c r="F15" s="9">
        <v>0</v>
      </c>
      <c r="G15" s="10">
        <f t="shared" si="2"/>
        <v>1</v>
      </c>
      <c r="H15" s="240"/>
      <c r="I15" s="240"/>
      <c r="J15" s="11">
        <f t="shared" si="3"/>
        <v>1.0396245367323611</v>
      </c>
      <c r="K15" s="11">
        <f t="shared" ref="K15" si="14">(I15-H15)/J15</f>
        <v>0</v>
      </c>
      <c r="L15" s="27">
        <f t="shared" ref="L15" si="15">K15/24</f>
        <v>0</v>
      </c>
      <c r="M15" s="254" t="s">
        <v>145</v>
      </c>
    </row>
    <row r="16" spans="1:13">
      <c r="A16" s="12">
        <f t="shared" si="5"/>
        <v>10</v>
      </c>
      <c r="B16" s="8">
        <f t="shared" si="5"/>
        <v>46213</v>
      </c>
      <c r="C16" s="8">
        <f t="shared" si="6"/>
        <v>46213</v>
      </c>
      <c r="D16" s="9">
        <f t="shared" si="7"/>
        <v>0</v>
      </c>
      <c r="E16" s="8">
        <f t="shared" si="1"/>
        <v>46214</v>
      </c>
      <c r="F16" s="9">
        <v>0</v>
      </c>
      <c r="G16" s="10">
        <f t="shared" si="2"/>
        <v>1</v>
      </c>
      <c r="H16" s="240"/>
      <c r="I16" s="240"/>
      <c r="J16" s="11">
        <f t="shared" si="3"/>
        <v>1.0396245367323611</v>
      </c>
      <c r="K16" s="11">
        <f t="shared" ref="K16" si="16">(I16-H16)/J16</f>
        <v>0</v>
      </c>
      <c r="L16" s="27">
        <f t="shared" ref="L16" si="17">K16/24</f>
        <v>0</v>
      </c>
      <c r="M16" s="254" t="s">
        <v>145</v>
      </c>
    </row>
    <row r="17" spans="1:15">
      <c r="A17" s="12">
        <f t="shared" si="5"/>
        <v>11</v>
      </c>
      <c r="B17" s="8">
        <f t="shared" si="5"/>
        <v>46214</v>
      </c>
      <c r="C17" s="8">
        <f t="shared" si="6"/>
        <v>46214</v>
      </c>
      <c r="D17" s="9">
        <f t="shared" si="7"/>
        <v>0</v>
      </c>
      <c r="E17" s="8">
        <f t="shared" si="1"/>
        <v>46215</v>
      </c>
      <c r="F17" s="9">
        <v>0</v>
      </c>
      <c r="G17" s="10">
        <f t="shared" si="2"/>
        <v>1</v>
      </c>
      <c r="H17" s="240"/>
      <c r="I17" s="240"/>
      <c r="J17" s="11">
        <f t="shared" si="3"/>
        <v>1.0396245367323611</v>
      </c>
      <c r="K17" s="11">
        <f t="shared" ref="K17" si="18">(I17-H17)/J17</f>
        <v>0</v>
      </c>
      <c r="L17" s="27">
        <f t="shared" ref="L17" si="19">K17/24</f>
        <v>0</v>
      </c>
      <c r="M17" s="254" t="s">
        <v>145</v>
      </c>
    </row>
    <row r="18" spans="1:15">
      <c r="A18" s="12">
        <f t="shared" si="5"/>
        <v>12</v>
      </c>
      <c r="B18" s="8">
        <f t="shared" si="5"/>
        <v>46215</v>
      </c>
      <c r="C18" s="8">
        <f t="shared" si="6"/>
        <v>46215</v>
      </c>
      <c r="D18" s="9">
        <f t="shared" si="7"/>
        <v>0</v>
      </c>
      <c r="E18" s="8">
        <f t="shared" si="1"/>
        <v>46216</v>
      </c>
      <c r="F18" s="9">
        <v>0</v>
      </c>
      <c r="G18" s="10">
        <f t="shared" si="2"/>
        <v>1</v>
      </c>
      <c r="H18" s="240"/>
      <c r="I18" s="240"/>
      <c r="J18" s="11">
        <f t="shared" si="3"/>
        <v>1.0396245367323611</v>
      </c>
      <c r="K18" s="11">
        <f t="shared" ref="K18" si="20">(I18-H18)/J18</f>
        <v>0</v>
      </c>
      <c r="L18" s="27">
        <f t="shared" ref="L18" si="21">K18/24</f>
        <v>0</v>
      </c>
      <c r="M18" s="254" t="s">
        <v>145</v>
      </c>
      <c r="O18" s="29"/>
    </row>
    <row r="19" spans="1:15">
      <c r="A19" s="12">
        <f t="shared" si="5"/>
        <v>13</v>
      </c>
      <c r="B19" s="8">
        <f t="shared" si="5"/>
        <v>46216</v>
      </c>
      <c r="C19" s="8">
        <f t="shared" si="6"/>
        <v>46216</v>
      </c>
      <c r="D19" s="9">
        <f t="shared" si="7"/>
        <v>0</v>
      </c>
      <c r="E19" s="8">
        <f t="shared" si="1"/>
        <v>46217</v>
      </c>
      <c r="F19" s="9">
        <v>0</v>
      </c>
      <c r="G19" s="10">
        <f t="shared" si="2"/>
        <v>1</v>
      </c>
      <c r="H19" s="240"/>
      <c r="I19" s="240"/>
      <c r="J19" s="11">
        <f t="shared" si="3"/>
        <v>1.0396245367323611</v>
      </c>
      <c r="K19" s="11">
        <f t="shared" ref="K19" si="22">(I19-H19)/J19</f>
        <v>0</v>
      </c>
      <c r="L19" s="27">
        <f t="shared" ref="L19" si="23">K19/24</f>
        <v>0</v>
      </c>
      <c r="M19" s="254" t="s">
        <v>145</v>
      </c>
    </row>
    <row r="20" spans="1:15">
      <c r="A20" s="12">
        <f t="shared" si="5"/>
        <v>14</v>
      </c>
      <c r="B20" s="8">
        <f t="shared" si="5"/>
        <v>46217</v>
      </c>
      <c r="C20" s="8">
        <f t="shared" si="6"/>
        <v>46217</v>
      </c>
      <c r="D20" s="9">
        <f t="shared" si="7"/>
        <v>0</v>
      </c>
      <c r="E20" s="8">
        <f t="shared" si="1"/>
        <v>46218</v>
      </c>
      <c r="F20" s="9">
        <v>0</v>
      </c>
      <c r="G20" s="10">
        <f t="shared" si="2"/>
        <v>1</v>
      </c>
      <c r="H20" s="240"/>
      <c r="I20" s="240"/>
      <c r="J20" s="11">
        <f t="shared" si="3"/>
        <v>1.0396245367323611</v>
      </c>
      <c r="K20" s="11">
        <f t="shared" ref="K20" si="24">(I20-H20)/J20</f>
        <v>0</v>
      </c>
      <c r="L20" s="27">
        <f t="shared" ref="L20" si="25">K20/24</f>
        <v>0</v>
      </c>
      <c r="M20" s="254" t="s">
        <v>145</v>
      </c>
    </row>
    <row r="21" spans="1:15">
      <c r="A21" s="12">
        <f t="shared" si="5"/>
        <v>15</v>
      </c>
      <c r="B21" s="8">
        <f t="shared" si="5"/>
        <v>46218</v>
      </c>
      <c r="C21" s="8">
        <f t="shared" si="6"/>
        <v>46218</v>
      </c>
      <c r="D21" s="9">
        <f t="shared" si="7"/>
        <v>0</v>
      </c>
      <c r="E21" s="8">
        <f t="shared" si="1"/>
        <v>46219</v>
      </c>
      <c r="F21" s="9">
        <v>0</v>
      </c>
      <c r="G21" s="10">
        <f t="shared" si="2"/>
        <v>1</v>
      </c>
      <c r="H21" s="240"/>
      <c r="I21" s="240"/>
      <c r="J21" s="11">
        <f t="shared" si="3"/>
        <v>1.0396245367323611</v>
      </c>
      <c r="K21" s="11">
        <f t="shared" ref="K21" si="26">(I21-H21)/J21</f>
        <v>0</v>
      </c>
      <c r="L21" s="27">
        <f t="shared" ref="L21" si="27">K21/24</f>
        <v>0</v>
      </c>
      <c r="M21" s="254" t="s">
        <v>145</v>
      </c>
    </row>
    <row r="22" spans="1:15">
      <c r="A22" s="12">
        <f t="shared" si="5"/>
        <v>16</v>
      </c>
      <c r="B22" s="8">
        <f t="shared" si="5"/>
        <v>46219</v>
      </c>
      <c r="C22" s="8">
        <f t="shared" si="6"/>
        <v>46219</v>
      </c>
      <c r="D22" s="9">
        <f t="shared" si="7"/>
        <v>0</v>
      </c>
      <c r="E22" s="8">
        <f t="shared" si="1"/>
        <v>46220</v>
      </c>
      <c r="F22" s="9">
        <v>0</v>
      </c>
      <c r="G22" s="10">
        <f t="shared" si="2"/>
        <v>1</v>
      </c>
      <c r="H22" s="240"/>
      <c r="I22" s="240"/>
      <c r="J22" s="11">
        <f t="shared" si="3"/>
        <v>1.0396245367323611</v>
      </c>
      <c r="K22" s="11">
        <f t="shared" ref="K22" si="28">(I22-H22)/J22</f>
        <v>0</v>
      </c>
      <c r="L22" s="27">
        <f t="shared" ref="L22" si="29">K22/24</f>
        <v>0</v>
      </c>
      <c r="M22" s="254" t="s">
        <v>145</v>
      </c>
    </row>
    <row r="23" spans="1:15">
      <c r="A23" s="12">
        <f t="shared" si="5"/>
        <v>17</v>
      </c>
      <c r="B23" s="8">
        <f t="shared" si="5"/>
        <v>46220</v>
      </c>
      <c r="C23" s="8">
        <f t="shared" si="6"/>
        <v>46220</v>
      </c>
      <c r="D23" s="9">
        <f t="shared" si="7"/>
        <v>0</v>
      </c>
      <c r="E23" s="8">
        <f t="shared" si="1"/>
        <v>46221</v>
      </c>
      <c r="F23" s="9">
        <v>0</v>
      </c>
      <c r="G23" s="10">
        <f t="shared" si="2"/>
        <v>1</v>
      </c>
      <c r="H23" s="240"/>
      <c r="I23" s="240"/>
      <c r="J23" s="11">
        <f t="shared" si="3"/>
        <v>1.0396245367323611</v>
      </c>
      <c r="K23" s="11">
        <f t="shared" ref="K23" si="30">(I23-H23)/J23</f>
        <v>0</v>
      </c>
      <c r="L23" s="27">
        <f t="shared" ref="L23" si="31">K23/24</f>
        <v>0</v>
      </c>
      <c r="M23" s="254" t="s">
        <v>145</v>
      </c>
    </row>
    <row r="24" spans="1:15">
      <c r="A24" s="12">
        <f t="shared" si="5"/>
        <v>18</v>
      </c>
      <c r="B24" s="8">
        <f t="shared" si="5"/>
        <v>46221</v>
      </c>
      <c r="C24" s="8">
        <f t="shared" si="6"/>
        <v>46221</v>
      </c>
      <c r="D24" s="9">
        <f t="shared" si="7"/>
        <v>0</v>
      </c>
      <c r="E24" s="8">
        <f t="shared" si="1"/>
        <v>46222</v>
      </c>
      <c r="F24" s="9">
        <v>0</v>
      </c>
      <c r="G24" s="10">
        <f t="shared" si="2"/>
        <v>1</v>
      </c>
      <c r="H24" s="240"/>
      <c r="I24" s="240"/>
      <c r="J24" s="11">
        <f t="shared" si="3"/>
        <v>1.0396245367323611</v>
      </c>
      <c r="K24" s="11">
        <f t="shared" ref="K24" si="32">(I24-H24)/J24</f>
        <v>0</v>
      </c>
      <c r="L24" s="27">
        <f t="shared" ref="L24" si="33">K24/24</f>
        <v>0</v>
      </c>
      <c r="M24" s="254" t="s">
        <v>145</v>
      </c>
    </row>
    <row r="25" spans="1:15">
      <c r="A25" s="12">
        <f t="shared" ref="A25:B34" si="34">A24+1</f>
        <v>19</v>
      </c>
      <c r="B25" s="8">
        <f>B24+1</f>
        <v>46222</v>
      </c>
      <c r="C25" s="8">
        <f t="shared" si="6"/>
        <v>46222</v>
      </c>
      <c r="D25" s="9">
        <f t="shared" si="7"/>
        <v>0</v>
      </c>
      <c r="E25" s="8">
        <f t="shared" si="1"/>
        <v>46223</v>
      </c>
      <c r="F25" s="9">
        <v>0</v>
      </c>
      <c r="G25" s="10">
        <f t="shared" si="2"/>
        <v>1</v>
      </c>
      <c r="H25" s="240"/>
      <c r="I25" s="240"/>
      <c r="J25" s="11">
        <f t="shared" si="3"/>
        <v>1.0396245367323611</v>
      </c>
      <c r="K25" s="11">
        <f t="shared" ref="K25" si="35">(I25-H25)/J25</f>
        <v>0</v>
      </c>
      <c r="L25" s="27">
        <f t="shared" ref="L25" si="36">K25/24</f>
        <v>0</v>
      </c>
      <c r="M25" s="254" t="s">
        <v>145</v>
      </c>
    </row>
    <row r="26" spans="1:15">
      <c r="A26" s="12">
        <f t="shared" si="34"/>
        <v>20</v>
      </c>
      <c r="B26" s="8">
        <f>B25+1</f>
        <v>46223</v>
      </c>
      <c r="C26" s="8">
        <f t="shared" si="6"/>
        <v>46223</v>
      </c>
      <c r="D26" s="9">
        <f t="shared" si="7"/>
        <v>0</v>
      </c>
      <c r="E26" s="8">
        <f t="shared" si="1"/>
        <v>46224</v>
      </c>
      <c r="F26" s="9">
        <v>0</v>
      </c>
      <c r="G26" s="10">
        <f t="shared" ref="G26:G29" si="37">IFERROR(((E26-C26)+(F26-D26)),"")</f>
        <v>1</v>
      </c>
      <c r="H26" s="240"/>
      <c r="I26" s="240"/>
      <c r="J26" s="11">
        <f t="shared" si="3"/>
        <v>1.0396245367323611</v>
      </c>
      <c r="K26" s="11">
        <f t="shared" ref="K26:K29" si="38">(I26-H26)/J26</f>
        <v>0</v>
      </c>
      <c r="L26" s="27">
        <f t="shared" ref="L26:L29" si="39">K26/24</f>
        <v>0</v>
      </c>
      <c r="M26" s="254" t="s">
        <v>145</v>
      </c>
    </row>
    <row r="27" spans="1:15">
      <c r="A27" s="12">
        <f t="shared" si="34"/>
        <v>21</v>
      </c>
      <c r="B27" s="8">
        <f>B26+1</f>
        <v>46224</v>
      </c>
      <c r="C27" s="8">
        <f t="shared" si="6"/>
        <v>46224</v>
      </c>
      <c r="D27" s="9">
        <f t="shared" si="7"/>
        <v>0</v>
      </c>
      <c r="E27" s="8">
        <f t="shared" si="1"/>
        <v>46225</v>
      </c>
      <c r="F27" s="9">
        <v>0</v>
      </c>
      <c r="G27" s="10">
        <f t="shared" si="37"/>
        <v>1</v>
      </c>
      <c r="H27" s="240"/>
      <c r="I27" s="240"/>
      <c r="J27" s="11">
        <f t="shared" si="3"/>
        <v>1.0396245367323611</v>
      </c>
      <c r="K27" s="11">
        <f t="shared" si="38"/>
        <v>0</v>
      </c>
      <c r="L27" s="27">
        <f t="shared" si="39"/>
        <v>0</v>
      </c>
      <c r="M27" s="254" t="s">
        <v>145</v>
      </c>
    </row>
    <row r="28" spans="1:15">
      <c r="A28" s="12">
        <f t="shared" si="34"/>
        <v>22</v>
      </c>
      <c r="B28" s="8">
        <f t="shared" si="34"/>
        <v>46225</v>
      </c>
      <c r="C28" s="8">
        <f t="shared" si="6"/>
        <v>46225</v>
      </c>
      <c r="D28" s="9">
        <f t="shared" si="7"/>
        <v>0</v>
      </c>
      <c r="E28" s="8">
        <f t="shared" si="1"/>
        <v>46226</v>
      </c>
      <c r="F28" s="9">
        <v>0</v>
      </c>
      <c r="G28" s="10">
        <f t="shared" si="37"/>
        <v>1</v>
      </c>
      <c r="H28" s="240"/>
      <c r="I28" s="240"/>
      <c r="J28" s="11">
        <f t="shared" si="3"/>
        <v>1.0396245367323611</v>
      </c>
      <c r="K28" s="11">
        <f t="shared" si="38"/>
        <v>0</v>
      </c>
      <c r="L28" s="27">
        <f t="shared" si="39"/>
        <v>0</v>
      </c>
      <c r="M28" s="254" t="s">
        <v>145</v>
      </c>
    </row>
    <row r="29" spans="1:15">
      <c r="A29" s="12">
        <f t="shared" si="34"/>
        <v>23</v>
      </c>
      <c r="B29" s="8">
        <f t="shared" si="34"/>
        <v>46226</v>
      </c>
      <c r="C29" s="8">
        <f t="shared" si="6"/>
        <v>46226</v>
      </c>
      <c r="D29" s="9">
        <f t="shared" si="7"/>
        <v>0</v>
      </c>
      <c r="E29" s="8">
        <f t="shared" si="1"/>
        <v>46227</v>
      </c>
      <c r="F29" s="9">
        <v>0</v>
      </c>
      <c r="G29" s="10">
        <f t="shared" si="37"/>
        <v>1</v>
      </c>
      <c r="H29" s="240"/>
      <c r="I29" s="240"/>
      <c r="J29" s="11">
        <f t="shared" si="3"/>
        <v>1.0396245367323611</v>
      </c>
      <c r="K29" s="11">
        <f t="shared" si="38"/>
        <v>0</v>
      </c>
      <c r="L29" s="27">
        <f t="shared" si="39"/>
        <v>0</v>
      </c>
      <c r="M29" s="254" t="s">
        <v>145</v>
      </c>
    </row>
    <row r="30" spans="1:15">
      <c r="A30" s="12">
        <f t="shared" si="34"/>
        <v>24</v>
      </c>
      <c r="B30" s="8">
        <f t="shared" si="34"/>
        <v>46227</v>
      </c>
      <c r="C30" s="8">
        <f t="shared" si="6"/>
        <v>46227</v>
      </c>
      <c r="D30" s="9">
        <f t="shared" si="7"/>
        <v>0</v>
      </c>
      <c r="E30" s="8">
        <f t="shared" si="1"/>
        <v>46228</v>
      </c>
      <c r="F30" s="9">
        <v>0</v>
      </c>
      <c r="G30" s="10">
        <f t="shared" si="2"/>
        <v>1</v>
      </c>
      <c r="H30" s="240"/>
      <c r="I30" s="240"/>
      <c r="J30" s="11">
        <f t="shared" si="3"/>
        <v>1.0396245367323611</v>
      </c>
      <c r="K30" s="11">
        <f t="shared" ref="K30" si="40">(I30-H30)/J30</f>
        <v>0</v>
      </c>
      <c r="L30" s="27">
        <f t="shared" ref="L30" si="41">K30/24</f>
        <v>0</v>
      </c>
      <c r="M30" s="254" t="s">
        <v>145</v>
      </c>
    </row>
    <row r="31" spans="1:15">
      <c r="A31" s="12">
        <f t="shared" si="34"/>
        <v>25</v>
      </c>
      <c r="B31" s="8">
        <f t="shared" si="34"/>
        <v>46228</v>
      </c>
      <c r="C31" s="8">
        <f t="shared" si="6"/>
        <v>46228</v>
      </c>
      <c r="D31" s="9">
        <f t="shared" si="7"/>
        <v>0</v>
      </c>
      <c r="E31" s="8">
        <f t="shared" si="1"/>
        <v>46229</v>
      </c>
      <c r="F31" s="9">
        <v>0</v>
      </c>
      <c r="G31" s="10">
        <f t="shared" si="2"/>
        <v>1</v>
      </c>
      <c r="H31" s="11"/>
      <c r="I31" s="240"/>
      <c r="J31" s="11">
        <f t="shared" si="3"/>
        <v>1.0396245367323611</v>
      </c>
      <c r="K31" s="11">
        <f t="shared" ref="K31:K34" si="42">(I31-H31)/J31</f>
        <v>0</v>
      </c>
      <c r="L31" s="27">
        <f t="shared" ref="L31:L34" si="43">K31/24</f>
        <v>0</v>
      </c>
      <c r="M31" s="254" t="s">
        <v>145</v>
      </c>
    </row>
    <row r="32" spans="1:15">
      <c r="A32" s="12">
        <f t="shared" si="34"/>
        <v>26</v>
      </c>
      <c r="B32" s="8">
        <f t="shared" si="34"/>
        <v>46229</v>
      </c>
      <c r="C32" s="8">
        <f t="shared" si="6"/>
        <v>46229</v>
      </c>
      <c r="D32" s="9">
        <f t="shared" si="7"/>
        <v>0</v>
      </c>
      <c r="E32" s="8">
        <f t="shared" si="1"/>
        <v>46230</v>
      </c>
      <c r="F32" s="9">
        <v>0</v>
      </c>
      <c r="G32" s="10">
        <f t="shared" si="2"/>
        <v>1</v>
      </c>
      <c r="H32" s="11"/>
      <c r="I32" s="240"/>
      <c r="J32" s="11">
        <f t="shared" si="3"/>
        <v>1.0396245367323611</v>
      </c>
      <c r="K32" s="11">
        <f t="shared" si="42"/>
        <v>0</v>
      </c>
      <c r="L32" s="27">
        <f t="shared" si="43"/>
        <v>0</v>
      </c>
      <c r="M32" s="254" t="s">
        <v>145</v>
      </c>
    </row>
    <row r="33" spans="1:13">
      <c r="A33" s="12">
        <f t="shared" si="34"/>
        <v>27</v>
      </c>
      <c r="B33" s="8">
        <f t="shared" si="34"/>
        <v>46230</v>
      </c>
      <c r="C33" s="8">
        <f t="shared" si="6"/>
        <v>46230</v>
      </c>
      <c r="D33" s="9">
        <f t="shared" si="7"/>
        <v>0</v>
      </c>
      <c r="E33" s="8">
        <f t="shared" si="1"/>
        <v>46231</v>
      </c>
      <c r="F33" s="9">
        <v>0</v>
      </c>
      <c r="G33" s="10">
        <f t="shared" si="2"/>
        <v>1</v>
      </c>
      <c r="H33" s="11"/>
      <c r="I33" s="240"/>
      <c r="J33" s="11">
        <f t="shared" si="3"/>
        <v>1.0396245367323611</v>
      </c>
      <c r="K33" s="11">
        <f t="shared" si="42"/>
        <v>0</v>
      </c>
      <c r="L33" s="27">
        <f t="shared" si="43"/>
        <v>0</v>
      </c>
      <c r="M33" s="254" t="s">
        <v>145</v>
      </c>
    </row>
    <row r="34" spans="1:13">
      <c r="A34" s="12">
        <f t="shared" si="34"/>
        <v>28</v>
      </c>
      <c r="B34" s="8">
        <f t="shared" si="34"/>
        <v>46231</v>
      </c>
      <c r="C34" s="8">
        <f t="shared" si="6"/>
        <v>46231</v>
      </c>
      <c r="D34" s="9">
        <f t="shared" si="7"/>
        <v>0</v>
      </c>
      <c r="E34" s="8">
        <f t="shared" si="1"/>
        <v>46232</v>
      </c>
      <c r="F34" s="9">
        <v>0</v>
      </c>
      <c r="G34" s="10">
        <f t="shared" si="2"/>
        <v>1</v>
      </c>
      <c r="H34" s="11"/>
      <c r="I34" s="240"/>
      <c r="J34" s="11">
        <f t="shared" si="3"/>
        <v>1.0396245367323611</v>
      </c>
      <c r="K34" s="11">
        <f t="shared" si="42"/>
        <v>0</v>
      </c>
      <c r="L34" s="27">
        <f t="shared" si="43"/>
        <v>0</v>
      </c>
      <c r="M34" s="254" t="s">
        <v>145</v>
      </c>
    </row>
    <row r="35" spans="1:13">
      <c r="A35" s="12">
        <f t="shared" ref="A35:B35" si="44">A34+1</f>
        <v>29</v>
      </c>
      <c r="B35" s="8">
        <f t="shared" si="44"/>
        <v>46232</v>
      </c>
      <c r="C35" s="8">
        <f t="shared" ref="C35:C36" si="45">B35</f>
        <v>46232</v>
      </c>
      <c r="D35" s="9">
        <f t="shared" ref="D35:D36" si="46">F34</f>
        <v>0</v>
      </c>
      <c r="E35" s="8">
        <f t="shared" ref="E35:E36" si="47">C35+1</f>
        <v>46233</v>
      </c>
      <c r="F35" s="9">
        <v>0</v>
      </c>
      <c r="G35" s="10">
        <f t="shared" ref="G35:G36" si="48">IFERROR(((E35-C35)+(F35-D35)),"")</f>
        <v>1</v>
      </c>
      <c r="H35" s="11"/>
      <c r="I35" s="240"/>
      <c r="J35" s="11">
        <f t="shared" si="3"/>
        <v>1.0396245367323611</v>
      </c>
      <c r="K35" s="11">
        <f t="shared" ref="K35:K36" si="49">(I35-H35)/J35</f>
        <v>0</v>
      </c>
      <c r="L35" s="27">
        <f t="shared" ref="L35:L36" si="50">K35/24</f>
        <v>0</v>
      </c>
      <c r="M35" s="254" t="s">
        <v>145</v>
      </c>
    </row>
    <row r="36" spans="1:13">
      <c r="A36" s="12">
        <f t="shared" ref="A36:B37" si="51">A35+1</f>
        <v>30</v>
      </c>
      <c r="B36" s="8">
        <f t="shared" si="51"/>
        <v>46233</v>
      </c>
      <c r="C36" s="8">
        <f t="shared" si="45"/>
        <v>46233</v>
      </c>
      <c r="D36" s="9">
        <f t="shared" si="46"/>
        <v>0</v>
      </c>
      <c r="E36" s="8">
        <f t="shared" si="47"/>
        <v>46234</v>
      </c>
      <c r="F36" s="9">
        <v>0</v>
      </c>
      <c r="G36" s="10">
        <f t="shared" si="48"/>
        <v>1</v>
      </c>
      <c r="H36" s="11"/>
      <c r="I36" s="240"/>
      <c r="J36" s="11">
        <f t="shared" si="3"/>
        <v>1.0396245367323611</v>
      </c>
      <c r="K36" s="11">
        <f t="shared" si="49"/>
        <v>0</v>
      </c>
      <c r="L36" s="27">
        <f t="shared" si="50"/>
        <v>0</v>
      </c>
      <c r="M36" s="254" t="s">
        <v>145</v>
      </c>
    </row>
    <row r="37" spans="1:13">
      <c r="A37" s="12">
        <f t="shared" si="51"/>
        <v>31</v>
      </c>
      <c r="B37" s="8">
        <f t="shared" si="51"/>
        <v>46234</v>
      </c>
      <c r="C37" s="8">
        <f t="shared" ref="C37" si="52">B37</f>
        <v>46234</v>
      </c>
      <c r="D37" s="9">
        <f t="shared" ref="D37" si="53">F36</f>
        <v>0</v>
      </c>
      <c r="E37" s="8">
        <f t="shared" ref="E37" si="54">C37+1</f>
        <v>46235</v>
      </c>
      <c r="F37" s="9">
        <v>0</v>
      </c>
      <c r="G37" s="10">
        <f t="shared" ref="G37" si="55">IFERROR(((E37-C37)+(F37-D37)),"")</f>
        <v>1</v>
      </c>
      <c r="H37" s="11"/>
      <c r="I37" s="240"/>
      <c r="J37" s="11">
        <f t="shared" si="3"/>
        <v>1.0396245367323611</v>
      </c>
      <c r="K37" s="11">
        <f t="shared" ref="K37" si="56">(I37-H37)/J37</f>
        <v>0</v>
      </c>
      <c r="L37" s="27">
        <f t="shared" ref="L37" si="57">K37/24</f>
        <v>0</v>
      </c>
      <c r="M37" s="254" t="s">
        <v>145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40"/>
      <c r="J38" s="11"/>
      <c r="K38" s="11"/>
      <c r="L38" s="27"/>
      <c r="M38" s="28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32.228360638703201</v>
      </c>
      <c r="K39" s="255">
        <f>SUM(K7:K38)</f>
        <v>0</v>
      </c>
      <c r="L39" s="32"/>
      <c r="M39" s="33"/>
    </row>
    <row r="40" spans="1:13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 xr:uid="{00000000-0004-0000-3400-000000000000}"/>
  </hyperlinks>
  <pageMargins left="0.7" right="0.7" top="0.75" bottom="0.75" header="0.3" footer="0.3"/>
  <pageSetup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40"/>
  <sheetViews>
    <sheetView workbookViewId="0">
      <pane xSplit="2" ySplit="6" topLeftCell="C7" activePane="bottomRight" state="frozen"/>
      <selection pane="topRight"/>
      <selection pane="bottomLeft"/>
      <selection pane="bottomRight" activeCell="M8" sqref="M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3.6640625" style="1" customWidth="1"/>
    <col min="9" max="9" width="14.6640625" style="1" customWidth="1"/>
    <col min="10" max="10" width="10.33203125" style="1" customWidth="1"/>
    <col min="11" max="11" width="13.44140625" style="42" customWidth="1"/>
    <col min="12" max="12" width="9.109375" style="1"/>
    <col min="13" max="13" width="36.6640625" style="1" customWidth="1"/>
    <col min="14" max="16384" width="9.109375" style="1"/>
  </cols>
  <sheetData>
    <row r="1" spans="1:13">
      <c r="B1" s="2"/>
      <c r="C1" s="3" t="s">
        <v>132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211</v>
      </c>
      <c r="D2" s="2"/>
      <c r="E2" s="2"/>
      <c r="F2" s="2"/>
      <c r="G2" s="2"/>
      <c r="H2" s="2"/>
      <c r="I2" s="2"/>
      <c r="J2" s="2"/>
      <c r="K2" s="61"/>
      <c r="L2" s="2"/>
      <c r="M2" s="25" t="s">
        <v>134</v>
      </c>
    </row>
    <row r="3" spans="1:13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46204</v>
      </c>
      <c r="D4" s="2"/>
      <c r="E4" s="2"/>
      <c r="F4" s="2"/>
      <c r="G4" s="2"/>
      <c r="H4" s="2"/>
      <c r="I4" s="2"/>
      <c r="J4" s="2"/>
      <c r="K4" s="61" t="s">
        <v>135</v>
      </c>
      <c r="L4" s="26">
        <f>MAX(L7:L38)</f>
        <v>0</v>
      </c>
      <c r="M4" s="2"/>
    </row>
    <row r="5" spans="1:13" ht="15.7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954" t="s">
        <v>210</v>
      </c>
      <c r="K5" s="939" t="s">
        <v>140</v>
      </c>
      <c r="L5" s="897" t="s">
        <v>141</v>
      </c>
      <c r="M5" s="891" t="s">
        <v>142</v>
      </c>
    </row>
    <row r="6" spans="1:13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955"/>
      <c r="K6" s="940"/>
      <c r="L6" s="898"/>
      <c r="M6" s="892"/>
    </row>
    <row r="7" spans="1:13">
      <c r="A7" s="6">
        <v>1</v>
      </c>
      <c r="B7" s="7">
        <f>C4</f>
        <v>46204</v>
      </c>
      <c r="C7" s="8">
        <f>B7</f>
        <v>46204</v>
      </c>
      <c r="D7" s="9">
        <v>0</v>
      </c>
      <c r="E7" s="8">
        <f>C7+1</f>
        <v>46205</v>
      </c>
      <c r="F7" s="9">
        <v>0</v>
      </c>
      <c r="G7" s="10">
        <f>IFERROR(((E7-C7)+(F7-D7)),"")</f>
        <v>1</v>
      </c>
      <c r="H7" s="11"/>
      <c r="I7" s="11"/>
      <c r="J7" s="160">
        <f>300.15/288.71</f>
        <v>1.0396245367323611</v>
      </c>
      <c r="K7" s="11">
        <f>(I7-H7)/J7</f>
        <v>0</v>
      </c>
      <c r="L7" s="27">
        <f t="shared" ref="L7" si="0">K7/24</f>
        <v>0</v>
      </c>
      <c r="M7" s="101" t="s">
        <v>145</v>
      </c>
    </row>
    <row r="8" spans="1:13">
      <c r="A8" s="12">
        <f>A7+1</f>
        <v>2</v>
      </c>
      <c r="B8" s="8">
        <f>E7</f>
        <v>46205</v>
      </c>
      <c r="C8" s="8">
        <f>B8</f>
        <v>46205</v>
      </c>
      <c r="D8" s="9">
        <f>F7</f>
        <v>0</v>
      </c>
      <c r="E8" s="8">
        <f t="shared" ref="E8:E34" si="1">C8+1</f>
        <v>46206</v>
      </c>
      <c r="F8" s="9">
        <v>0</v>
      </c>
      <c r="G8" s="10">
        <f t="shared" ref="G8:G34" si="2">IFERROR(((E8-C8)+(F8-D8)),"")</f>
        <v>1</v>
      </c>
      <c r="H8" s="11"/>
      <c r="I8" s="11"/>
      <c r="J8" s="11">
        <f t="shared" ref="J8:J37" si="3">300.15/288.71</f>
        <v>1.0396245367323611</v>
      </c>
      <c r="K8" s="11">
        <f t="shared" ref="K8:K10" si="4">(I8-H8)/J8</f>
        <v>0</v>
      </c>
      <c r="L8" s="27">
        <f t="shared" ref="L8:L10" si="5">K8/24</f>
        <v>0</v>
      </c>
      <c r="M8" s="254" t="s">
        <v>145</v>
      </c>
    </row>
    <row r="9" spans="1:13">
      <c r="A9" s="12">
        <f t="shared" ref="A9:B24" si="6">A8+1</f>
        <v>3</v>
      </c>
      <c r="B9" s="8">
        <f t="shared" si="6"/>
        <v>46206</v>
      </c>
      <c r="C9" s="8">
        <f t="shared" ref="C9:C34" si="7">B9</f>
        <v>46206</v>
      </c>
      <c r="D9" s="9">
        <f t="shared" ref="D9:D34" si="8">F8</f>
        <v>0</v>
      </c>
      <c r="E9" s="8">
        <f t="shared" si="1"/>
        <v>46207</v>
      </c>
      <c r="F9" s="9">
        <v>0</v>
      </c>
      <c r="G9" s="10">
        <f t="shared" si="2"/>
        <v>1</v>
      </c>
      <c r="H9" s="11"/>
      <c r="I9" s="11"/>
      <c r="J9" s="11">
        <f t="shared" si="3"/>
        <v>1.0396245367323611</v>
      </c>
      <c r="K9" s="11">
        <f t="shared" si="4"/>
        <v>0</v>
      </c>
      <c r="L9" s="27">
        <f t="shared" si="5"/>
        <v>0</v>
      </c>
      <c r="M9" s="104" t="s">
        <v>145</v>
      </c>
    </row>
    <row r="10" spans="1:13">
      <c r="A10" s="12">
        <f t="shared" si="6"/>
        <v>4</v>
      </c>
      <c r="B10" s="8">
        <f t="shared" si="6"/>
        <v>46207</v>
      </c>
      <c r="C10" s="8">
        <f t="shared" si="7"/>
        <v>46207</v>
      </c>
      <c r="D10" s="9">
        <f t="shared" si="8"/>
        <v>0</v>
      </c>
      <c r="E10" s="8">
        <f t="shared" si="1"/>
        <v>46208</v>
      </c>
      <c r="F10" s="9">
        <v>0</v>
      </c>
      <c r="G10" s="10">
        <f t="shared" si="2"/>
        <v>1</v>
      </c>
      <c r="H10" s="11"/>
      <c r="I10" s="11"/>
      <c r="J10" s="11">
        <f t="shared" si="3"/>
        <v>1.0396245367323611</v>
      </c>
      <c r="K10" s="11">
        <f t="shared" si="4"/>
        <v>0</v>
      </c>
      <c r="L10" s="27">
        <f t="shared" si="5"/>
        <v>0</v>
      </c>
      <c r="M10" s="104" t="s">
        <v>145</v>
      </c>
    </row>
    <row r="11" spans="1:13">
      <c r="A11" s="12">
        <f t="shared" si="6"/>
        <v>5</v>
      </c>
      <c r="B11" s="8">
        <f t="shared" si="6"/>
        <v>46208</v>
      </c>
      <c r="C11" s="8">
        <f t="shared" si="7"/>
        <v>46208</v>
      </c>
      <c r="D11" s="9">
        <f t="shared" si="8"/>
        <v>0</v>
      </c>
      <c r="E11" s="8">
        <f t="shared" si="1"/>
        <v>46209</v>
      </c>
      <c r="F11" s="9">
        <v>0</v>
      </c>
      <c r="G11" s="10">
        <f t="shared" si="2"/>
        <v>1</v>
      </c>
      <c r="H11" s="11"/>
      <c r="I11" s="11"/>
      <c r="J11" s="11">
        <f t="shared" si="3"/>
        <v>1.0396245367323611</v>
      </c>
      <c r="K11" s="11">
        <f t="shared" ref="K11" si="9">(I11-H11)/J11</f>
        <v>0</v>
      </c>
      <c r="L11" s="27">
        <f t="shared" ref="L11" si="10">K11/24</f>
        <v>0</v>
      </c>
      <c r="M11" s="104" t="s">
        <v>145</v>
      </c>
    </row>
    <row r="12" spans="1:13">
      <c r="A12" s="12">
        <f t="shared" si="6"/>
        <v>6</v>
      </c>
      <c r="B12" s="8">
        <f t="shared" si="6"/>
        <v>46209</v>
      </c>
      <c r="C12" s="8">
        <f t="shared" si="7"/>
        <v>46209</v>
      </c>
      <c r="D12" s="9">
        <f t="shared" si="8"/>
        <v>0</v>
      </c>
      <c r="E12" s="8">
        <f t="shared" si="1"/>
        <v>46210</v>
      </c>
      <c r="F12" s="9">
        <v>0</v>
      </c>
      <c r="G12" s="10">
        <f t="shared" si="2"/>
        <v>1</v>
      </c>
      <c r="H12" s="11"/>
      <c r="I12" s="11"/>
      <c r="J12" s="11">
        <f t="shared" si="3"/>
        <v>1.0396245367323611</v>
      </c>
      <c r="K12" s="11">
        <f t="shared" ref="K12" si="11">(I12-H12)/J12</f>
        <v>0</v>
      </c>
      <c r="L12" s="27">
        <f t="shared" ref="L12" si="12">K12/24</f>
        <v>0</v>
      </c>
      <c r="M12" s="104" t="s">
        <v>145</v>
      </c>
    </row>
    <row r="13" spans="1:13">
      <c r="A13" s="12">
        <f t="shared" si="6"/>
        <v>7</v>
      </c>
      <c r="B13" s="8">
        <f t="shared" si="6"/>
        <v>46210</v>
      </c>
      <c r="C13" s="8">
        <f t="shared" si="7"/>
        <v>46210</v>
      </c>
      <c r="D13" s="9">
        <f t="shared" si="8"/>
        <v>0</v>
      </c>
      <c r="E13" s="8">
        <f t="shared" si="1"/>
        <v>46211</v>
      </c>
      <c r="F13" s="9">
        <v>0</v>
      </c>
      <c r="G13" s="10">
        <f t="shared" si="2"/>
        <v>1</v>
      </c>
      <c r="H13" s="11"/>
      <c r="I13" s="11"/>
      <c r="J13" s="11">
        <f t="shared" si="3"/>
        <v>1.0396245367323611</v>
      </c>
      <c r="K13" s="11">
        <f t="shared" ref="K13" si="13">(I13-H13)/J13</f>
        <v>0</v>
      </c>
      <c r="L13" s="27">
        <f t="shared" ref="L13" si="14">K13/24</f>
        <v>0</v>
      </c>
      <c r="M13" s="104" t="s">
        <v>145</v>
      </c>
    </row>
    <row r="14" spans="1:13">
      <c r="A14" s="12">
        <f t="shared" si="6"/>
        <v>8</v>
      </c>
      <c r="B14" s="8">
        <f t="shared" si="6"/>
        <v>46211</v>
      </c>
      <c r="C14" s="8">
        <f t="shared" si="7"/>
        <v>46211</v>
      </c>
      <c r="D14" s="9">
        <f t="shared" si="8"/>
        <v>0</v>
      </c>
      <c r="E14" s="8">
        <f t="shared" si="1"/>
        <v>46212</v>
      </c>
      <c r="F14" s="9">
        <v>0</v>
      </c>
      <c r="G14" s="10">
        <f t="shared" si="2"/>
        <v>1</v>
      </c>
      <c r="H14" s="11"/>
      <c r="I14" s="11"/>
      <c r="J14" s="11">
        <f t="shared" si="3"/>
        <v>1.0396245367323611</v>
      </c>
      <c r="K14" s="11">
        <f t="shared" ref="K14" si="15">(I14-H14)/J14</f>
        <v>0</v>
      </c>
      <c r="L14" s="27">
        <f t="shared" ref="L14" si="16">K14/24</f>
        <v>0</v>
      </c>
      <c r="M14" s="104" t="s">
        <v>145</v>
      </c>
    </row>
    <row r="15" spans="1:13">
      <c r="A15" s="12">
        <f t="shared" si="6"/>
        <v>9</v>
      </c>
      <c r="B15" s="8">
        <f t="shared" si="6"/>
        <v>46212</v>
      </c>
      <c r="C15" s="8">
        <f t="shared" si="7"/>
        <v>46212</v>
      </c>
      <c r="D15" s="9">
        <f t="shared" si="8"/>
        <v>0</v>
      </c>
      <c r="E15" s="8">
        <f t="shared" si="1"/>
        <v>46213</v>
      </c>
      <c r="F15" s="9">
        <v>0</v>
      </c>
      <c r="G15" s="10">
        <f t="shared" si="2"/>
        <v>1</v>
      </c>
      <c r="H15" s="11"/>
      <c r="I15" s="11"/>
      <c r="J15" s="11">
        <f t="shared" si="3"/>
        <v>1.0396245367323611</v>
      </c>
      <c r="K15" s="11">
        <f t="shared" ref="K15" si="17">(I15-H15)/J15</f>
        <v>0</v>
      </c>
      <c r="L15" s="27">
        <f t="shared" ref="L15" si="18">K15/24</f>
        <v>0</v>
      </c>
      <c r="M15" s="104" t="s">
        <v>145</v>
      </c>
    </row>
    <row r="16" spans="1:13">
      <c r="A16" s="12">
        <f t="shared" si="6"/>
        <v>10</v>
      </c>
      <c r="B16" s="8">
        <f t="shared" si="6"/>
        <v>46213</v>
      </c>
      <c r="C16" s="8">
        <f t="shared" si="7"/>
        <v>46213</v>
      </c>
      <c r="D16" s="9">
        <f t="shared" si="8"/>
        <v>0</v>
      </c>
      <c r="E16" s="8">
        <f t="shared" si="1"/>
        <v>46214</v>
      </c>
      <c r="F16" s="9">
        <v>0</v>
      </c>
      <c r="G16" s="10">
        <f t="shared" si="2"/>
        <v>1</v>
      </c>
      <c r="H16" s="11"/>
      <c r="I16" s="11"/>
      <c r="J16" s="11">
        <f t="shared" si="3"/>
        <v>1.0396245367323611</v>
      </c>
      <c r="K16" s="11">
        <f t="shared" ref="K16" si="19">(I16-H16)/J16</f>
        <v>0</v>
      </c>
      <c r="L16" s="27">
        <f t="shared" ref="L16" si="20">K16/24</f>
        <v>0</v>
      </c>
      <c r="M16" s="104" t="s">
        <v>145</v>
      </c>
    </row>
    <row r="17" spans="1:15">
      <c r="A17" s="12">
        <f t="shared" si="6"/>
        <v>11</v>
      </c>
      <c r="B17" s="8">
        <f t="shared" si="6"/>
        <v>46214</v>
      </c>
      <c r="C17" s="8">
        <f t="shared" si="7"/>
        <v>46214</v>
      </c>
      <c r="D17" s="9">
        <f t="shared" si="8"/>
        <v>0</v>
      </c>
      <c r="E17" s="8">
        <f t="shared" si="1"/>
        <v>46215</v>
      </c>
      <c r="F17" s="9">
        <v>0</v>
      </c>
      <c r="G17" s="10">
        <f t="shared" si="2"/>
        <v>1</v>
      </c>
      <c r="H17" s="11"/>
      <c r="I17" s="11"/>
      <c r="J17" s="11">
        <f t="shared" si="3"/>
        <v>1.0396245367323611</v>
      </c>
      <c r="K17" s="11">
        <f t="shared" ref="K17" si="21">(I17-H17)/J17</f>
        <v>0</v>
      </c>
      <c r="L17" s="27">
        <f t="shared" ref="L17" si="22">K17/24</f>
        <v>0</v>
      </c>
      <c r="M17" s="104" t="s">
        <v>145</v>
      </c>
    </row>
    <row r="18" spans="1:15">
      <c r="A18" s="12">
        <f t="shared" si="6"/>
        <v>12</v>
      </c>
      <c r="B18" s="8">
        <f t="shared" si="6"/>
        <v>46215</v>
      </c>
      <c r="C18" s="8">
        <f t="shared" si="7"/>
        <v>46215</v>
      </c>
      <c r="D18" s="9">
        <f t="shared" si="8"/>
        <v>0</v>
      </c>
      <c r="E18" s="8">
        <f t="shared" si="1"/>
        <v>46216</v>
      </c>
      <c r="F18" s="9">
        <v>0</v>
      </c>
      <c r="G18" s="10">
        <f t="shared" si="2"/>
        <v>1</v>
      </c>
      <c r="H18" s="11"/>
      <c r="I18" s="11"/>
      <c r="J18" s="11">
        <f t="shared" si="3"/>
        <v>1.0396245367323611</v>
      </c>
      <c r="K18" s="11">
        <f t="shared" ref="K18" si="23">(I18-H18)/J18</f>
        <v>0</v>
      </c>
      <c r="L18" s="27">
        <f t="shared" ref="L18" si="24">K18/24</f>
        <v>0</v>
      </c>
      <c r="M18" s="104" t="s">
        <v>145</v>
      </c>
      <c r="O18" s="29"/>
    </row>
    <row r="19" spans="1:15">
      <c r="A19" s="12">
        <f t="shared" si="6"/>
        <v>13</v>
      </c>
      <c r="B19" s="8">
        <f t="shared" si="6"/>
        <v>46216</v>
      </c>
      <c r="C19" s="8">
        <f t="shared" si="7"/>
        <v>46216</v>
      </c>
      <c r="D19" s="9">
        <f t="shared" si="8"/>
        <v>0</v>
      </c>
      <c r="E19" s="8">
        <f t="shared" si="1"/>
        <v>46217</v>
      </c>
      <c r="F19" s="9">
        <v>0</v>
      </c>
      <c r="G19" s="10">
        <f t="shared" si="2"/>
        <v>1</v>
      </c>
      <c r="H19" s="11"/>
      <c r="I19" s="11"/>
      <c r="J19" s="11">
        <f t="shared" si="3"/>
        <v>1.0396245367323611</v>
      </c>
      <c r="K19" s="11">
        <f t="shared" ref="K19" si="25">(I19-H19)/J19</f>
        <v>0</v>
      </c>
      <c r="L19" s="27">
        <f t="shared" ref="L19" si="26">K19/24</f>
        <v>0</v>
      </c>
      <c r="M19" s="104" t="s">
        <v>145</v>
      </c>
    </row>
    <row r="20" spans="1:15">
      <c r="A20" s="12">
        <f t="shared" si="6"/>
        <v>14</v>
      </c>
      <c r="B20" s="8">
        <f t="shared" si="6"/>
        <v>46217</v>
      </c>
      <c r="C20" s="8">
        <f t="shared" si="7"/>
        <v>46217</v>
      </c>
      <c r="D20" s="9">
        <v>0.63541666666666696</v>
      </c>
      <c r="E20" s="8">
        <f t="shared" si="1"/>
        <v>46218</v>
      </c>
      <c r="F20" s="9">
        <v>0</v>
      </c>
      <c r="G20" s="10">
        <f t="shared" si="2"/>
        <v>0.36458333333333304</v>
      </c>
      <c r="H20" s="11"/>
      <c r="I20" s="11"/>
      <c r="J20" s="11">
        <f t="shared" si="3"/>
        <v>1.0396245367323611</v>
      </c>
      <c r="K20" s="11">
        <f t="shared" ref="K20" si="27">(I20-H20)/J20</f>
        <v>0</v>
      </c>
      <c r="L20" s="27">
        <f t="shared" ref="L20" si="28">K20/24</f>
        <v>0</v>
      </c>
      <c r="M20" s="104" t="s">
        <v>145</v>
      </c>
    </row>
    <row r="21" spans="1:15">
      <c r="A21" s="12">
        <f t="shared" si="6"/>
        <v>15</v>
      </c>
      <c r="B21" s="8">
        <f t="shared" si="6"/>
        <v>46218</v>
      </c>
      <c r="C21" s="8">
        <f t="shared" si="7"/>
        <v>46218</v>
      </c>
      <c r="D21" s="9">
        <f t="shared" si="8"/>
        <v>0</v>
      </c>
      <c r="E21" s="8">
        <f t="shared" si="1"/>
        <v>46219</v>
      </c>
      <c r="F21" s="9">
        <v>0</v>
      </c>
      <c r="G21" s="10">
        <f t="shared" si="2"/>
        <v>1</v>
      </c>
      <c r="H21" s="11"/>
      <c r="I21" s="11"/>
      <c r="J21" s="11">
        <f t="shared" si="3"/>
        <v>1.0396245367323611</v>
      </c>
      <c r="K21" s="11">
        <f t="shared" ref="K21" si="29">(I21-H21)/J21</f>
        <v>0</v>
      </c>
      <c r="L21" s="27">
        <f t="shared" ref="L21" si="30">K21/24</f>
        <v>0</v>
      </c>
      <c r="M21" s="104" t="s">
        <v>145</v>
      </c>
    </row>
    <row r="22" spans="1:15">
      <c r="A22" s="12">
        <f t="shared" si="6"/>
        <v>16</v>
      </c>
      <c r="B22" s="8">
        <f t="shared" si="6"/>
        <v>46219</v>
      </c>
      <c r="C22" s="8">
        <f t="shared" si="7"/>
        <v>46219</v>
      </c>
      <c r="D22" s="9">
        <f t="shared" si="8"/>
        <v>0</v>
      </c>
      <c r="E22" s="8">
        <f t="shared" si="1"/>
        <v>46220</v>
      </c>
      <c r="F22" s="9">
        <v>0</v>
      </c>
      <c r="G22" s="10">
        <f t="shared" si="2"/>
        <v>1</v>
      </c>
      <c r="H22" s="11"/>
      <c r="I22" s="11"/>
      <c r="J22" s="11">
        <f t="shared" si="3"/>
        <v>1.0396245367323611</v>
      </c>
      <c r="K22" s="11">
        <f t="shared" ref="K22" si="31">(I22-H22)/J22</f>
        <v>0</v>
      </c>
      <c r="L22" s="27">
        <f t="shared" ref="L22" si="32">K22/24</f>
        <v>0</v>
      </c>
      <c r="M22" s="104" t="s">
        <v>145</v>
      </c>
    </row>
    <row r="23" spans="1:15">
      <c r="A23" s="12">
        <f t="shared" si="6"/>
        <v>17</v>
      </c>
      <c r="B23" s="8">
        <f t="shared" si="6"/>
        <v>46220</v>
      </c>
      <c r="C23" s="8">
        <f t="shared" si="7"/>
        <v>46220</v>
      </c>
      <c r="D23" s="9">
        <f t="shared" si="8"/>
        <v>0</v>
      </c>
      <c r="E23" s="8">
        <f t="shared" si="1"/>
        <v>46221</v>
      </c>
      <c r="F23" s="9">
        <v>0</v>
      </c>
      <c r="G23" s="10">
        <f t="shared" si="2"/>
        <v>1</v>
      </c>
      <c r="H23" s="11"/>
      <c r="I23" s="11"/>
      <c r="J23" s="11">
        <f t="shared" si="3"/>
        <v>1.0396245367323611</v>
      </c>
      <c r="K23" s="11">
        <f t="shared" ref="K23" si="33">(I23-H23)/J23</f>
        <v>0</v>
      </c>
      <c r="L23" s="27">
        <f t="shared" ref="L23" si="34">K23/24</f>
        <v>0</v>
      </c>
      <c r="M23" s="104" t="s">
        <v>145</v>
      </c>
    </row>
    <row r="24" spans="1:15">
      <c r="A24" s="12">
        <f t="shared" si="6"/>
        <v>18</v>
      </c>
      <c r="B24" s="8">
        <f t="shared" si="6"/>
        <v>46221</v>
      </c>
      <c r="C24" s="8">
        <f t="shared" si="7"/>
        <v>46221</v>
      </c>
      <c r="D24" s="9">
        <f t="shared" si="8"/>
        <v>0</v>
      </c>
      <c r="E24" s="8">
        <f t="shared" si="1"/>
        <v>46222</v>
      </c>
      <c r="F24" s="9">
        <v>0</v>
      </c>
      <c r="G24" s="10">
        <f t="shared" si="2"/>
        <v>1</v>
      </c>
      <c r="H24" s="11"/>
      <c r="I24" s="11"/>
      <c r="J24" s="11">
        <f t="shared" si="3"/>
        <v>1.0396245367323611</v>
      </c>
      <c r="K24" s="11">
        <f t="shared" ref="K24" si="35">(I24-H24)/J24</f>
        <v>0</v>
      </c>
      <c r="L24" s="27">
        <f t="shared" ref="L24" si="36">K24/24</f>
        <v>0</v>
      </c>
      <c r="M24" s="104" t="s">
        <v>145</v>
      </c>
    </row>
    <row r="25" spans="1:15">
      <c r="A25" s="12">
        <f t="shared" ref="A25:B34" si="37">A24+1</f>
        <v>19</v>
      </c>
      <c r="B25" s="8">
        <f>B24+1</f>
        <v>46222</v>
      </c>
      <c r="C25" s="8">
        <f t="shared" si="7"/>
        <v>46222</v>
      </c>
      <c r="D25" s="9">
        <f t="shared" si="8"/>
        <v>0</v>
      </c>
      <c r="E25" s="8">
        <f t="shared" si="1"/>
        <v>46223</v>
      </c>
      <c r="F25" s="9">
        <v>0</v>
      </c>
      <c r="G25" s="10">
        <f t="shared" si="2"/>
        <v>1</v>
      </c>
      <c r="H25" s="11"/>
      <c r="I25" s="11"/>
      <c r="J25" s="11">
        <f t="shared" si="3"/>
        <v>1.0396245367323611</v>
      </c>
      <c r="K25" s="11">
        <f t="shared" ref="K25" si="38">(I25-H25)/J25</f>
        <v>0</v>
      </c>
      <c r="L25" s="27">
        <f t="shared" ref="L25" si="39">K25/24</f>
        <v>0</v>
      </c>
      <c r="M25" s="104" t="s">
        <v>145</v>
      </c>
    </row>
    <row r="26" spans="1:15">
      <c r="A26" s="12">
        <f t="shared" si="37"/>
        <v>20</v>
      </c>
      <c r="B26" s="8">
        <f>B25+1</f>
        <v>46223</v>
      </c>
      <c r="C26" s="8">
        <f t="shared" si="7"/>
        <v>46223</v>
      </c>
      <c r="D26" s="9">
        <f t="shared" si="8"/>
        <v>0</v>
      </c>
      <c r="E26" s="8">
        <f t="shared" si="1"/>
        <v>46224</v>
      </c>
      <c r="F26" s="9">
        <v>0</v>
      </c>
      <c r="G26" s="10">
        <f t="shared" si="2"/>
        <v>1</v>
      </c>
      <c r="H26" s="11"/>
      <c r="I26" s="11"/>
      <c r="J26" s="11">
        <f t="shared" si="3"/>
        <v>1.0396245367323611</v>
      </c>
      <c r="K26" s="11">
        <f t="shared" ref="K26" si="40">(I26-H26)/J26</f>
        <v>0</v>
      </c>
      <c r="L26" s="27">
        <f t="shared" ref="L26" si="41">K26/24</f>
        <v>0</v>
      </c>
      <c r="M26" s="104" t="s">
        <v>145</v>
      </c>
    </row>
    <row r="27" spans="1:15">
      <c r="A27" s="12">
        <f t="shared" si="37"/>
        <v>21</v>
      </c>
      <c r="B27" s="8">
        <f>B26+1</f>
        <v>46224</v>
      </c>
      <c r="C27" s="8">
        <f t="shared" si="7"/>
        <v>46224</v>
      </c>
      <c r="D27" s="9">
        <f t="shared" si="8"/>
        <v>0</v>
      </c>
      <c r="E27" s="8">
        <f t="shared" si="1"/>
        <v>46225</v>
      </c>
      <c r="F27" s="9">
        <v>0</v>
      </c>
      <c r="G27" s="10">
        <f t="shared" si="2"/>
        <v>1</v>
      </c>
      <c r="H27" s="11"/>
      <c r="I27" s="11"/>
      <c r="J27" s="11">
        <f t="shared" si="3"/>
        <v>1.0396245367323611</v>
      </c>
      <c r="K27" s="11">
        <f t="shared" ref="K27" si="42">(I27-H27)/J27</f>
        <v>0</v>
      </c>
      <c r="L27" s="27">
        <f t="shared" ref="L27" si="43">K27/24</f>
        <v>0</v>
      </c>
      <c r="M27" s="104" t="s">
        <v>145</v>
      </c>
    </row>
    <row r="28" spans="1:15">
      <c r="A28" s="12">
        <f t="shared" si="37"/>
        <v>22</v>
      </c>
      <c r="B28" s="8">
        <f t="shared" si="37"/>
        <v>46225</v>
      </c>
      <c r="C28" s="8">
        <f t="shared" si="7"/>
        <v>46225</v>
      </c>
      <c r="D28" s="9">
        <f t="shared" si="8"/>
        <v>0</v>
      </c>
      <c r="E28" s="8">
        <f t="shared" si="1"/>
        <v>46226</v>
      </c>
      <c r="F28" s="9">
        <v>0</v>
      </c>
      <c r="G28" s="10">
        <f t="shared" si="2"/>
        <v>1</v>
      </c>
      <c r="H28" s="11"/>
      <c r="I28" s="11"/>
      <c r="J28" s="11">
        <f t="shared" si="3"/>
        <v>1.0396245367323611</v>
      </c>
      <c r="K28" s="11">
        <f t="shared" ref="K28" si="44">(I28-H28)/J28</f>
        <v>0</v>
      </c>
      <c r="L28" s="27">
        <f t="shared" ref="L28" si="45">K28/24</f>
        <v>0</v>
      </c>
      <c r="M28" s="104" t="s">
        <v>145</v>
      </c>
    </row>
    <row r="29" spans="1:15">
      <c r="A29" s="12">
        <f t="shared" si="37"/>
        <v>23</v>
      </c>
      <c r="B29" s="8">
        <f t="shared" si="37"/>
        <v>46226</v>
      </c>
      <c r="C29" s="8">
        <f t="shared" si="7"/>
        <v>46226</v>
      </c>
      <c r="D29" s="9">
        <f t="shared" si="8"/>
        <v>0</v>
      </c>
      <c r="E29" s="8">
        <f t="shared" si="1"/>
        <v>46227</v>
      </c>
      <c r="F29" s="9">
        <v>0</v>
      </c>
      <c r="G29" s="10">
        <f t="shared" si="2"/>
        <v>1</v>
      </c>
      <c r="H29" s="11"/>
      <c r="I29" s="11"/>
      <c r="J29" s="11">
        <f t="shared" si="3"/>
        <v>1.0396245367323611</v>
      </c>
      <c r="K29" s="11">
        <f t="shared" ref="K29" si="46">(I29-H29)/J29</f>
        <v>0</v>
      </c>
      <c r="L29" s="27">
        <f t="shared" ref="L29" si="47">K29/24</f>
        <v>0</v>
      </c>
      <c r="M29" s="104" t="s">
        <v>145</v>
      </c>
    </row>
    <row r="30" spans="1:15">
      <c r="A30" s="12">
        <f t="shared" si="37"/>
        <v>24</v>
      </c>
      <c r="B30" s="8">
        <f t="shared" si="37"/>
        <v>46227</v>
      </c>
      <c r="C30" s="8">
        <f t="shared" si="7"/>
        <v>46227</v>
      </c>
      <c r="D30" s="9">
        <f t="shared" si="8"/>
        <v>0</v>
      </c>
      <c r="E30" s="8">
        <f t="shared" si="1"/>
        <v>46228</v>
      </c>
      <c r="F30" s="9">
        <v>0</v>
      </c>
      <c r="G30" s="10">
        <f t="shared" si="2"/>
        <v>1</v>
      </c>
      <c r="H30" s="11"/>
      <c r="I30" s="11"/>
      <c r="J30" s="11">
        <f t="shared" si="3"/>
        <v>1.0396245367323611</v>
      </c>
      <c r="K30" s="11">
        <f t="shared" ref="K30" si="48">(I30-H30)/J30</f>
        <v>0</v>
      </c>
      <c r="L30" s="27">
        <f t="shared" ref="L30" si="49">K30/24</f>
        <v>0</v>
      </c>
      <c r="M30" s="104" t="s">
        <v>145</v>
      </c>
    </row>
    <row r="31" spans="1:15">
      <c r="A31" s="12">
        <f t="shared" si="37"/>
        <v>25</v>
      </c>
      <c r="B31" s="8">
        <f t="shared" si="37"/>
        <v>46228</v>
      </c>
      <c r="C31" s="8">
        <f t="shared" si="7"/>
        <v>46228</v>
      </c>
      <c r="D31" s="9">
        <f t="shared" si="8"/>
        <v>0</v>
      </c>
      <c r="E31" s="8">
        <f t="shared" si="1"/>
        <v>46229</v>
      </c>
      <c r="F31" s="9">
        <v>0</v>
      </c>
      <c r="G31" s="10">
        <f t="shared" si="2"/>
        <v>1</v>
      </c>
      <c r="H31" s="240"/>
      <c r="I31" s="11"/>
      <c r="J31" s="11">
        <f t="shared" si="3"/>
        <v>1.0396245367323611</v>
      </c>
      <c r="K31" s="11">
        <f t="shared" ref="K31" si="50">(I31-H31)/J31</f>
        <v>0</v>
      </c>
      <c r="L31" s="27">
        <f t="shared" ref="L31" si="51">K31/24</f>
        <v>0</v>
      </c>
      <c r="M31" s="104" t="s">
        <v>145</v>
      </c>
    </row>
    <row r="32" spans="1:15">
      <c r="A32" s="12">
        <f t="shared" si="37"/>
        <v>26</v>
      </c>
      <c r="B32" s="8">
        <f t="shared" si="37"/>
        <v>46229</v>
      </c>
      <c r="C32" s="8">
        <f t="shared" si="7"/>
        <v>46229</v>
      </c>
      <c r="D32" s="9">
        <f t="shared" si="8"/>
        <v>0</v>
      </c>
      <c r="E32" s="8">
        <f t="shared" si="1"/>
        <v>46230</v>
      </c>
      <c r="F32" s="9">
        <v>0</v>
      </c>
      <c r="G32" s="10">
        <f t="shared" si="2"/>
        <v>1</v>
      </c>
      <c r="H32" s="240"/>
      <c r="I32" s="11"/>
      <c r="J32" s="11">
        <f t="shared" si="3"/>
        <v>1.0396245367323611</v>
      </c>
      <c r="K32" s="11">
        <f t="shared" ref="K32" si="52">(I32-H32)/J32</f>
        <v>0</v>
      </c>
      <c r="L32" s="27">
        <f t="shared" ref="L32" si="53">K32/24</f>
        <v>0</v>
      </c>
      <c r="M32" s="104" t="s">
        <v>145</v>
      </c>
    </row>
    <row r="33" spans="1:13">
      <c r="A33" s="12">
        <f t="shared" si="37"/>
        <v>27</v>
      </c>
      <c r="B33" s="8">
        <f t="shared" si="37"/>
        <v>46230</v>
      </c>
      <c r="C33" s="8">
        <f t="shared" si="7"/>
        <v>46230</v>
      </c>
      <c r="D33" s="9">
        <f t="shared" si="8"/>
        <v>0</v>
      </c>
      <c r="E33" s="8">
        <f t="shared" si="1"/>
        <v>46231</v>
      </c>
      <c r="F33" s="9">
        <v>0</v>
      </c>
      <c r="G33" s="10">
        <f t="shared" si="2"/>
        <v>1</v>
      </c>
      <c r="H33" s="240"/>
      <c r="I33" s="11"/>
      <c r="J33" s="11">
        <f t="shared" si="3"/>
        <v>1.0396245367323611</v>
      </c>
      <c r="K33" s="11">
        <f t="shared" ref="K33" si="54">(I33-H33)/J33</f>
        <v>0</v>
      </c>
      <c r="L33" s="27">
        <f t="shared" ref="L33" si="55">K33/24</f>
        <v>0</v>
      </c>
      <c r="M33" s="104" t="s">
        <v>145</v>
      </c>
    </row>
    <row r="34" spans="1:13">
      <c r="A34" s="12">
        <f t="shared" si="37"/>
        <v>28</v>
      </c>
      <c r="B34" s="8">
        <f t="shared" si="37"/>
        <v>46231</v>
      </c>
      <c r="C34" s="8">
        <f t="shared" si="7"/>
        <v>46231</v>
      </c>
      <c r="D34" s="9">
        <f t="shared" si="8"/>
        <v>0</v>
      </c>
      <c r="E34" s="8">
        <f t="shared" si="1"/>
        <v>46232</v>
      </c>
      <c r="F34" s="9">
        <v>0</v>
      </c>
      <c r="G34" s="10">
        <f t="shared" si="2"/>
        <v>1</v>
      </c>
      <c r="H34" s="240"/>
      <c r="I34" s="11"/>
      <c r="J34" s="11">
        <f t="shared" si="3"/>
        <v>1.0396245367323611</v>
      </c>
      <c r="K34" s="11">
        <f t="shared" ref="K34" si="56">(I34-H34)/J34</f>
        <v>0</v>
      </c>
      <c r="L34" s="27">
        <f t="shared" ref="L34" si="57">K34/24</f>
        <v>0</v>
      </c>
      <c r="M34" s="104" t="s">
        <v>145</v>
      </c>
    </row>
    <row r="35" spans="1:13">
      <c r="A35" s="12">
        <f t="shared" ref="A35:B35" si="58">A34+1</f>
        <v>29</v>
      </c>
      <c r="B35" s="8">
        <f t="shared" si="58"/>
        <v>46232</v>
      </c>
      <c r="C35" s="8">
        <f t="shared" ref="C35:C36" si="59">B35</f>
        <v>46232</v>
      </c>
      <c r="D35" s="9">
        <f t="shared" ref="D35:D36" si="60">F34</f>
        <v>0</v>
      </c>
      <c r="E35" s="8">
        <f t="shared" ref="E35:E36" si="61">C35+1</f>
        <v>46233</v>
      </c>
      <c r="F35" s="9">
        <v>0</v>
      </c>
      <c r="G35" s="10">
        <f t="shared" ref="G35:G36" si="62">IFERROR(((E35-C35)+(F35-D35)),"")</f>
        <v>1</v>
      </c>
      <c r="H35" s="240"/>
      <c r="I35" s="11"/>
      <c r="J35" s="11">
        <f t="shared" si="3"/>
        <v>1.0396245367323611</v>
      </c>
      <c r="K35" s="11">
        <f t="shared" ref="K35" si="63">(I35-H35)/J35</f>
        <v>0</v>
      </c>
      <c r="L35" s="27">
        <f t="shared" ref="L35" si="64">K35/24</f>
        <v>0</v>
      </c>
      <c r="M35" s="104" t="s">
        <v>145</v>
      </c>
    </row>
    <row r="36" spans="1:13">
      <c r="A36" s="12">
        <f t="shared" ref="A36:B37" si="65">A35+1</f>
        <v>30</v>
      </c>
      <c r="B36" s="8">
        <f t="shared" si="65"/>
        <v>46233</v>
      </c>
      <c r="C36" s="8">
        <f t="shared" si="59"/>
        <v>46233</v>
      </c>
      <c r="D36" s="9">
        <f t="shared" si="60"/>
        <v>0</v>
      </c>
      <c r="E36" s="8">
        <f t="shared" si="61"/>
        <v>46234</v>
      </c>
      <c r="F36" s="9">
        <v>0</v>
      </c>
      <c r="G36" s="10">
        <f t="shared" si="62"/>
        <v>1</v>
      </c>
      <c r="H36" s="240"/>
      <c r="I36" s="11"/>
      <c r="J36" s="11">
        <f t="shared" si="3"/>
        <v>1.0396245367323611</v>
      </c>
      <c r="K36" s="11">
        <f t="shared" ref="K36" si="66">(I36-H36)/J36</f>
        <v>0</v>
      </c>
      <c r="L36" s="27">
        <f t="shared" ref="L36" si="67">K36/24</f>
        <v>0</v>
      </c>
      <c r="M36" s="104" t="s">
        <v>145</v>
      </c>
    </row>
    <row r="37" spans="1:13">
      <c r="A37" s="12">
        <f t="shared" si="65"/>
        <v>31</v>
      </c>
      <c r="B37" s="8">
        <f t="shared" si="65"/>
        <v>46234</v>
      </c>
      <c r="C37" s="8">
        <f t="shared" ref="C37" si="68">B37</f>
        <v>46234</v>
      </c>
      <c r="D37" s="9">
        <f t="shared" ref="D37" si="69">F36</f>
        <v>0</v>
      </c>
      <c r="E37" s="8">
        <f t="shared" ref="E37" si="70">C37+1</f>
        <v>46235</v>
      </c>
      <c r="F37" s="9">
        <v>0</v>
      </c>
      <c r="G37" s="10">
        <f t="shared" ref="G37" si="71">IFERROR(((E37-C37)+(F37-D37)),"")</f>
        <v>1</v>
      </c>
      <c r="H37" s="240"/>
      <c r="I37" s="11"/>
      <c r="J37" s="11">
        <f t="shared" si="3"/>
        <v>1.0396245367323611</v>
      </c>
      <c r="K37" s="11">
        <f t="shared" ref="K37" si="72">(I37-H37)/J37</f>
        <v>0</v>
      </c>
      <c r="L37" s="27">
        <f t="shared" ref="L37" si="73">K37/24</f>
        <v>0</v>
      </c>
      <c r="M37" s="104" t="s">
        <v>145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40"/>
      <c r="J38" s="11"/>
      <c r="K38" s="11"/>
      <c r="L38" s="27"/>
      <c r="M38" s="104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30.364583333333332</v>
      </c>
      <c r="H39" s="20"/>
      <c r="I39" s="20"/>
      <c r="J39" s="32">
        <f>SUM(J7:J38)</f>
        <v>32.228360638703201</v>
      </c>
      <c r="K39" s="255">
        <f>SUM(K7:K38)</f>
        <v>0</v>
      </c>
      <c r="L39" s="32"/>
      <c r="M39" s="33"/>
    </row>
    <row r="40" spans="1:13">
      <c r="A40" s="21" t="s">
        <v>118</v>
      </c>
      <c r="B40" s="22"/>
      <c r="C40" s="22"/>
      <c r="D40" s="22"/>
      <c r="E40" s="22"/>
      <c r="F40" s="22"/>
      <c r="G40" s="23">
        <f>G39/SUMPRODUCT((G7:G38&gt;0)*1)</f>
        <v>0.979502688172043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 xr:uid="{00000000-0004-0000-3500-000000000000}"/>
  </hyperlinks>
  <pageMargins left="0.7" right="0.7" top="0.75" bottom="0.75" header="0.3" footer="0.3"/>
  <pageSetup paperSize="9" orientation="portrait" horizontalDpi="360" verticalDpi="36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41"/>
  <sheetViews>
    <sheetView zoomScale="80" zoomScaleNormal="80" workbookViewId="0">
      <pane xSplit="3" ySplit="6" topLeftCell="D11" activePane="bottomRight" state="frozen"/>
      <selection pane="topRight"/>
      <selection pane="bottomLeft"/>
      <selection pane="bottomRight" activeCell="A37" sqref="A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2.6640625" style="1" customWidth="1"/>
    <col min="9" max="9" width="14.44140625" style="1" customWidth="1"/>
    <col min="10" max="10" width="13.88671875" style="1" customWidth="1"/>
    <col min="11" max="11" width="12.33203125" style="1" customWidth="1"/>
    <col min="12" max="12" width="43.10937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177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MAX(K7:K35)</f>
        <v>133.29458333333363</v>
      </c>
      <c r="L4" s="2"/>
    </row>
    <row r="5" spans="1:12" ht="1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0.25</v>
      </c>
      <c r="E7" s="8">
        <f>B7</f>
        <v>46204</v>
      </c>
      <c r="F7" s="9">
        <v>0.75</v>
      </c>
      <c r="G7" s="10">
        <f>IFERROR(((E7-C7)+(F7-D7)),"")</f>
        <v>0.5</v>
      </c>
      <c r="H7" s="276">
        <v>300510.36</v>
      </c>
      <c r="I7" s="276">
        <v>302364.51</v>
      </c>
      <c r="J7" s="11">
        <f t="shared" ref="J7:J30" si="0">I7-H7</f>
        <v>1854.1500000000233</v>
      </c>
      <c r="K7" s="27">
        <f t="shared" ref="K7" si="1">J7/24</f>
        <v>77.256250000000975</v>
      </c>
      <c r="L7" s="610" t="s">
        <v>283</v>
      </c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0.25</v>
      </c>
      <c r="E8" s="8">
        <f>B8</f>
        <v>46205</v>
      </c>
      <c r="F8" s="9">
        <v>0.70833333333333337</v>
      </c>
      <c r="G8" s="10">
        <f>IFERROR(((E8-C8)+(F8-D8)),"")</f>
        <v>0.45833333333333337</v>
      </c>
      <c r="H8" s="11">
        <f t="shared" ref="H8:H24" si="2">I7</f>
        <v>302364.51</v>
      </c>
      <c r="I8" s="276">
        <v>304085.06</v>
      </c>
      <c r="J8" s="11">
        <f t="shared" si="0"/>
        <v>1720.5499999999884</v>
      </c>
      <c r="K8" s="27">
        <f t="shared" ref="K8" si="3">J8/24</f>
        <v>71.689583333332848</v>
      </c>
      <c r="L8" s="537"/>
    </row>
    <row r="9" spans="1:12">
      <c r="A9" s="12">
        <f t="shared" ref="A9:B24" si="4">A8+1</f>
        <v>3</v>
      </c>
      <c r="B9" s="8">
        <f t="shared" si="4"/>
        <v>46206</v>
      </c>
      <c r="C9" s="8">
        <f t="shared" ref="C9:C34" si="5">B9</f>
        <v>46206</v>
      </c>
      <c r="D9" s="9">
        <v>0.25</v>
      </c>
      <c r="E9" s="8">
        <f t="shared" ref="E9:E34" si="6">B9</f>
        <v>46206</v>
      </c>
      <c r="F9" s="9">
        <v>0.72916666666666696</v>
      </c>
      <c r="G9" s="10">
        <f t="shared" ref="G9:G34" si="7">IFERROR(((E9-C9)+(F9-D9)),"")</f>
        <v>0.47916666666666696</v>
      </c>
      <c r="H9" s="11">
        <f t="shared" si="2"/>
        <v>304085.06</v>
      </c>
      <c r="I9" s="276">
        <v>305857.69</v>
      </c>
      <c r="J9" s="11">
        <f t="shared" ref="J9" si="8">I9-H9</f>
        <v>1772.6300000000047</v>
      </c>
      <c r="K9" s="27">
        <f t="shared" ref="K9" si="9">J9/24</f>
        <v>73.859583333333532</v>
      </c>
      <c r="L9" s="537"/>
    </row>
    <row r="10" spans="1:12">
      <c r="A10" s="12">
        <f t="shared" si="4"/>
        <v>4</v>
      </c>
      <c r="B10" s="8">
        <f t="shared" si="4"/>
        <v>46207</v>
      </c>
      <c r="C10" s="8">
        <f t="shared" si="5"/>
        <v>46207</v>
      </c>
      <c r="D10" s="9">
        <v>0.25</v>
      </c>
      <c r="E10" s="8">
        <f t="shared" si="6"/>
        <v>46207</v>
      </c>
      <c r="F10" s="9">
        <v>0.72916666666666696</v>
      </c>
      <c r="G10" s="10">
        <f t="shared" si="7"/>
        <v>0.47916666666666696</v>
      </c>
      <c r="H10" s="11">
        <f t="shared" si="2"/>
        <v>305857.69</v>
      </c>
      <c r="I10" s="276">
        <v>305857.69</v>
      </c>
      <c r="J10" s="11">
        <f t="shared" ref="J10" si="10">I10-H10</f>
        <v>0</v>
      </c>
      <c r="K10" s="27">
        <f t="shared" ref="K10" si="11">J10/24</f>
        <v>0</v>
      </c>
      <c r="L10" s="737" t="s">
        <v>158</v>
      </c>
    </row>
    <row r="11" spans="1:12">
      <c r="A11" s="12">
        <f t="shared" si="4"/>
        <v>5</v>
      </c>
      <c r="B11" s="8">
        <f t="shared" si="4"/>
        <v>46208</v>
      </c>
      <c r="C11" s="8">
        <f t="shared" si="5"/>
        <v>46208</v>
      </c>
      <c r="D11" s="9">
        <v>0.25</v>
      </c>
      <c r="E11" s="8">
        <f t="shared" si="6"/>
        <v>46208</v>
      </c>
      <c r="F11" s="9">
        <v>0.70833333333333304</v>
      </c>
      <c r="G11" s="10">
        <f t="shared" si="7"/>
        <v>0.45833333333333304</v>
      </c>
      <c r="H11" s="11">
        <f t="shared" si="2"/>
        <v>305857.69</v>
      </c>
      <c r="I11" s="276">
        <v>305857.69</v>
      </c>
      <c r="J11" s="11">
        <f t="shared" si="0"/>
        <v>0</v>
      </c>
      <c r="K11" s="27">
        <f t="shared" ref="K11" si="12">J11/24</f>
        <v>0</v>
      </c>
      <c r="L11" s="737" t="s">
        <v>158</v>
      </c>
    </row>
    <row r="12" spans="1:12">
      <c r="A12" s="12">
        <f t="shared" si="4"/>
        <v>6</v>
      </c>
      <c r="B12" s="8">
        <f t="shared" si="4"/>
        <v>46209</v>
      </c>
      <c r="C12" s="8">
        <f t="shared" si="5"/>
        <v>46209</v>
      </c>
      <c r="D12" s="9">
        <v>0.25</v>
      </c>
      <c r="E12" s="8">
        <f t="shared" si="6"/>
        <v>46209</v>
      </c>
      <c r="F12" s="9">
        <v>0.70833333333333304</v>
      </c>
      <c r="G12" s="10">
        <f t="shared" si="7"/>
        <v>0.45833333333333304</v>
      </c>
      <c r="H12" s="11">
        <f t="shared" si="2"/>
        <v>305857.69</v>
      </c>
      <c r="I12" s="276">
        <v>309038.78999999998</v>
      </c>
      <c r="J12" s="11">
        <f t="shared" ref="J12" si="13">I12-H12</f>
        <v>3181.0999999999767</v>
      </c>
      <c r="K12" s="27">
        <f t="shared" ref="K12" si="14">J12/24</f>
        <v>132.54583333333235</v>
      </c>
      <c r="L12" s="28"/>
    </row>
    <row r="13" spans="1:12">
      <c r="A13" s="12">
        <f t="shared" si="4"/>
        <v>7</v>
      </c>
      <c r="B13" s="8">
        <f t="shared" si="4"/>
        <v>46210</v>
      </c>
      <c r="C13" s="8">
        <f t="shared" si="5"/>
        <v>46210</v>
      </c>
      <c r="D13" s="9">
        <v>0.25</v>
      </c>
      <c r="E13" s="8">
        <f t="shared" si="6"/>
        <v>46210</v>
      </c>
      <c r="F13" s="9">
        <v>0.70833333333333304</v>
      </c>
      <c r="G13" s="10">
        <f t="shared" si="7"/>
        <v>0.45833333333333304</v>
      </c>
      <c r="H13" s="11">
        <f t="shared" si="2"/>
        <v>309038.78999999998</v>
      </c>
      <c r="I13" s="276">
        <v>311541.96000000002</v>
      </c>
      <c r="J13" s="11">
        <f t="shared" ref="J13" si="15">I13-H13</f>
        <v>2503.1700000000419</v>
      </c>
      <c r="K13" s="27">
        <f t="shared" ref="K13" si="16">J13/24</f>
        <v>104.29875000000175</v>
      </c>
      <c r="L13" s="28"/>
    </row>
    <row r="14" spans="1:12">
      <c r="A14" s="12">
        <f t="shared" si="4"/>
        <v>8</v>
      </c>
      <c r="B14" s="8">
        <f t="shared" si="4"/>
        <v>46211</v>
      </c>
      <c r="C14" s="8">
        <f t="shared" si="5"/>
        <v>46211</v>
      </c>
      <c r="D14" s="9">
        <v>0.25</v>
      </c>
      <c r="E14" s="8">
        <f t="shared" si="6"/>
        <v>46211</v>
      </c>
      <c r="F14" s="9">
        <v>0.70833333333333304</v>
      </c>
      <c r="G14" s="10">
        <f t="shared" si="7"/>
        <v>0.45833333333333304</v>
      </c>
      <c r="H14" s="11">
        <f t="shared" si="2"/>
        <v>311541.96000000002</v>
      </c>
      <c r="I14" s="276">
        <v>314741.03000000003</v>
      </c>
      <c r="J14" s="11">
        <f t="shared" si="0"/>
        <v>3199.070000000007</v>
      </c>
      <c r="K14" s="27">
        <f t="shared" ref="K14" si="17">J14/24</f>
        <v>133.29458333333363</v>
      </c>
      <c r="L14" s="28"/>
    </row>
    <row r="15" spans="1:12">
      <c r="A15" s="12">
        <f t="shared" si="4"/>
        <v>9</v>
      </c>
      <c r="B15" s="8">
        <f t="shared" si="4"/>
        <v>46212</v>
      </c>
      <c r="C15" s="8">
        <f t="shared" si="5"/>
        <v>46212</v>
      </c>
      <c r="D15" s="9">
        <v>0.25</v>
      </c>
      <c r="E15" s="8">
        <f t="shared" si="6"/>
        <v>46212</v>
      </c>
      <c r="F15" s="9">
        <v>0.70833333333333304</v>
      </c>
      <c r="G15" s="10">
        <f t="shared" si="7"/>
        <v>0.45833333333333304</v>
      </c>
      <c r="H15" s="11">
        <f t="shared" si="2"/>
        <v>314741.03000000003</v>
      </c>
      <c r="I15" s="276">
        <v>317692.78999999998</v>
      </c>
      <c r="J15" s="11">
        <f t="shared" ref="J15" si="18">I15-H15</f>
        <v>2951.7599999999511</v>
      </c>
      <c r="K15" s="27">
        <f t="shared" ref="K15" si="19">J15/24</f>
        <v>122.98999999999796</v>
      </c>
      <c r="L15" s="28"/>
    </row>
    <row r="16" spans="1:12">
      <c r="A16" s="12">
        <f t="shared" si="4"/>
        <v>10</v>
      </c>
      <c r="B16" s="8">
        <f t="shared" si="4"/>
        <v>46213</v>
      </c>
      <c r="C16" s="8">
        <f t="shared" si="5"/>
        <v>46213</v>
      </c>
      <c r="D16" s="9">
        <v>0.25</v>
      </c>
      <c r="E16" s="8">
        <f t="shared" si="6"/>
        <v>46213</v>
      </c>
      <c r="F16" s="9">
        <v>0.70833333333333304</v>
      </c>
      <c r="G16" s="10">
        <f t="shared" si="7"/>
        <v>0.45833333333333304</v>
      </c>
      <c r="H16" s="11">
        <f t="shared" si="2"/>
        <v>317692.78999999998</v>
      </c>
      <c r="I16" s="276">
        <v>320739.89</v>
      </c>
      <c r="J16" s="11">
        <f t="shared" ref="J16" si="20">I16-H16</f>
        <v>3047.1000000000349</v>
      </c>
      <c r="K16" s="27">
        <f t="shared" ref="K16" si="21">J16/24</f>
        <v>126.96250000000146</v>
      </c>
      <c r="L16" s="577"/>
    </row>
    <row r="17" spans="1:14">
      <c r="A17" s="12">
        <f t="shared" si="4"/>
        <v>11</v>
      </c>
      <c r="B17" s="8">
        <f t="shared" si="4"/>
        <v>46214</v>
      </c>
      <c r="C17" s="8">
        <f t="shared" si="5"/>
        <v>46214</v>
      </c>
      <c r="D17" s="9">
        <v>0.25</v>
      </c>
      <c r="E17" s="8">
        <f t="shared" si="6"/>
        <v>46214</v>
      </c>
      <c r="F17" s="9">
        <v>0.70833333333333304</v>
      </c>
      <c r="G17" s="10">
        <f t="shared" si="7"/>
        <v>0.45833333333333304</v>
      </c>
      <c r="H17" s="11">
        <f t="shared" si="2"/>
        <v>320739.89</v>
      </c>
      <c r="I17" s="276">
        <v>320739.89</v>
      </c>
      <c r="J17" s="11">
        <f t="shared" si="0"/>
        <v>0</v>
      </c>
      <c r="K17" s="27">
        <f t="shared" ref="K17" si="22">J17/24</f>
        <v>0</v>
      </c>
      <c r="L17" s="754" t="s">
        <v>158</v>
      </c>
    </row>
    <row r="18" spans="1:14">
      <c r="A18" s="12">
        <f t="shared" si="4"/>
        <v>12</v>
      </c>
      <c r="B18" s="8">
        <f t="shared" si="4"/>
        <v>46215</v>
      </c>
      <c r="C18" s="8">
        <f t="shared" si="5"/>
        <v>46215</v>
      </c>
      <c r="D18" s="9">
        <v>0.25</v>
      </c>
      <c r="E18" s="8">
        <f t="shared" si="6"/>
        <v>46215</v>
      </c>
      <c r="F18" s="9">
        <v>0.70833333333333304</v>
      </c>
      <c r="G18" s="10">
        <f t="shared" si="7"/>
        <v>0.45833333333333304</v>
      </c>
      <c r="H18" s="11">
        <f t="shared" si="2"/>
        <v>320739.89</v>
      </c>
      <c r="I18" s="276">
        <v>320739.89</v>
      </c>
      <c r="J18" s="11">
        <f t="shared" ref="J18" si="23">I18-H18</f>
        <v>0</v>
      </c>
      <c r="K18" s="27">
        <f t="shared" ref="K18" si="24">J18/24</f>
        <v>0</v>
      </c>
      <c r="L18" s="754" t="s">
        <v>158</v>
      </c>
      <c r="N18" s="29"/>
    </row>
    <row r="19" spans="1:14">
      <c r="A19" s="12">
        <f t="shared" si="4"/>
        <v>13</v>
      </c>
      <c r="B19" s="8">
        <f t="shared" si="4"/>
        <v>46216</v>
      </c>
      <c r="C19" s="8">
        <f t="shared" si="5"/>
        <v>46216</v>
      </c>
      <c r="D19" s="9">
        <v>0.25</v>
      </c>
      <c r="E19" s="8">
        <f t="shared" si="6"/>
        <v>46216</v>
      </c>
      <c r="F19" s="9">
        <v>0.70833333333333304</v>
      </c>
      <c r="G19" s="10">
        <f t="shared" si="7"/>
        <v>0.45833333333333304</v>
      </c>
      <c r="H19" s="11">
        <f t="shared" si="2"/>
        <v>320739.89</v>
      </c>
      <c r="I19" s="276">
        <v>322853.2</v>
      </c>
      <c r="J19" s="11">
        <f t="shared" si="0"/>
        <v>2113.3099999999977</v>
      </c>
      <c r="K19" s="27">
        <f t="shared" ref="K19" si="25">J19/24</f>
        <v>88.054583333333241</v>
      </c>
      <c r="L19" s="28"/>
    </row>
    <row r="20" spans="1:14">
      <c r="A20" s="12">
        <f t="shared" si="4"/>
        <v>14</v>
      </c>
      <c r="B20" s="8">
        <f t="shared" si="4"/>
        <v>46217</v>
      </c>
      <c r="C20" s="8">
        <f t="shared" si="5"/>
        <v>46217</v>
      </c>
      <c r="D20" s="9">
        <v>0.25</v>
      </c>
      <c r="E20" s="8">
        <f t="shared" si="6"/>
        <v>46217</v>
      </c>
      <c r="F20" s="9">
        <v>0.70833333333333304</v>
      </c>
      <c r="G20" s="10">
        <f t="shared" si="7"/>
        <v>0.45833333333333304</v>
      </c>
      <c r="H20" s="11">
        <f t="shared" si="2"/>
        <v>322853.2</v>
      </c>
      <c r="I20" s="276">
        <v>324504.48</v>
      </c>
      <c r="J20" s="11">
        <f t="shared" si="0"/>
        <v>1651.2799999999697</v>
      </c>
      <c r="K20" s="27">
        <f t="shared" ref="K20:K27" si="26">J20/24</f>
        <v>68.803333333332077</v>
      </c>
      <c r="L20" s="28"/>
    </row>
    <row r="21" spans="1:14">
      <c r="A21" s="12">
        <f t="shared" si="4"/>
        <v>15</v>
      </c>
      <c r="B21" s="8">
        <f t="shared" si="4"/>
        <v>46218</v>
      </c>
      <c r="C21" s="8">
        <f t="shared" si="5"/>
        <v>46218</v>
      </c>
      <c r="D21" s="9">
        <v>0.25</v>
      </c>
      <c r="E21" s="8">
        <f t="shared" si="6"/>
        <v>46218</v>
      </c>
      <c r="F21" s="9">
        <v>0.70833333333333304</v>
      </c>
      <c r="G21" s="10">
        <f t="shared" si="7"/>
        <v>0.45833333333333304</v>
      </c>
      <c r="H21" s="11">
        <f t="shared" si="2"/>
        <v>324504.48</v>
      </c>
      <c r="I21" s="276">
        <v>326291.62</v>
      </c>
      <c r="J21" s="11">
        <f t="shared" si="0"/>
        <v>1787.140000000014</v>
      </c>
      <c r="K21" s="27">
        <f t="shared" si="26"/>
        <v>74.464166666667253</v>
      </c>
      <c r="L21" s="28"/>
    </row>
    <row r="22" spans="1:14">
      <c r="A22" s="12">
        <f t="shared" si="4"/>
        <v>16</v>
      </c>
      <c r="B22" s="8">
        <f t="shared" si="4"/>
        <v>46219</v>
      </c>
      <c r="C22" s="8">
        <f t="shared" si="5"/>
        <v>46219</v>
      </c>
      <c r="D22" s="9">
        <v>0.25</v>
      </c>
      <c r="E22" s="8">
        <f t="shared" si="6"/>
        <v>46219</v>
      </c>
      <c r="F22" s="9">
        <v>0.70833333333333304</v>
      </c>
      <c r="G22" s="10">
        <f t="shared" si="7"/>
        <v>0.45833333333333304</v>
      </c>
      <c r="H22" s="11">
        <f t="shared" si="2"/>
        <v>326291.62</v>
      </c>
      <c r="I22" s="276">
        <v>327895.65000000002</v>
      </c>
      <c r="J22" s="11">
        <f t="shared" ref="J22" si="27">I22-H22</f>
        <v>1604.0300000000279</v>
      </c>
      <c r="K22" s="27">
        <f t="shared" ref="K22" si="28">J22/24</f>
        <v>66.834583333334493</v>
      </c>
      <c r="L22" s="577"/>
    </row>
    <row r="23" spans="1:14">
      <c r="A23" s="12">
        <f t="shared" si="4"/>
        <v>17</v>
      </c>
      <c r="B23" s="8">
        <f t="shared" si="4"/>
        <v>46220</v>
      </c>
      <c r="C23" s="8">
        <f t="shared" si="5"/>
        <v>46220</v>
      </c>
      <c r="D23" s="9">
        <v>0.25</v>
      </c>
      <c r="E23" s="8">
        <f t="shared" si="6"/>
        <v>46220</v>
      </c>
      <c r="F23" s="9">
        <v>0.70833333333333304</v>
      </c>
      <c r="G23" s="10">
        <f t="shared" si="7"/>
        <v>0.45833333333333304</v>
      </c>
      <c r="H23" s="11">
        <f t="shared" si="2"/>
        <v>327895.65000000002</v>
      </c>
      <c r="I23" s="276">
        <v>329492.05</v>
      </c>
      <c r="J23" s="11">
        <f t="shared" ref="J23" si="29">I23-H23</f>
        <v>1596.3999999999651</v>
      </c>
      <c r="K23" s="27">
        <f t="shared" ref="K23" si="30">J23/24</f>
        <v>66.516666666665216</v>
      </c>
      <c r="L23" s="577"/>
    </row>
    <row r="24" spans="1:14">
      <c r="A24" s="12">
        <f t="shared" si="4"/>
        <v>18</v>
      </c>
      <c r="B24" s="8">
        <f t="shared" si="4"/>
        <v>46221</v>
      </c>
      <c r="C24" s="8">
        <f t="shared" si="5"/>
        <v>46221</v>
      </c>
      <c r="D24" s="9">
        <v>0.25</v>
      </c>
      <c r="E24" s="8">
        <f t="shared" si="6"/>
        <v>46221</v>
      </c>
      <c r="F24" s="9">
        <v>0.70833333333333304</v>
      </c>
      <c r="G24" s="10">
        <f t="shared" si="7"/>
        <v>0.45833333333333304</v>
      </c>
      <c r="H24" s="11">
        <f t="shared" si="2"/>
        <v>329492.05</v>
      </c>
      <c r="I24" s="276">
        <v>329492.05</v>
      </c>
      <c r="J24" s="11">
        <f t="shared" ref="J24" si="31">I24-H24</f>
        <v>0</v>
      </c>
      <c r="K24" s="27">
        <f t="shared" ref="K24" si="32">J24/24</f>
        <v>0</v>
      </c>
      <c r="L24" s="771" t="s">
        <v>158</v>
      </c>
    </row>
    <row r="25" spans="1:14">
      <c r="A25" s="12">
        <f t="shared" ref="A25:B34" si="33">A24+1</f>
        <v>19</v>
      </c>
      <c r="B25" s="8">
        <f>B24+1</f>
        <v>46222</v>
      </c>
      <c r="C25" s="8">
        <f t="shared" si="5"/>
        <v>46222</v>
      </c>
      <c r="D25" s="9">
        <v>0.25</v>
      </c>
      <c r="E25" s="8">
        <f t="shared" si="6"/>
        <v>46222</v>
      </c>
      <c r="F25" s="9">
        <v>0.70833333333333304</v>
      </c>
      <c r="G25" s="10">
        <f t="shared" si="7"/>
        <v>0.45833333333333304</v>
      </c>
      <c r="H25" s="11">
        <f t="shared" ref="H25:H31" si="34">I24</f>
        <v>329492.05</v>
      </c>
      <c r="I25" s="276">
        <v>329492.05</v>
      </c>
      <c r="J25" s="11">
        <f t="shared" ref="J25:J26" si="35">I25-H25</f>
        <v>0</v>
      </c>
      <c r="K25" s="27">
        <f t="shared" ref="K25:K26" si="36">J25/24</f>
        <v>0</v>
      </c>
      <c r="L25" s="771" t="s">
        <v>158</v>
      </c>
    </row>
    <row r="26" spans="1:14">
      <c r="A26" s="12">
        <f t="shared" si="33"/>
        <v>20</v>
      </c>
      <c r="B26" s="8">
        <f>B25+1</f>
        <v>46223</v>
      </c>
      <c r="C26" s="8">
        <f t="shared" si="5"/>
        <v>46223</v>
      </c>
      <c r="D26" s="9">
        <v>0.25</v>
      </c>
      <c r="E26" s="8">
        <f t="shared" si="6"/>
        <v>46223</v>
      </c>
      <c r="F26" s="9">
        <v>0.70833333333333304</v>
      </c>
      <c r="G26" s="10">
        <f t="shared" si="7"/>
        <v>0.45833333333333304</v>
      </c>
      <c r="H26" s="11">
        <f t="shared" si="34"/>
        <v>329492.05</v>
      </c>
      <c r="I26" s="276">
        <v>331301.89</v>
      </c>
      <c r="J26" s="11">
        <f t="shared" si="35"/>
        <v>1809.8400000000256</v>
      </c>
      <c r="K26" s="27">
        <f t="shared" si="36"/>
        <v>75.410000000001062</v>
      </c>
      <c r="L26" s="28"/>
    </row>
    <row r="27" spans="1:14">
      <c r="A27" s="12">
        <f t="shared" si="33"/>
        <v>21</v>
      </c>
      <c r="B27" s="8">
        <f>B26+1</f>
        <v>46224</v>
      </c>
      <c r="C27" s="8">
        <f t="shared" si="5"/>
        <v>46224</v>
      </c>
      <c r="D27" s="9">
        <v>0.25</v>
      </c>
      <c r="E27" s="8">
        <f t="shared" si="6"/>
        <v>46224</v>
      </c>
      <c r="F27" s="9">
        <v>0.70833333333333304</v>
      </c>
      <c r="G27" s="10">
        <f t="shared" si="7"/>
        <v>0.45833333333333304</v>
      </c>
      <c r="H27" s="11">
        <f t="shared" si="34"/>
        <v>331301.89</v>
      </c>
      <c r="I27" s="276">
        <v>333080.2</v>
      </c>
      <c r="J27" s="11">
        <f t="shared" si="0"/>
        <v>1778.3099999999977</v>
      </c>
      <c r="K27" s="27">
        <f t="shared" si="26"/>
        <v>74.096249999999898</v>
      </c>
      <c r="L27" s="28"/>
    </row>
    <row r="28" spans="1:14">
      <c r="A28" s="12">
        <f t="shared" si="33"/>
        <v>22</v>
      </c>
      <c r="B28" s="8">
        <f t="shared" si="33"/>
        <v>46225</v>
      </c>
      <c r="C28" s="8">
        <f t="shared" si="5"/>
        <v>46225</v>
      </c>
      <c r="D28" s="9">
        <v>0.25</v>
      </c>
      <c r="E28" s="8">
        <f t="shared" si="6"/>
        <v>46225</v>
      </c>
      <c r="F28" s="9">
        <v>0.70833333333333304</v>
      </c>
      <c r="G28" s="10">
        <f t="shared" si="7"/>
        <v>0.45833333333333304</v>
      </c>
      <c r="H28" s="11">
        <f t="shared" si="34"/>
        <v>333080.2</v>
      </c>
      <c r="I28" s="11">
        <v>335756.41</v>
      </c>
      <c r="J28" s="11">
        <f t="shared" si="0"/>
        <v>2676.2099999999627</v>
      </c>
      <c r="K28" s="27">
        <f t="shared" ref="K28" si="37">J28/24</f>
        <v>111.50874999999844</v>
      </c>
      <c r="L28" s="28"/>
    </row>
    <row r="29" spans="1:14">
      <c r="A29" s="12">
        <f t="shared" si="33"/>
        <v>23</v>
      </c>
      <c r="B29" s="8">
        <f t="shared" si="33"/>
        <v>46226</v>
      </c>
      <c r="C29" s="8">
        <f t="shared" si="5"/>
        <v>46226</v>
      </c>
      <c r="D29" s="9">
        <v>0.25</v>
      </c>
      <c r="E29" s="8">
        <f t="shared" si="6"/>
        <v>46226</v>
      </c>
      <c r="F29" s="9">
        <v>0.70833333333333304</v>
      </c>
      <c r="G29" s="10">
        <f t="shared" si="7"/>
        <v>0.45833333333333304</v>
      </c>
      <c r="H29" s="11">
        <f t="shared" si="34"/>
        <v>335756.41</v>
      </c>
      <c r="I29" s="276">
        <v>338498.2</v>
      </c>
      <c r="J29" s="11">
        <f t="shared" si="0"/>
        <v>2741.7900000000373</v>
      </c>
      <c r="K29" s="27">
        <f t="shared" ref="K29" si="38">J29/24</f>
        <v>114.24125000000156</v>
      </c>
      <c r="L29" s="28"/>
    </row>
    <row r="30" spans="1:14">
      <c r="A30" s="12">
        <f t="shared" si="33"/>
        <v>24</v>
      </c>
      <c r="B30" s="8">
        <f t="shared" si="33"/>
        <v>46227</v>
      </c>
      <c r="C30" s="8">
        <f t="shared" si="5"/>
        <v>46227</v>
      </c>
      <c r="D30" s="9">
        <v>0.25</v>
      </c>
      <c r="E30" s="8">
        <f t="shared" si="6"/>
        <v>46227</v>
      </c>
      <c r="F30" s="9">
        <v>0.70833333333333304</v>
      </c>
      <c r="G30" s="10">
        <f t="shared" si="7"/>
        <v>0.45833333333333304</v>
      </c>
      <c r="H30" s="11">
        <f t="shared" si="34"/>
        <v>338498.2</v>
      </c>
      <c r="I30" s="276">
        <v>341012.12</v>
      </c>
      <c r="J30" s="11">
        <f t="shared" si="0"/>
        <v>2513.9199999999837</v>
      </c>
      <c r="K30" s="27">
        <f t="shared" ref="K30" si="39">J30/24</f>
        <v>104.74666666666599</v>
      </c>
      <c r="L30" s="577"/>
    </row>
    <row r="31" spans="1:14">
      <c r="A31" s="12">
        <f t="shared" si="33"/>
        <v>25</v>
      </c>
      <c r="B31" s="8">
        <f t="shared" si="33"/>
        <v>46228</v>
      </c>
      <c r="C31" s="8">
        <f t="shared" si="5"/>
        <v>46228</v>
      </c>
      <c r="D31" s="9">
        <v>0.25</v>
      </c>
      <c r="E31" s="8">
        <f t="shared" si="6"/>
        <v>46228</v>
      </c>
      <c r="F31" s="9">
        <v>0.70833333333333304</v>
      </c>
      <c r="G31" s="10">
        <f t="shared" si="7"/>
        <v>0.45833333333333304</v>
      </c>
      <c r="H31" s="11">
        <f t="shared" si="34"/>
        <v>341012.12</v>
      </c>
      <c r="I31" s="276">
        <v>341012.12</v>
      </c>
      <c r="J31" s="11">
        <f t="shared" ref="J31" si="40">I31-H31</f>
        <v>0</v>
      </c>
      <c r="K31" s="27">
        <f t="shared" ref="K31" si="41">J31/24</f>
        <v>0</v>
      </c>
      <c r="L31" s="771" t="s">
        <v>158</v>
      </c>
    </row>
    <row r="32" spans="1:14">
      <c r="A32" s="12">
        <f t="shared" si="33"/>
        <v>26</v>
      </c>
      <c r="B32" s="8">
        <f t="shared" si="33"/>
        <v>46229</v>
      </c>
      <c r="C32" s="8">
        <f t="shared" si="5"/>
        <v>46229</v>
      </c>
      <c r="D32" s="9">
        <v>0.25</v>
      </c>
      <c r="E32" s="8">
        <f t="shared" si="6"/>
        <v>46229</v>
      </c>
      <c r="F32" s="9">
        <v>0.70833333333333304</v>
      </c>
      <c r="G32" s="10">
        <f t="shared" si="7"/>
        <v>0.45833333333333304</v>
      </c>
      <c r="H32" s="11">
        <f t="shared" ref="H32:H37" si="42">I31</f>
        <v>341012.12</v>
      </c>
      <c r="I32" s="276">
        <v>341012.12</v>
      </c>
      <c r="J32" s="11">
        <f t="shared" ref="J32" si="43">I32-H32</f>
        <v>0</v>
      </c>
      <c r="K32" s="27">
        <f t="shared" ref="K32" si="44">J32/24</f>
        <v>0</v>
      </c>
      <c r="L32" s="771" t="s">
        <v>158</v>
      </c>
    </row>
    <row r="33" spans="1:12">
      <c r="A33" s="12">
        <f t="shared" si="33"/>
        <v>27</v>
      </c>
      <c r="B33" s="8">
        <f t="shared" si="33"/>
        <v>46230</v>
      </c>
      <c r="C33" s="8">
        <f t="shared" si="5"/>
        <v>46230</v>
      </c>
      <c r="D33" s="9">
        <v>0.25</v>
      </c>
      <c r="E33" s="8">
        <f t="shared" si="6"/>
        <v>46230</v>
      </c>
      <c r="F33" s="9">
        <v>0.70833333333333304</v>
      </c>
      <c r="G33" s="10">
        <f t="shared" si="7"/>
        <v>0.45833333333333304</v>
      </c>
      <c r="H33" s="11">
        <f t="shared" si="42"/>
        <v>341012.12</v>
      </c>
      <c r="I33" s="276">
        <v>342964.46</v>
      </c>
      <c r="J33" s="11">
        <f t="shared" ref="J33" si="45">I33-H33</f>
        <v>1952.3400000000256</v>
      </c>
      <c r="K33" s="27">
        <f t="shared" ref="K33" si="46">J33/24</f>
        <v>81.347500000001062</v>
      </c>
      <c r="L33" s="28"/>
    </row>
    <row r="34" spans="1:12">
      <c r="A34" s="12">
        <f t="shared" si="33"/>
        <v>28</v>
      </c>
      <c r="B34" s="8">
        <f t="shared" si="33"/>
        <v>46231</v>
      </c>
      <c r="C34" s="8">
        <f t="shared" si="5"/>
        <v>46231</v>
      </c>
      <c r="D34" s="9">
        <v>0.25</v>
      </c>
      <c r="E34" s="8">
        <f t="shared" si="6"/>
        <v>46231</v>
      </c>
      <c r="F34" s="9">
        <v>0.70833333333333304</v>
      </c>
      <c r="G34" s="10">
        <f t="shared" si="7"/>
        <v>0.45833333333333304</v>
      </c>
      <c r="H34" s="11">
        <f t="shared" si="42"/>
        <v>342964.46</v>
      </c>
      <c r="I34" s="276">
        <v>344891.18</v>
      </c>
      <c r="J34" s="11">
        <f t="shared" ref="J34" si="47">I34-H34</f>
        <v>1926.7199999999721</v>
      </c>
      <c r="K34" s="27">
        <f t="shared" ref="K34" si="48">J34/24</f>
        <v>80.279999999998836</v>
      </c>
      <c r="L34" s="28"/>
    </row>
    <row r="35" spans="1:12" ht="15" customHeight="1">
      <c r="A35" s="12">
        <f t="shared" ref="A35:B35" si="49">A34+1</f>
        <v>29</v>
      </c>
      <c r="B35" s="8">
        <f t="shared" si="49"/>
        <v>46232</v>
      </c>
      <c r="C35" s="8">
        <f t="shared" ref="C35:C37" si="50">B35</f>
        <v>46232</v>
      </c>
      <c r="D35" s="9">
        <v>0.25</v>
      </c>
      <c r="E35" s="8">
        <f t="shared" ref="E35:E37" si="51">B35</f>
        <v>46232</v>
      </c>
      <c r="F35" s="9">
        <v>0.70833333333333304</v>
      </c>
      <c r="G35" s="10">
        <f t="shared" ref="G35:G37" si="52">IFERROR(((E35-C35)+(F35-D35)),"")</f>
        <v>0.45833333333333304</v>
      </c>
      <c r="H35" s="11">
        <f t="shared" si="42"/>
        <v>344891.18</v>
      </c>
      <c r="I35" s="276">
        <v>346765.08</v>
      </c>
      <c r="J35" s="11">
        <f t="shared" ref="J35:J37" si="53">I35-H35</f>
        <v>1873.9000000000233</v>
      </c>
      <c r="K35" s="27">
        <f t="shared" ref="K35:K37" si="54">J35/24</f>
        <v>78.079166666667632</v>
      </c>
      <c r="L35" s="28"/>
    </row>
    <row r="36" spans="1:12">
      <c r="A36" s="12">
        <f t="shared" ref="A36:B36" si="55">A35+1</f>
        <v>30</v>
      </c>
      <c r="B36" s="8">
        <f t="shared" si="55"/>
        <v>46233</v>
      </c>
      <c r="C36" s="8">
        <f t="shared" si="50"/>
        <v>46233</v>
      </c>
      <c r="D36" s="9">
        <v>0.25</v>
      </c>
      <c r="E36" s="8">
        <f t="shared" si="51"/>
        <v>46233</v>
      </c>
      <c r="F36" s="9">
        <v>0.70833333333333304</v>
      </c>
      <c r="G36" s="10">
        <f t="shared" si="52"/>
        <v>0.45833333333333304</v>
      </c>
      <c r="H36" s="11">
        <f t="shared" si="42"/>
        <v>346765.08</v>
      </c>
      <c r="I36" s="276">
        <v>348717.43</v>
      </c>
      <c r="J36" s="11">
        <f t="shared" si="53"/>
        <v>1952.3499999999767</v>
      </c>
      <c r="K36" s="27">
        <f t="shared" si="54"/>
        <v>81.347916666665697</v>
      </c>
      <c r="L36" s="28"/>
    </row>
    <row r="37" spans="1:12">
      <c r="A37" s="12">
        <f t="shared" ref="A37:B37" si="56">A36+1</f>
        <v>31</v>
      </c>
      <c r="B37" s="8">
        <f t="shared" si="56"/>
        <v>46234</v>
      </c>
      <c r="C37" s="8">
        <f t="shared" si="50"/>
        <v>46234</v>
      </c>
      <c r="D37" s="9">
        <v>0.25</v>
      </c>
      <c r="E37" s="8">
        <f t="shared" si="51"/>
        <v>46234</v>
      </c>
      <c r="F37" s="9">
        <v>0.70833333333333304</v>
      </c>
      <c r="G37" s="10">
        <f t="shared" si="52"/>
        <v>0.45833333333333304</v>
      </c>
      <c r="H37" s="11">
        <f t="shared" si="42"/>
        <v>348717.43</v>
      </c>
      <c r="I37" s="276">
        <v>350427.91</v>
      </c>
      <c r="J37" s="11">
        <f t="shared" si="53"/>
        <v>1710.4799999999814</v>
      </c>
      <c r="K37" s="27">
        <f t="shared" si="54"/>
        <v>71.269999999999229</v>
      </c>
      <c r="L37" s="592"/>
    </row>
    <row r="38" spans="1:12">
      <c r="A38" s="12"/>
      <c r="B38" s="8"/>
      <c r="C38" s="8"/>
      <c r="D38" s="9"/>
      <c r="E38" s="8"/>
      <c r="F38" s="9"/>
      <c r="G38" s="10"/>
      <c r="H38" s="11"/>
      <c r="I38" s="276"/>
      <c r="J38" s="11"/>
      <c r="K38" s="27"/>
      <c r="L38" s="592"/>
    </row>
    <row r="39" spans="1:12">
      <c r="A39" s="265"/>
      <c r="B39" s="112"/>
      <c r="C39" s="112"/>
      <c r="D39" s="266"/>
      <c r="E39" s="112"/>
      <c r="F39" s="266"/>
      <c r="G39" s="158"/>
      <c r="H39" s="160"/>
      <c r="I39" s="277"/>
      <c r="J39" s="160"/>
      <c r="K39" s="159"/>
      <c r="L39" s="254"/>
    </row>
    <row r="40" spans="1:12">
      <c r="A40" s="17" t="s">
        <v>3</v>
      </c>
      <c r="B40" s="18"/>
      <c r="C40" s="18"/>
      <c r="D40" s="18"/>
      <c r="E40" s="18"/>
      <c r="F40" s="18"/>
      <c r="G40" s="19">
        <f>SUM(G7:G37)</f>
        <v>14.291666666666647</v>
      </c>
      <c r="H40" s="20"/>
      <c r="I40" s="20"/>
      <c r="J40" s="32">
        <f>SUM(J7:J37)</f>
        <v>49917.549999999988</v>
      </c>
      <c r="K40" s="32">
        <f>AVERAGE(K7:K37)</f>
        <v>67.093481182795671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G40/SUMPRODUCT((G7:G37&gt;0)*1)</f>
        <v>0.46102150537634345</v>
      </c>
      <c r="H41" s="24"/>
      <c r="I41" s="24"/>
      <c r="J41" s="24"/>
      <c r="K41" s="24">
        <f>K40/SUMPRODUCT((K7:K37&gt;0)*1)</f>
        <v>2.9171078775128554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600-000000000000}"/>
  </hyperlink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43"/>
  <sheetViews>
    <sheetView zoomScale="85" zoomScaleNormal="85" workbookViewId="0">
      <pane xSplit="5" ySplit="7" topLeftCell="F8" activePane="bottomRight" state="frozen"/>
      <selection pane="topRight"/>
      <selection pane="bottomLeft"/>
      <selection pane="bottomRight" activeCell="A38" sqref="A38:K3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5" width="9.109375" style="1"/>
    <col min="6" max="6" width="10.44140625" style="1" customWidth="1"/>
    <col min="7" max="7" width="11.88671875" style="1" customWidth="1"/>
    <col min="8" max="8" width="13.33203125" style="1" customWidth="1"/>
    <col min="9" max="9" width="12.109375" style="1" customWidth="1"/>
    <col min="10" max="10" width="11.5546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176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MAX(K7:K34)</f>
        <v>221.875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0.29166666666666702</v>
      </c>
      <c r="E7" s="8">
        <f>C7</f>
        <v>46204</v>
      </c>
      <c r="F7" s="9">
        <v>0.97916666666666663</v>
      </c>
      <c r="G7" s="10">
        <f>IFERROR(((E7-C7)+(F7-D7)),"")</f>
        <v>0.68749999999999956</v>
      </c>
      <c r="H7" s="11">
        <v>5834691.7000000002</v>
      </c>
      <c r="I7" s="11">
        <v>5838231.7999999998</v>
      </c>
      <c r="J7" s="11">
        <f t="shared" ref="J7:J8" si="0">I7-H7</f>
        <v>3540.0999999996275</v>
      </c>
      <c r="K7" s="27">
        <f t="shared" ref="K7:K8" si="1">J7/24</f>
        <v>147.50416666665114</v>
      </c>
      <c r="L7" s="535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0.29166666666666702</v>
      </c>
      <c r="E8" s="8">
        <f>C8</f>
        <v>46205</v>
      </c>
      <c r="F8" s="9">
        <v>0.97222222222222221</v>
      </c>
      <c r="G8" s="10">
        <f>IFERROR(((E8-C8)+(F8-D8)),"")</f>
        <v>0.68055555555555514</v>
      </c>
      <c r="H8" s="11">
        <f t="shared" ref="H8:H26" si="2">I7</f>
        <v>5838231.7999999998</v>
      </c>
      <c r="I8" s="11">
        <v>5843045.7999999998</v>
      </c>
      <c r="J8" s="11">
        <f t="shared" si="0"/>
        <v>4814</v>
      </c>
      <c r="K8" s="27">
        <f t="shared" si="1"/>
        <v>200.58333333333334</v>
      </c>
      <c r="L8" s="537"/>
    </row>
    <row r="9" spans="1:12">
      <c r="A9" s="12">
        <f t="shared" ref="A9:B24" si="3">A8+1</f>
        <v>3</v>
      </c>
      <c r="B9" s="8">
        <f t="shared" si="3"/>
        <v>46206</v>
      </c>
      <c r="C9" s="8">
        <f t="shared" ref="C9:C34" si="4">B9</f>
        <v>46206</v>
      </c>
      <c r="D9" s="9">
        <v>0.29166666666666702</v>
      </c>
      <c r="E9" s="8">
        <f t="shared" ref="E9" si="5">C9</f>
        <v>46206</v>
      </c>
      <c r="F9" s="9">
        <v>0.79166666666666696</v>
      </c>
      <c r="G9" s="10">
        <f t="shared" ref="G9:G34" si="6">IFERROR(((E9-C9)+(F9-D9)),"")</f>
        <v>0.49999999999999994</v>
      </c>
      <c r="H9" s="11">
        <f t="shared" si="2"/>
        <v>5843045.7999999998</v>
      </c>
      <c r="I9" s="11">
        <v>5847651.2999999998</v>
      </c>
      <c r="J9" s="11">
        <f t="shared" ref="J9" si="7">I9-H9</f>
        <v>4605.5</v>
      </c>
      <c r="K9" s="27">
        <f t="shared" ref="K9" si="8">J9/24</f>
        <v>191.89583333333334</v>
      </c>
      <c r="L9" s="537"/>
    </row>
    <row r="10" spans="1:12">
      <c r="A10" s="12">
        <f t="shared" si="3"/>
        <v>4</v>
      </c>
      <c r="B10" s="8">
        <f t="shared" si="3"/>
        <v>46207</v>
      </c>
      <c r="C10" s="8">
        <f t="shared" si="4"/>
        <v>46207</v>
      </c>
      <c r="D10" s="9">
        <v>0.29166666666666702</v>
      </c>
      <c r="E10" s="8">
        <f t="shared" ref="E10" si="9">C10</f>
        <v>46207</v>
      </c>
      <c r="F10" s="9">
        <v>0.92708333333333304</v>
      </c>
      <c r="G10" s="10">
        <f t="shared" si="6"/>
        <v>0.63541666666666607</v>
      </c>
      <c r="H10" s="11">
        <f t="shared" si="2"/>
        <v>5847651.2999999998</v>
      </c>
      <c r="I10" s="11">
        <v>5847651.2999999998</v>
      </c>
      <c r="J10" s="11">
        <f t="shared" ref="J10" si="10">I10-H10</f>
        <v>0</v>
      </c>
      <c r="K10" s="27">
        <f t="shared" ref="K10" si="11">J10/24</f>
        <v>0</v>
      </c>
      <c r="L10" s="735" t="s">
        <v>158</v>
      </c>
    </row>
    <row r="11" spans="1:12">
      <c r="A11" s="12">
        <f t="shared" si="3"/>
        <v>5</v>
      </c>
      <c r="B11" s="8">
        <f t="shared" si="3"/>
        <v>46208</v>
      </c>
      <c r="C11" s="8">
        <f t="shared" si="4"/>
        <v>46208</v>
      </c>
      <c r="D11" s="9">
        <v>0.29166666666666669</v>
      </c>
      <c r="E11" s="8">
        <v>46208</v>
      </c>
      <c r="F11" s="9">
        <v>0.97222222222222221</v>
      </c>
      <c r="G11" s="10">
        <f t="shared" si="6"/>
        <v>0.68055555555555558</v>
      </c>
      <c r="H11" s="11">
        <f t="shared" si="2"/>
        <v>5847651.2999999998</v>
      </c>
      <c r="I11" s="11">
        <v>5847651.2999999998</v>
      </c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3"/>
        <v>6</v>
      </c>
      <c r="B12" s="8">
        <f t="shared" si="3"/>
        <v>46209</v>
      </c>
      <c r="C12" s="8">
        <f t="shared" si="4"/>
        <v>46209</v>
      </c>
      <c r="D12" s="9">
        <v>0.29166666666666702</v>
      </c>
      <c r="E12" s="8">
        <f>E11+1</f>
        <v>46209</v>
      </c>
      <c r="F12" s="9">
        <v>0.97916666666666663</v>
      </c>
      <c r="G12" s="10">
        <f t="shared" ref="G12" si="14">IFERROR(((E12-C12)+(F12-D12)),"")</f>
        <v>0.68749999999999956</v>
      </c>
      <c r="H12" s="11">
        <f t="shared" si="2"/>
        <v>5847651.2999999998</v>
      </c>
      <c r="I12" s="11">
        <v>5852865.5</v>
      </c>
      <c r="J12" s="11">
        <f t="shared" ref="J12" si="15">I12-H12</f>
        <v>5214.2000000001863</v>
      </c>
      <c r="K12" s="27">
        <f t="shared" ref="K12" si="16">J12/24</f>
        <v>217.25833333334108</v>
      </c>
      <c r="L12" s="28"/>
    </row>
    <row r="13" spans="1:12">
      <c r="A13" s="12">
        <f t="shared" si="3"/>
        <v>7</v>
      </c>
      <c r="B13" s="8">
        <f t="shared" si="3"/>
        <v>46210</v>
      </c>
      <c r="C13" s="8">
        <f t="shared" si="4"/>
        <v>46210</v>
      </c>
      <c r="D13" s="9">
        <v>0.29166666666666702</v>
      </c>
      <c r="E13" s="8">
        <f t="shared" ref="E13:E37" si="17">E12+1</f>
        <v>46210</v>
      </c>
      <c r="F13" s="9">
        <v>0.97222222222222221</v>
      </c>
      <c r="G13" s="10">
        <f t="shared" ref="G13" si="18">IFERROR(((E13-C13)+(F13-D13)),"")</f>
        <v>0.68055555555555514</v>
      </c>
      <c r="H13" s="11">
        <f t="shared" si="2"/>
        <v>5852865.5</v>
      </c>
      <c r="I13" s="11">
        <v>5857987.7000000002</v>
      </c>
      <c r="J13" s="11">
        <f t="shared" ref="J13" si="19">I13-H13</f>
        <v>5122.2000000001863</v>
      </c>
      <c r="K13" s="27">
        <f t="shared" ref="K13" si="20">J13/24</f>
        <v>213.42500000000777</v>
      </c>
      <c r="L13" s="28"/>
    </row>
    <row r="14" spans="1:12">
      <c r="A14" s="12">
        <f t="shared" si="3"/>
        <v>8</v>
      </c>
      <c r="B14" s="8">
        <f t="shared" si="3"/>
        <v>46211</v>
      </c>
      <c r="C14" s="8">
        <f t="shared" si="4"/>
        <v>46211</v>
      </c>
      <c r="D14" s="9">
        <v>0.29166666666666702</v>
      </c>
      <c r="E14" s="8">
        <f t="shared" si="17"/>
        <v>46211</v>
      </c>
      <c r="F14" s="9">
        <v>0.97222222222222221</v>
      </c>
      <c r="G14" s="10">
        <f t="shared" si="6"/>
        <v>0.68055555555555514</v>
      </c>
      <c r="H14" s="11">
        <f t="shared" si="2"/>
        <v>5857987.7000000002</v>
      </c>
      <c r="I14" s="11">
        <v>5862426.0999999996</v>
      </c>
      <c r="J14" s="11">
        <f t="shared" ref="J14" si="21">I14-H14</f>
        <v>4438.3999999994412</v>
      </c>
      <c r="K14" s="27">
        <f t="shared" ref="K14" si="22">J14/24</f>
        <v>184.93333333331006</v>
      </c>
      <c r="L14" s="28"/>
    </row>
    <row r="15" spans="1:12">
      <c r="A15" s="12">
        <f t="shared" si="3"/>
        <v>9</v>
      </c>
      <c r="B15" s="8">
        <f t="shared" si="3"/>
        <v>46212</v>
      </c>
      <c r="C15" s="8">
        <f t="shared" si="4"/>
        <v>46212</v>
      </c>
      <c r="D15" s="9">
        <v>0.29166666666666702</v>
      </c>
      <c r="E15" s="8">
        <f t="shared" si="17"/>
        <v>46212</v>
      </c>
      <c r="F15" s="9">
        <v>0.97222222222222221</v>
      </c>
      <c r="G15" s="10">
        <f t="shared" ref="G15" si="23">IFERROR(((E15-C15)+(F15-D15)),"")</f>
        <v>0.68055555555555514</v>
      </c>
      <c r="H15" s="11">
        <f t="shared" si="2"/>
        <v>5862426.0999999996</v>
      </c>
      <c r="I15" s="11">
        <v>5867302.7000000002</v>
      </c>
      <c r="J15" s="11">
        <f t="shared" ref="J15" si="24">I15-H15</f>
        <v>4876.6000000005588</v>
      </c>
      <c r="K15" s="27">
        <f t="shared" ref="K15" si="25">J15/24</f>
        <v>203.19166666668994</v>
      </c>
      <c r="L15" s="28"/>
    </row>
    <row r="16" spans="1:12">
      <c r="A16" s="12">
        <f t="shared" si="3"/>
        <v>10</v>
      </c>
      <c r="B16" s="8">
        <f t="shared" si="3"/>
        <v>46213</v>
      </c>
      <c r="C16" s="8">
        <f t="shared" si="4"/>
        <v>46213</v>
      </c>
      <c r="D16" s="9">
        <v>0.29166666666666702</v>
      </c>
      <c r="E16" s="8">
        <f t="shared" si="17"/>
        <v>46213</v>
      </c>
      <c r="F16" s="9">
        <v>0.97222222222222221</v>
      </c>
      <c r="G16" s="10">
        <f t="shared" ref="G16:G23" si="26">IFERROR(((E16-C16)+(F16-D16)),"")</f>
        <v>0.68055555555555514</v>
      </c>
      <c r="H16" s="11">
        <f t="shared" si="2"/>
        <v>5867302.7000000002</v>
      </c>
      <c r="I16" s="11">
        <v>5871965.0999999996</v>
      </c>
      <c r="J16" s="11">
        <f t="shared" ref="J16" si="27">I16-H16</f>
        <v>4662.3999999994412</v>
      </c>
      <c r="K16" s="27">
        <f t="shared" ref="K16" si="28">J16/24</f>
        <v>194.26666666664337</v>
      </c>
      <c r="L16" s="28"/>
    </row>
    <row r="17" spans="1:14">
      <c r="A17" s="12">
        <f t="shared" si="3"/>
        <v>11</v>
      </c>
      <c r="B17" s="8">
        <f t="shared" si="3"/>
        <v>46214</v>
      </c>
      <c r="C17" s="8">
        <f t="shared" si="4"/>
        <v>46214</v>
      </c>
      <c r="D17" s="9">
        <v>0.29166666666666702</v>
      </c>
      <c r="E17" s="8">
        <f t="shared" si="17"/>
        <v>46214</v>
      </c>
      <c r="F17" s="9">
        <v>0.97222222222222221</v>
      </c>
      <c r="G17" s="10">
        <f t="shared" si="26"/>
        <v>0.68055555555555514</v>
      </c>
      <c r="H17" s="11">
        <f t="shared" si="2"/>
        <v>5871965.0999999996</v>
      </c>
      <c r="I17" s="11">
        <v>5871965.0999999996</v>
      </c>
      <c r="J17" s="11">
        <f t="shared" ref="J17" si="29">I17-H17</f>
        <v>0</v>
      </c>
      <c r="K17" s="27">
        <f t="shared" ref="K17" si="30">J17/24</f>
        <v>0</v>
      </c>
      <c r="L17" s="754" t="s">
        <v>158</v>
      </c>
    </row>
    <row r="18" spans="1:14">
      <c r="A18" s="12">
        <f t="shared" si="3"/>
        <v>12</v>
      </c>
      <c r="B18" s="8">
        <f t="shared" si="3"/>
        <v>46215</v>
      </c>
      <c r="C18" s="8">
        <f t="shared" si="4"/>
        <v>46215</v>
      </c>
      <c r="D18" s="9">
        <v>0.29166666666666702</v>
      </c>
      <c r="E18" s="8">
        <f t="shared" si="17"/>
        <v>46215</v>
      </c>
      <c r="F18" s="9">
        <v>0.97222222222222221</v>
      </c>
      <c r="G18" s="10">
        <f t="shared" si="26"/>
        <v>0.68055555555555514</v>
      </c>
      <c r="H18" s="11">
        <f t="shared" si="2"/>
        <v>5871965.0999999996</v>
      </c>
      <c r="I18" s="11">
        <v>5871965.0999999996</v>
      </c>
      <c r="J18" s="11">
        <f t="shared" ref="J18" si="31">I18-H18</f>
        <v>0</v>
      </c>
      <c r="K18" s="27">
        <f t="shared" ref="K18" si="32">J18/24</f>
        <v>0</v>
      </c>
      <c r="L18" s="754" t="s">
        <v>158</v>
      </c>
      <c r="N18" s="29"/>
    </row>
    <row r="19" spans="1:14">
      <c r="A19" s="12">
        <f t="shared" si="3"/>
        <v>13</v>
      </c>
      <c r="B19" s="8">
        <f t="shared" si="3"/>
        <v>46216</v>
      </c>
      <c r="C19" s="8">
        <f t="shared" si="4"/>
        <v>46216</v>
      </c>
      <c r="D19" s="9">
        <v>0.29166666666666702</v>
      </c>
      <c r="E19" s="8">
        <f t="shared" si="17"/>
        <v>46216</v>
      </c>
      <c r="F19" s="9">
        <v>0.97222222222222221</v>
      </c>
      <c r="G19" s="10">
        <f t="shared" si="26"/>
        <v>0.68055555555555514</v>
      </c>
      <c r="H19" s="11">
        <f t="shared" si="2"/>
        <v>5871965.0999999996</v>
      </c>
      <c r="I19" s="11">
        <v>5876886.2000000002</v>
      </c>
      <c r="J19" s="11">
        <f t="shared" ref="J19" si="33">I19-H19</f>
        <v>4921.1000000005588</v>
      </c>
      <c r="K19" s="27">
        <f t="shared" ref="K19" si="34">J19/24</f>
        <v>205.04583333335663</v>
      </c>
      <c r="L19" s="28"/>
    </row>
    <row r="20" spans="1:14">
      <c r="A20" s="12">
        <f t="shared" si="3"/>
        <v>14</v>
      </c>
      <c r="B20" s="8">
        <f t="shared" si="3"/>
        <v>46217</v>
      </c>
      <c r="C20" s="8">
        <f t="shared" si="4"/>
        <v>46217</v>
      </c>
      <c r="D20" s="9">
        <v>0.29166666666666702</v>
      </c>
      <c r="E20" s="8">
        <f t="shared" si="17"/>
        <v>46217</v>
      </c>
      <c r="F20" s="9">
        <v>0.97222222222222221</v>
      </c>
      <c r="G20" s="10">
        <f t="shared" si="26"/>
        <v>0.68055555555555514</v>
      </c>
      <c r="H20" s="11">
        <f t="shared" si="2"/>
        <v>5876886.2000000002</v>
      </c>
      <c r="I20" s="11">
        <v>5881637.2000000002</v>
      </c>
      <c r="J20" s="11">
        <f t="shared" ref="J20" si="35">I20-H20</f>
        <v>4751</v>
      </c>
      <c r="K20" s="27">
        <f t="shared" ref="K20" si="36">J20/24</f>
        <v>197.95833333333334</v>
      </c>
      <c r="L20" s="28"/>
    </row>
    <row r="21" spans="1:14">
      <c r="A21" s="12">
        <f t="shared" si="3"/>
        <v>15</v>
      </c>
      <c r="B21" s="8">
        <f t="shared" si="3"/>
        <v>46218</v>
      </c>
      <c r="C21" s="8">
        <f t="shared" si="4"/>
        <v>46218</v>
      </c>
      <c r="D21" s="9">
        <v>0.29166666666666702</v>
      </c>
      <c r="E21" s="8">
        <f t="shared" si="17"/>
        <v>46218</v>
      </c>
      <c r="F21" s="9">
        <v>0.97222222222222221</v>
      </c>
      <c r="G21" s="10">
        <f t="shared" si="26"/>
        <v>0.68055555555555514</v>
      </c>
      <c r="H21" s="11">
        <f t="shared" si="2"/>
        <v>5881637.2000000002</v>
      </c>
      <c r="I21" s="11">
        <v>5886468.4000000004</v>
      </c>
      <c r="J21" s="11">
        <f t="shared" ref="J21:J34" si="37">I21-H21</f>
        <v>4831.2000000001863</v>
      </c>
      <c r="K21" s="27">
        <f t="shared" ref="K21:K34" si="38">J21/24</f>
        <v>201.30000000000777</v>
      </c>
      <c r="L21" s="28"/>
    </row>
    <row r="22" spans="1:14">
      <c r="A22" s="12">
        <f t="shared" si="3"/>
        <v>16</v>
      </c>
      <c r="B22" s="8">
        <f t="shared" si="3"/>
        <v>46219</v>
      </c>
      <c r="C22" s="8">
        <f t="shared" si="4"/>
        <v>46219</v>
      </c>
      <c r="D22" s="9">
        <v>0.29166666666666702</v>
      </c>
      <c r="E22" s="8">
        <f t="shared" si="17"/>
        <v>46219</v>
      </c>
      <c r="F22" s="9">
        <v>0.97222222222222221</v>
      </c>
      <c r="G22" s="10">
        <f t="shared" si="26"/>
        <v>0.68055555555555514</v>
      </c>
      <c r="H22" s="11">
        <f>I21</f>
        <v>5886468.4000000004</v>
      </c>
      <c r="I22" s="11">
        <v>5890976.7999999998</v>
      </c>
      <c r="J22" s="11">
        <f t="shared" si="37"/>
        <v>4508.3999999994412</v>
      </c>
      <c r="K22" s="27">
        <f t="shared" si="38"/>
        <v>187.84999999997672</v>
      </c>
      <c r="L22" s="28"/>
    </row>
    <row r="23" spans="1:14">
      <c r="A23" s="12">
        <f t="shared" si="3"/>
        <v>17</v>
      </c>
      <c r="B23" s="8">
        <f t="shared" si="3"/>
        <v>46220</v>
      </c>
      <c r="C23" s="8">
        <f t="shared" si="4"/>
        <v>46220</v>
      </c>
      <c r="D23" s="9">
        <v>0.29166666666666702</v>
      </c>
      <c r="E23" s="8">
        <f t="shared" si="17"/>
        <v>46220</v>
      </c>
      <c r="F23" s="9">
        <v>0.97222222222222221</v>
      </c>
      <c r="G23" s="10">
        <f t="shared" si="26"/>
        <v>0.68055555555555514</v>
      </c>
      <c r="H23" s="11">
        <v>5890976.7999999998</v>
      </c>
      <c r="I23" s="11">
        <v>5895566.5999999996</v>
      </c>
      <c r="J23" s="11">
        <f t="shared" si="37"/>
        <v>4589.7999999998137</v>
      </c>
      <c r="K23" s="27">
        <f t="shared" si="38"/>
        <v>191.24166666665892</v>
      </c>
      <c r="L23" s="28"/>
    </row>
    <row r="24" spans="1:14">
      <c r="A24" s="12">
        <f t="shared" si="3"/>
        <v>18</v>
      </c>
      <c r="B24" s="8">
        <f t="shared" si="3"/>
        <v>46221</v>
      </c>
      <c r="C24" s="8">
        <f t="shared" si="4"/>
        <v>46221</v>
      </c>
      <c r="D24" s="9">
        <v>0.29166666666666702</v>
      </c>
      <c r="E24" s="8">
        <f t="shared" si="17"/>
        <v>46221</v>
      </c>
      <c r="F24" s="9">
        <v>0.70833333333333337</v>
      </c>
      <c r="G24" s="10">
        <f t="shared" si="6"/>
        <v>0.41666666666666635</v>
      </c>
      <c r="H24" s="11">
        <v>5895566.5999999996</v>
      </c>
      <c r="I24" s="11">
        <v>5897805.0999999996</v>
      </c>
      <c r="J24" s="11">
        <f t="shared" si="37"/>
        <v>2238.5</v>
      </c>
      <c r="K24" s="27">
        <f t="shared" si="38"/>
        <v>93.270833333333329</v>
      </c>
      <c r="L24" s="754"/>
    </row>
    <row r="25" spans="1:14">
      <c r="A25" s="12">
        <f t="shared" ref="A25:B34" si="39">A24+1</f>
        <v>19</v>
      </c>
      <c r="B25" s="8">
        <f>B24+1</f>
        <v>46222</v>
      </c>
      <c r="C25" s="8">
        <f t="shared" si="4"/>
        <v>46222</v>
      </c>
      <c r="D25" s="9">
        <v>0.29166666666666702</v>
      </c>
      <c r="E25" s="8">
        <f t="shared" si="17"/>
        <v>46222</v>
      </c>
      <c r="F25" s="9">
        <v>0.97222222222222221</v>
      </c>
      <c r="G25" s="10">
        <f t="shared" si="6"/>
        <v>0.68055555555555514</v>
      </c>
      <c r="H25" s="11">
        <f>I24</f>
        <v>5897805.0999999996</v>
      </c>
      <c r="I25" s="11">
        <v>5897805.0999999996</v>
      </c>
      <c r="J25" s="11">
        <f t="shared" ref="J25" si="40">I25-H25</f>
        <v>0</v>
      </c>
      <c r="K25" s="27">
        <f t="shared" ref="K25" si="41">J25/24</f>
        <v>0</v>
      </c>
      <c r="L25" s="779" t="s">
        <v>158</v>
      </c>
    </row>
    <row r="26" spans="1:14">
      <c r="A26" s="12">
        <f t="shared" si="39"/>
        <v>20</v>
      </c>
      <c r="B26" s="8">
        <f>B25+1</f>
        <v>46223</v>
      </c>
      <c r="C26" s="8">
        <f t="shared" si="4"/>
        <v>46223</v>
      </c>
      <c r="D26" s="9">
        <v>0.29166666666666702</v>
      </c>
      <c r="E26" s="8">
        <f t="shared" si="17"/>
        <v>46223</v>
      </c>
      <c r="F26" s="9">
        <v>0.98611111111111116</v>
      </c>
      <c r="G26" s="10">
        <f t="shared" ref="G26" si="42">IFERROR(((E26-C26)+(F26-D26)),"")</f>
        <v>0.6944444444444442</v>
      </c>
      <c r="H26" s="11">
        <f t="shared" si="2"/>
        <v>5897805.0999999996</v>
      </c>
      <c r="I26" s="11">
        <v>5902434.7000000002</v>
      </c>
      <c r="J26" s="11">
        <f t="shared" si="37"/>
        <v>4629.6000000005588</v>
      </c>
      <c r="K26" s="27">
        <f t="shared" si="38"/>
        <v>192.90000000002328</v>
      </c>
      <c r="L26" s="28"/>
    </row>
    <row r="27" spans="1:14">
      <c r="A27" s="12">
        <f t="shared" si="39"/>
        <v>21</v>
      </c>
      <c r="B27" s="8">
        <f>B26+1</f>
        <v>46224</v>
      </c>
      <c r="C27" s="8">
        <f t="shared" si="4"/>
        <v>46224</v>
      </c>
      <c r="D27" s="9">
        <v>0.29166666666666702</v>
      </c>
      <c r="E27" s="8">
        <f t="shared" si="17"/>
        <v>46224</v>
      </c>
      <c r="F27" s="9">
        <v>0.97222222222222221</v>
      </c>
      <c r="G27" s="10">
        <f t="shared" ref="G27" si="43">IFERROR(((E27-C27)+(F27-D27)),"")</f>
        <v>0.68055555555555514</v>
      </c>
      <c r="H27" s="11">
        <f t="shared" ref="H27:H33" si="44">I26</f>
        <v>5902434.7000000002</v>
      </c>
      <c r="I27" s="11">
        <v>5906856.5999999996</v>
      </c>
      <c r="J27" s="11">
        <f t="shared" si="37"/>
        <v>4421.8999999994412</v>
      </c>
      <c r="K27" s="27">
        <f t="shared" si="38"/>
        <v>184.24583333331006</v>
      </c>
      <c r="L27" s="28"/>
    </row>
    <row r="28" spans="1:14">
      <c r="A28" s="12">
        <f t="shared" si="39"/>
        <v>22</v>
      </c>
      <c r="B28" s="8">
        <f t="shared" si="39"/>
        <v>46225</v>
      </c>
      <c r="C28" s="8">
        <f t="shared" si="4"/>
        <v>46225</v>
      </c>
      <c r="D28" s="9">
        <v>0.29166666666666702</v>
      </c>
      <c r="E28" s="8">
        <f t="shared" si="17"/>
        <v>46225</v>
      </c>
      <c r="F28" s="9">
        <v>0.97222222222222221</v>
      </c>
      <c r="G28" s="10">
        <f t="shared" si="6"/>
        <v>0.68055555555555514</v>
      </c>
      <c r="H28" s="11">
        <f t="shared" si="44"/>
        <v>5906856.5999999996</v>
      </c>
      <c r="I28" s="11">
        <v>5912090.7000000002</v>
      </c>
      <c r="J28" s="11">
        <f t="shared" si="37"/>
        <v>5234.1000000005588</v>
      </c>
      <c r="K28" s="27">
        <f t="shared" si="38"/>
        <v>218.08750000002328</v>
      </c>
      <c r="L28" s="28"/>
    </row>
    <row r="29" spans="1:14">
      <c r="A29" s="12">
        <f t="shared" si="39"/>
        <v>23</v>
      </c>
      <c r="B29" s="8">
        <f t="shared" si="39"/>
        <v>46226</v>
      </c>
      <c r="C29" s="8">
        <f t="shared" si="4"/>
        <v>46226</v>
      </c>
      <c r="D29" s="9">
        <v>0.29166666666666702</v>
      </c>
      <c r="E29" s="8">
        <f t="shared" si="17"/>
        <v>46226</v>
      </c>
      <c r="F29" s="9">
        <v>0.97222222222222221</v>
      </c>
      <c r="G29" s="10">
        <f t="shared" si="6"/>
        <v>0.68055555555555514</v>
      </c>
      <c r="H29" s="11">
        <f t="shared" si="44"/>
        <v>5912090.7000000002</v>
      </c>
      <c r="I29" s="11">
        <v>5917415.7000000002</v>
      </c>
      <c r="J29" s="11">
        <f t="shared" si="37"/>
        <v>5325</v>
      </c>
      <c r="K29" s="27">
        <f t="shared" si="38"/>
        <v>221.875</v>
      </c>
      <c r="L29" s="28"/>
    </row>
    <row r="30" spans="1:14">
      <c r="A30" s="12">
        <f t="shared" si="39"/>
        <v>24</v>
      </c>
      <c r="B30" s="8">
        <f t="shared" si="39"/>
        <v>46227</v>
      </c>
      <c r="C30" s="8">
        <f t="shared" si="4"/>
        <v>46227</v>
      </c>
      <c r="D30" s="9">
        <v>0.29166666666666702</v>
      </c>
      <c r="E30" s="8">
        <f t="shared" si="17"/>
        <v>46227</v>
      </c>
      <c r="F30" s="9">
        <v>0.97222222222222221</v>
      </c>
      <c r="G30" s="10">
        <f t="shared" si="6"/>
        <v>0.68055555555555514</v>
      </c>
      <c r="H30" s="11">
        <f t="shared" si="44"/>
        <v>5917415.7000000002</v>
      </c>
      <c r="I30" s="11">
        <v>5921579.5999999996</v>
      </c>
      <c r="J30" s="11">
        <f t="shared" si="37"/>
        <v>4163.8999999994412</v>
      </c>
      <c r="K30" s="27">
        <f t="shared" si="38"/>
        <v>173.49583333331006</v>
      </c>
      <c r="L30" s="28"/>
    </row>
    <row r="31" spans="1:14">
      <c r="A31" s="12">
        <f t="shared" si="39"/>
        <v>25</v>
      </c>
      <c r="B31" s="8">
        <f t="shared" si="39"/>
        <v>46228</v>
      </c>
      <c r="C31" s="8">
        <f t="shared" si="4"/>
        <v>46228</v>
      </c>
      <c r="D31" s="9">
        <v>0.29166666666666702</v>
      </c>
      <c r="E31" s="8">
        <f t="shared" si="17"/>
        <v>46228</v>
      </c>
      <c r="F31" s="9">
        <v>0.97222222222222221</v>
      </c>
      <c r="G31" s="10">
        <f t="shared" si="6"/>
        <v>0.68055555555555514</v>
      </c>
      <c r="H31" s="11">
        <f t="shared" si="44"/>
        <v>5921579.5999999996</v>
      </c>
      <c r="I31" s="11">
        <v>5926167.7999999998</v>
      </c>
      <c r="J31" s="11">
        <f t="shared" si="37"/>
        <v>4588.2000000001863</v>
      </c>
      <c r="K31" s="27">
        <f t="shared" si="38"/>
        <v>191.17500000000777</v>
      </c>
      <c r="L31" s="28"/>
    </row>
    <row r="32" spans="1:14">
      <c r="A32" s="12">
        <f t="shared" si="39"/>
        <v>26</v>
      </c>
      <c r="B32" s="8">
        <f t="shared" si="39"/>
        <v>46229</v>
      </c>
      <c r="C32" s="8">
        <f t="shared" si="4"/>
        <v>46229</v>
      </c>
      <c r="D32" s="9">
        <v>0.29166666666666702</v>
      </c>
      <c r="E32" s="8">
        <f t="shared" si="17"/>
        <v>46229</v>
      </c>
      <c r="F32" s="9">
        <v>0.97222222222222221</v>
      </c>
      <c r="G32" s="10">
        <f t="shared" si="6"/>
        <v>0.68055555555555514</v>
      </c>
      <c r="H32" s="11">
        <f t="shared" si="44"/>
        <v>5926167.7999999998</v>
      </c>
      <c r="I32" s="11">
        <v>5926167.7999999998</v>
      </c>
      <c r="J32" s="11">
        <f t="shared" ref="J32" si="45">I32-H32</f>
        <v>0</v>
      </c>
      <c r="K32" s="27">
        <f t="shared" ref="K32" si="46">J32/24</f>
        <v>0</v>
      </c>
      <c r="L32" s="779" t="s">
        <v>158</v>
      </c>
    </row>
    <row r="33" spans="1:12">
      <c r="A33" s="12">
        <f t="shared" si="39"/>
        <v>27</v>
      </c>
      <c r="B33" s="8">
        <f t="shared" si="39"/>
        <v>46230</v>
      </c>
      <c r="C33" s="8">
        <f t="shared" si="4"/>
        <v>46230</v>
      </c>
      <c r="D33" s="9">
        <v>0.29166666666666702</v>
      </c>
      <c r="E33" s="8">
        <f t="shared" si="17"/>
        <v>46230</v>
      </c>
      <c r="F33" s="9">
        <v>0.97222222222222221</v>
      </c>
      <c r="G33" s="10">
        <f t="shared" si="6"/>
        <v>0.68055555555555514</v>
      </c>
      <c r="H33" s="11">
        <f t="shared" si="44"/>
        <v>5926167.7999999998</v>
      </c>
      <c r="I33" s="11">
        <v>5931256.7000000002</v>
      </c>
      <c r="J33" s="11">
        <f t="shared" si="37"/>
        <v>5088.9000000003725</v>
      </c>
      <c r="K33" s="27">
        <f t="shared" si="38"/>
        <v>212.03750000001551</v>
      </c>
      <c r="L33" s="28"/>
    </row>
    <row r="34" spans="1:12">
      <c r="A34" s="12">
        <f t="shared" si="39"/>
        <v>28</v>
      </c>
      <c r="B34" s="8">
        <f t="shared" si="39"/>
        <v>46231</v>
      </c>
      <c r="C34" s="8">
        <f t="shared" si="4"/>
        <v>46231</v>
      </c>
      <c r="D34" s="9">
        <v>0.29166666666666702</v>
      </c>
      <c r="E34" s="8">
        <f t="shared" si="17"/>
        <v>46231</v>
      </c>
      <c r="F34" s="9">
        <v>0.97222222222222221</v>
      </c>
      <c r="G34" s="10">
        <f t="shared" si="6"/>
        <v>0.68055555555555514</v>
      </c>
      <c r="H34" s="11">
        <f>I33</f>
        <v>5931256.7000000002</v>
      </c>
      <c r="I34" s="11">
        <v>5935909.9000000004</v>
      </c>
      <c r="J34" s="11">
        <f t="shared" si="37"/>
        <v>4653.2000000001863</v>
      </c>
      <c r="K34" s="27">
        <f t="shared" si="38"/>
        <v>193.88333333334108</v>
      </c>
      <c r="L34" s="28"/>
    </row>
    <row r="35" spans="1:12">
      <c r="A35" s="12">
        <f t="shared" ref="A35:B35" si="47">A34+1</f>
        <v>29</v>
      </c>
      <c r="B35" s="8">
        <f t="shared" si="47"/>
        <v>46232</v>
      </c>
      <c r="C35" s="8">
        <f t="shared" ref="C35:C37" si="48">B35</f>
        <v>46232</v>
      </c>
      <c r="D35" s="9">
        <v>0.29166666666666702</v>
      </c>
      <c r="E35" s="8">
        <f t="shared" si="17"/>
        <v>46232</v>
      </c>
      <c r="F35" s="9">
        <v>0.97222222222222221</v>
      </c>
      <c r="G35" s="10">
        <f t="shared" ref="G35:G37" si="49">IFERROR(((E35-C35)+(F35-D35)),"")</f>
        <v>0.68055555555555514</v>
      </c>
      <c r="H35" s="11">
        <f>I34</f>
        <v>5935909.9000000004</v>
      </c>
      <c r="I35" s="11">
        <v>5941280.0999999996</v>
      </c>
      <c r="J35" s="11">
        <f t="shared" ref="J35:J37" si="50">I35-H35</f>
        <v>5370.1999999992549</v>
      </c>
      <c r="K35" s="27">
        <f t="shared" ref="K35:K37" si="51">J35/24</f>
        <v>223.75833333330229</v>
      </c>
      <c r="L35" s="28"/>
    </row>
    <row r="36" spans="1:12">
      <c r="A36" s="12">
        <f t="shared" ref="A36:B36" si="52">A35+1</f>
        <v>30</v>
      </c>
      <c r="B36" s="8">
        <f t="shared" si="52"/>
        <v>46233</v>
      </c>
      <c r="C36" s="8">
        <f t="shared" si="48"/>
        <v>46233</v>
      </c>
      <c r="D36" s="9">
        <v>0.29166666666666702</v>
      </c>
      <c r="E36" s="8">
        <f t="shared" si="17"/>
        <v>46233</v>
      </c>
      <c r="F36" s="9">
        <v>0.97222222222222221</v>
      </c>
      <c r="G36" s="10">
        <f t="shared" si="49"/>
        <v>0.68055555555555514</v>
      </c>
      <c r="H36" s="11">
        <f>I35</f>
        <v>5941280.0999999996</v>
      </c>
      <c r="I36" s="11">
        <v>5946353.0999999996</v>
      </c>
      <c r="J36" s="11">
        <f t="shared" si="50"/>
        <v>5073</v>
      </c>
      <c r="K36" s="27">
        <f t="shared" si="51"/>
        <v>211.375</v>
      </c>
      <c r="L36" s="28"/>
    </row>
    <row r="37" spans="1:12">
      <c r="A37" s="12">
        <f t="shared" ref="A37:B37" si="53">A36+1</f>
        <v>31</v>
      </c>
      <c r="B37" s="8">
        <f t="shared" si="53"/>
        <v>46234</v>
      </c>
      <c r="C37" s="8">
        <f t="shared" si="48"/>
        <v>46234</v>
      </c>
      <c r="D37" s="9">
        <v>0.29166666666666702</v>
      </c>
      <c r="E37" s="8">
        <f t="shared" si="17"/>
        <v>46234</v>
      </c>
      <c r="F37" s="9">
        <v>0.97222222222222221</v>
      </c>
      <c r="G37" s="10">
        <f t="shared" si="49"/>
        <v>0.68055555555555514</v>
      </c>
      <c r="H37" s="11">
        <f>I36</f>
        <v>5946353.0999999996</v>
      </c>
      <c r="I37" s="11">
        <v>5949825.7000000002</v>
      </c>
      <c r="J37" s="11">
        <f t="shared" si="50"/>
        <v>3472.6000000005588</v>
      </c>
      <c r="K37" s="27">
        <f t="shared" si="51"/>
        <v>144.69166666668994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11"/>
      <c r="I41" s="11"/>
      <c r="J41" s="11"/>
      <c r="K41" s="27"/>
      <c r="L41" s="28"/>
    </row>
    <row r="42" spans="1:12">
      <c r="A42" s="17" t="s">
        <v>3</v>
      </c>
      <c r="B42" s="18"/>
      <c r="C42" s="18"/>
      <c r="D42" s="18"/>
      <c r="E42" s="18"/>
      <c r="F42" s="18"/>
      <c r="G42" s="19">
        <f>SUM(G7:G41)</f>
        <v>20.635416666666647</v>
      </c>
      <c r="H42" s="20"/>
      <c r="I42" s="20"/>
      <c r="J42" s="32">
        <f>SUM(J7:J41)</f>
        <v>115134</v>
      </c>
      <c r="K42" s="32">
        <f>AVERAGE(K7:K41)</f>
        <v>154.75000000000003</v>
      </c>
      <c r="L42" s="33"/>
    </row>
    <row r="43" spans="1:12">
      <c r="A43" s="21" t="s">
        <v>118</v>
      </c>
      <c r="B43" s="22"/>
      <c r="C43" s="22"/>
      <c r="D43" s="22"/>
      <c r="E43" s="22"/>
      <c r="F43" s="22"/>
      <c r="G43" s="23">
        <f>G42/SUMPRODUCT((G7:G41&gt;0)*1)</f>
        <v>0.66565860215053696</v>
      </c>
      <c r="H43" s="24"/>
      <c r="I43" s="24"/>
      <c r="J43" s="24"/>
      <c r="K43" s="24">
        <f>K42/SUMPRODUCT((K7:K41&gt;0)*1)</f>
        <v>6.1900000000000013</v>
      </c>
      <c r="L43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700-000000000000}"/>
  </hyperlink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41"/>
  <sheetViews>
    <sheetView zoomScale="90" zoomScaleNormal="90" workbookViewId="0">
      <pane xSplit="2" ySplit="6" topLeftCell="C19" activePane="bottomRight" state="frozen"/>
      <selection pane="topRight"/>
      <selection pane="bottomLeft"/>
      <selection pane="bottomRight" activeCell="J37" sqref="J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2.44140625" style="1" customWidth="1"/>
    <col min="8" max="8" width="13.33203125" style="1" customWidth="1"/>
    <col min="9" max="9" width="13.109375" style="1" customWidth="1"/>
    <col min="10" max="10" width="11.5546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178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MAX(K7:K36)</f>
        <v>44.94166666667055</v>
      </c>
      <c r="L4" s="2"/>
    </row>
    <row r="5" spans="1:12" ht="15.7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0.29166666666666702</v>
      </c>
      <c r="E7" s="8">
        <f>C7</f>
        <v>46204</v>
      </c>
      <c r="F7" s="9">
        <v>0.47499999999999998</v>
      </c>
      <c r="G7" s="10">
        <f t="shared" ref="G7:G33" si="0">IFERROR(((E7-C7)+(F7-D7)),"")</f>
        <v>0.18333333333333296</v>
      </c>
      <c r="H7" s="11">
        <v>841730.21</v>
      </c>
      <c r="I7" s="11">
        <v>842445.76</v>
      </c>
      <c r="J7" s="11">
        <f t="shared" ref="J7:J11" si="1">I7-H7</f>
        <v>715.55000000004657</v>
      </c>
      <c r="K7" s="27">
        <f t="shared" ref="K7:K11" si="2">J7/24</f>
        <v>29.814583333335275</v>
      </c>
      <c r="L7" s="535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0.29166666666666702</v>
      </c>
      <c r="E8" s="8">
        <f>C8</f>
        <v>46205</v>
      </c>
      <c r="F8" s="9">
        <v>0.58333333333333304</v>
      </c>
      <c r="G8" s="10">
        <f t="shared" si="0"/>
        <v>0.29166666666666602</v>
      </c>
      <c r="H8" s="11">
        <f t="shared" ref="H8:H33" si="3">I7</f>
        <v>842445.76</v>
      </c>
      <c r="I8" s="11">
        <v>843145.49</v>
      </c>
      <c r="J8" s="11">
        <f t="shared" si="1"/>
        <v>699.72999999998137</v>
      </c>
      <c r="K8" s="27">
        <f t="shared" si="2"/>
        <v>29.155416666665889</v>
      </c>
      <c r="L8" s="28"/>
    </row>
    <row r="9" spans="1:12">
      <c r="A9" s="12">
        <f t="shared" ref="A9:B24" si="4">A8+1</f>
        <v>3</v>
      </c>
      <c r="B9" s="8">
        <f t="shared" si="4"/>
        <v>46206</v>
      </c>
      <c r="C9" s="8">
        <f t="shared" ref="C9:C33" si="5">B9</f>
        <v>46206</v>
      </c>
      <c r="D9" s="9">
        <v>0.29166666666666702</v>
      </c>
      <c r="E9" s="8">
        <f t="shared" ref="E9:E32" si="6">C9</f>
        <v>46206</v>
      </c>
      <c r="F9" s="9">
        <v>0.58333333333333304</v>
      </c>
      <c r="G9" s="10">
        <f t="shared" si="0"/>
        <v>0.29166666666666602</v>
      </c>
      <c r="H9" s="11">
        <f t="shared" si="3"/>
        <v>843145.49</v>
      </c>
      <c r="I9" s="11">
        <v>843864.71</v>
      </c>
      <c r="J9" s="11">
        <f t="shared" ref="J9" si="7">I9-H9</f>
        <v>719.21999999997206</v>
      </c>
      <c r="K9" s="27">
        <f t="shared" ref="K9" si="8">J9/24</f>
        <v>29.967499999998836</v>
      </c>
      <c r="L9" s="28"/>
    </row>
    <row r="10" spans="1:12">
      <c r="A10" s="12">
        <f t="shared" si="4"/>
        <v>4</v>
      </c>
      <c r="B10" s="8">
        <f t="shared" si="4"/>
        <v>46207</v>
      </c>
      <c r="C10" s="8">
        <f t="shared" si="5"/>
        <v>46207</v>
      </c>
      <c r="D10" s="9">
        <v>0.29166666666666702</v>
      </c>
      <c r="E10" s="8">
        <f t="shared" si="6"/>
        <v>46207</v>
      </c>
      <c r="F10" s="9">
        <v>0.58333333333333304</v>
      </c>
      <c r="G10" s="10">
        <f t="shared" si="0"/>
        <v>0.29166666666666602</v>
      </c>
      <c r="H10" s="11">
        <f t="shared" si="3"/>
        <v>843864.71</v>
      </c>
      <c r="I10" s="11">
        <v>844860.34</v>
      </c>
      <c r="J10" s="11">
        <f t="shared" si="1"/>
        <v>995.63000000000466</v>
      </c>
      <c r="K10" s="27">
        <f t="shared" si="2"/>
        <v>41.484583333333525</v>
      </c>
      <c r="L10" s="545"/>
    </row>
    <row r="11" spans="1:12">
      <c r="A11" s="12">
        <f t="shared" si="4"/>
        <v>5</v>
      </c>
      <c r="B11" s="8">
        <f t="shared" si="4"/>
        <v>46208</v>
      </c>
      <c r="C11" s="8">
        <f t="shared" si="5"/>
        <v>46208</v>
      </c>
      <c r="D11" s="9">
        <v>0.29166666666666702</v>
      </c>
      <c r="E11" s="8">
        <f t="shared" si="6"/>
        <v>46208</v>
      </c>
      <c r="F11" s="9">
        <v>0.58333333333333304</v>
      </c>
      <c r="G11" s="10">
        <f t="shared" si="0"/>
        <v>0.29166666666666602</v>
      </c>
      <c r="H11" s="11">
        <f t="shared" si="3"/>
        <v>844860.34</v>
      </c>
      <c r="I11" s="11">
        <v>844887.29</v>
      </c>
      <c r="J11" s="11">
        <f t="shared" si="1"/>
        <v>26.950000000069849</v>
      </c>
      <c r="K11" s="27">
        <f t="shared" si="2"/>
        <v>1.1229166666695771</v>
      </c>
      <c r="L11" s="28"/>
    </row>
    <row r="12" spans="1:12">
      <c r="A12" s="12">
        <f t="shared" si="4"/>
        <v>6</v>
      </c>
      <c r="B12" s="8">
        <f t="shared" si="4"/>
        <v>46209</v>
      </c>
      <c r="C12" s="8">
        <f t="shared" si="5"/>
        <v>46209</v>
      </c>
      <c r="D12" s="9">
        <v>0.29166666666666702</v>
      </c>
      <c r="E12" s="8">
        <f t="shared" si="6"/>
        <v>46209</v>
      </c>
      <c r="F12" s="9">
        <v>0.54930555555555605</v>
      </c>
      <c r="G12" s="10">
        <f t="shared" si="0"/>
        <v>0.25763888888888903</v>
      </c>
      <c r="H12" s="11">
        <f t="shared" si="3"/>
        <v>844887.29</v>
      </c>
      <c r="I12" s="11">
        <v>845651.61</v>
      </c>
      <c r="J12" s="11">
        <f t="shared" ref="J12" si="9">I12-H12</f>
        <v>764.31999999994878</v>
      </c>
      <c r="K12" s="27">
        <f t="shared" ref="K12" si="10">J12/24</f>
        <v>31.846666666664532</v>
      </c>
      <c r="L12" s="28"/>
    </row>
    <row r="13" spans="1:12">
      <c r="A13" s="12">
        <f t="shared" si="4"/>
        <v>7</v>
      </c>
      <c r="B13" s="8">
        <f t="shared" si="4"/>
        <v>46210</v>
      </c>
      <c r="C13" s="8">
        <f t="shared" si="5"/>
        <v>46210</v>
      </c>
      <c r="D13" s="9">
        <v>0.29166666666666702</v>
      </c>
      <c r="E13" s="8">
        <f t="shared" si="6"/>
        <v>46210</v>
      </c>
      <c r="F13" s="9">
        <v>0.58333333333333304</v>
      </c>
      <c r="G13" s="10">
        <f t="shared" si="0"/>
        <v>0.29166666666666602</v>
      </c>
      <c r="H13" s="11">
        <f t="shared" si="3"/>
        <v>845651.61</v>
      </c>
      <c r="I13" s="11">
        <v>846327.43</v>
      </c>
      <c r="J13" s="11">
        <f t="shared" ref="J13" si="11">I13-H13</f>
        <v>675.82000000006519</v>
      </c>
      <c r="K13" s="27">
        <f t="shared" ref="K13" si="12">J13/24</f>
        <v>28.159166666669382</v>
      </c>
      <c r="L13" s="28"/>
    </row>
    <row r="14" spans="1:12">
      <c r="A14" s="12">
        <f t="shared" si="4"/>
        <v>8</v>
      </c>
      <c r="B14" s="8">
        <f t="shared" si="4"/>
        <v>46211</v>
      </c>
      <c r="C14" s="8">
        <f t="shared" si="5"/>
        <v>46211</v>
      </c>
      <c r="D14" s="9">
        <v>0.29166666666666702</v>
      </c>
      <c r="E14" s="8">
        <f t="shared" si="6"/>
        <v>46211</v>
      </c>
      <c r="F14" s="9">
        <v>0.57499999999999996</v>
      </c>
      <c r="G14" s="10">
        <f t="shared" si="0"/>
        <v>0.28333333333333294</v>
      </c>
      <c r="H14" s="11">
        <f t="shared" si="3"/>
        <v>846327.43</v>
      </c>
      <c r="I14" s="11">
        <v>846327.43</v>
      </c>
      <c r="J14" s="11">
        <f t="shared" ref="J14" si="13">I14-H14</f>
        <v>0</v>
      </c>
      <c r="K14" s="27">
        <f t="shared" ref="K14" si="14">J14/24</f>
        <v>0</v>
      </c>
      <c r="L14" s="28"/>
    </row>
    <row r="15" spans="1:12">
      <c r="A15" s="12">
        <f t="shared" si="4"/>
        <v>9</v>
      </c>
      <c r="B15" s="8">
        <f t="shared" si="4"/>
        <v>46212</v>
      </c>
      <c r="C15" s="8">
        <f t="shared" si="5"/>
        <v>46212</v>
      </c>
      <c r="D15" s="9">
        <v>0.29166666666666702</v>
      </c>
      <c r="E15" s="8">
        <f t="shared" si="6"/>
        <v>46212</v>
      </c>
      <c r="F15" s="9">
        <v>0.58125000000000004</v>
      </c>
      <c r="G15" s="10">
        <f t="shared" si="0"/>
        <v>0.28958333333333303</v>
      </c>
      <c r="H15" s="11">
        <f t="shared" si="3"/>
        <v>846327.43</v>
      </c>
      <c r="I15" s="11">
        <v>846366.26</v>
      </c>
      <c r="J15" s="11">
        <f t="shared" ref="J15" si="15">I15-H15</f>
        <v>38.82999999995809</v>
      </c>
      <c r="K15" s="27">
        <f t="shared" ref="K15" si="16">J15/24</f>
        <v>1.6179166666649205</v>
      </c>
      <c r="L15" s="28"/>
    </row>
    <row r="16" spans="1:12">
      <c r="A16" s="12">
        <f t="shared" si="4"/>
        <v>10</v>
      </c>
      <c r="B16" s="8">
        <f t="shared" si="4"/>
        <v>46213</v>
      </c>
      <c r="C16" s="8">
        <f t="shared" si="5"/>
        <v>46213</v>
      </c>
      <c r="D16" s="9">
        <v>0.29166666666666702</v>
      </c>
      <c r="E16" s="8">
        <f t="shared" si="6"/>
        <v>46213</v>
      </c>
      <c r="F16" s="9">
        <v>0.58125000000000004</v>
      </c>
      <c r="G16" s="10">
        <f t="shared" si="0"/>
        <v>0.28958333333333303</v>
      </c>
      <c r="H16" s="11">
        <f t="shared" si="3"/>
        <v>846366.26</v>
      </c>
      <c r="I16" s="11">
        <v>847424.54</v>
      </c>
      <c r="J16" s="11">
        <f t="shared" ref="J16" si="17">I16-H16</f>
        <v>1058.2800000000279</v>
      </c>
      <c r="K16" s="27">
        <f t="shared" ref="K16" si="18">J16/24</f>
        <v>44.095000000001164</v>
      </c>
      <c r="L16" s="28"/>
    </row>
    <row r="17" spans="1:14">
      <c r="A17" s="12">
        <f t="shared" si="4"/>
        <v>11</v>
      </c>
      <c r="B17" s="8">
        <f t="shared" si="4"/>
        <v>46214</v>
      </c>
      <c r="C17" s="8">
        <f t="shared" si="5"/>
        <v>46214</v>
      </c>
      <c r="D17" s="9">
        <v>0.29166666666666702</v>
      </c>
      <c r="E17" s="8">
        <f t="shared" si="6"/>
        <v>46214</v>
      </c>
      <c r="F17" s="9">
        <v>0.57986111111111105</v>
      </c>
      <c r="G17" s="10">
        <f t="shared" si="0"/>
        <v>0.28819444444444403</v>
      </c>
      <c r="H17" s="11">
        <f t="shared" si="3"/>
        <v>847424.54</v>
      </c>
      <c r="I17" s="11">
        <v>848431.77</v>
      </c>
      <c r="J17" s="11">
        <f t="shared" ref="J17:J18" si="19">I17-H17</f>
        <v>1007.2299999999814</v>
      </c>
      <c r="K17" s="27">
        <f t="shared" ref="K17" si="20">J17/24</f>
        <v>41.967916666665893</v>
      </c>
      <c r="L17" s="577"/>
    </row>
    <row r="18" spans="1:14">
      <c r="A18" s="12">
        <f t="shared" si="4"/>
        <v>12</v>
      </c>
      <c r="B18" s="8">
        <f t="shared" si="4"/>
        <v>46215</v>
      </c>
      <c r="C18" s="8">
        <f t="shared" si="5"/>
        <v>46215</v>
      </c>
      <c r="D18" s="9">
        <v>0.29166666666666702</v>
      </c>
      <c r="E18" s="8">
        <f t="shared" si="6"/>
        <v>46215</v>
      </c>
      <c r="F18" s="9">
        <v>0.45833333333333298</v>
      </c>
      <c r="G18" s="10">
        <f t="shared" si="0"/>
        <v>0.16666666666666596</v>
      </c>
      <c r="H18" s="11">
        <f t="shared" si="3"/>
        <v>848431.77</v>
      </c>
      <c r="I18" s="11">
        <v>848463.35999999999</v>
      </c>
      <c r="J18" s="11">
        <f t="shared" si="19"/>
        <v>31.589999999967404</v>
      </c>
      <c r="K18" s="27">
        <f t="shared" ref="K18" si="21">J18/24</f>
        <v>1.3162499999986419</v>
      </c>
      <c r="L18" s="28"/>
      <c r="N18" s="29"/>
    </row>
    <row r="19" spans="1:14">
      <c r="A19" s="12">
        <f t="shared" si="4"/>
        <v>13</v>
      </c>
      <c r="B19" s="8">
        <f t="shared" si="4"/>
        <v>46216</v>
      </c>
      <c r="C19" s="8">
        <f t="shared" si="5"/>
        <v>46216</v>
      </c>
      <c r="D19" s="9">
        <v>0.29166666666666702</v>
      </c>
      <c r="E19" s="8">
        <f t="shared" si="6"/>
        <v>46216</v>
      </c>
      <c r="F19" s="9">
        <v>0.57916666666666705</v>
      </c>
      <c r="G19" s="10">
        <f t="shared" si="0"/>
        <v>0.28750000000000003</v>
      </c>
      <c r="H19" s="11">
        <f t="shared" si="3"/>
        <v>848463.35999999999</v>
      </c>
      <c r="I19" s="11">
        <v>849135.85</v>
      </c>
      <c r="J19" s="11">
        <f t="shared" ref="J19" si="22">I19-H19</f>
        <v>672.48999999999069</v>
      </c>
      <c r="K19" s="27">
        <f t="shared" ref="K19" si="23">J19/24</f>
        <v>28.020416666666279</v>
      </c>
      <c r="L19" s="28"/>
    </row>
    <row r="20" spans="1:14">
      <c r="A20" s="12">
        <f t="shared" si="4"/>
        <v>14</v>
      </c>
      <c r="B20" s="8">
        <f t="shared" si="4"/>
        <v>46217</v>
      </c>
      <c r="C20" s="8">
        <f t="shared" si="5"/>
        <v>46217</v>
      </c>
      <c r="D20" s="9">
        <v>0.29166666666666702</v>
      </c>
      <c r="E20" s="8">
        <f t="shared" si="6"/>
        <v>46217</v>
      </c>
      <c r="F20" s="9">
        <v>0.64722222222222203</v>
      </c>
      <c r="G20" s="10">
        <f t="shared" si="0"/>
        <v>0.35555555555555501</v>
      </c>
      <c r="H20" s="11">
        <f t="shared" si="3"/>
        <v>849135.85</v>
      </c>
      <c r="I20" s="11">
        <v>849796.87</v>
      </c>
      <c r="J20" s="11">
        <f t="shared" ref="J20" si="24">I20-H20</f>
        <v>661.02000000001863</v>
      </c>
      <c r="K20" s="27">
        <f t="shared" ref="K20" si="25">J20/24</f>
        <v>27.542500000000775</v>
      </c>
      <c r="L20" s="28"/>
    </row>
    <row r="21" spans="1:14">
      <c r="A21" s="12">
        <f t="shared" si="4"/>
        <v>15</v>
      </c>
      <c r="B21" s="8">
        <f t="shared" si="4"/>
        <v>46218</v>
      </c>
      <c r="C21" s="8">
        <f t="shared" si="5"/>
        <v>46218</v>
      </c>
      <c r="D21" s="9">
        <v>0.29166666666666702</v>
      </c>
      <c r="E21" s="8">
        <f t="shared" si="6"/>
        <v>46218</v>
      </c>
      <c r="F21" s="9">
        <v>0.58333333333333304</v>
      </c>
      <c r="G21" s="10">
        <f t="shared" si="0"/>
        <v>0.29166666666666602</v>
      </c>
      <c r="H21" s="11">
        <f t="shared" si="3"/>
        <v>849796.87</v>
      </c>
      <c r="I21" s="11">
        <v>850399.22</v>
      </c>
      <c r="J21" s="11">
        <f t="shared" ref="J21" si="26">I21-H21</f>
        <v>602.34999999997672</v>
      </c>
      <c r="K21" s="27">
        <f t="shared" ref="K21" si="27">J21/24</f>
        <v>25.097916666665697</v>
      </c>
      <c r="L21" s="28"/>
    </row>
    <row r="22" spans="1:14">
      <c r="A22" s="12">
        <f t="shared" si="4"/>
        <v>16</v>
      </c>
      <c r="B22" s="8">
        <f t="shared" si="4"/>
        <v>46219</v>
      </c>
      <c r="C22" s="8">
        <f t="shared" si="5"/>
        <v>46219</v>
      </c>
      <c r="D22" s="9">
        <v>0.29166666666666702</v>
      </c>
      <c r="E22" s="8">
        <f t="shared" ref="E22" si="28">C22</f>
        <v>46219</v>
      </c>
      <c r="F22" s="9">
        <v>0.58333333333333304</v>
      </c>
      <c r="G22" s="10">
        <f t="shared" si="0"/>
        <v>0.29166666666666602</v>
      </c>
      <c r="H22" s="11">
        <f t="shared" si="3"/>
        <v>850399.22</v>
      </c>
      <c r="I22" s="11">
        <v>851007.34</v>
      </c>
      <c r="J22" s="11">
        <f t="shared" ref="J22" si="29">I22-H22</f>
        <v>608.11999999999534</v>
      </c>
      <c r="K22" s="27">
        <f t="shared" ref="K22" si="30">J22/24</f>
        <v>25.338333333333139</v>
      </c>
      <c r="L22" s="28"/>
    </row>
    <row r="23" spans="1:14">
      <c r="A23" s="12">
        <f t="shared" si="4"/>
        <v>17</v>
      </c>
      <c r="B23" s="8">
        <f t="shared" si="4"/>
        <v>46220</v>
      </c>
      <c r="C23" s="8">
        <f t="shared" si="5"/>
        <v>46220</v>
      </c>
      <c r="D23" s="9">
        <v>0.29166666666666702</v>
      </c>
      <c r="E23" s="8">
        <f t="shared" si="6"/>
        <v>46220</v>
      </c>
      <c r="F23" s="9">
        <v>0.58333333333333304</v>
      </c>
      <c r="G23" s="10">
        <f t="shared" si="0"/>
        <v>0.29166666666666602</v>
      </c>
      <c r="H23" s="11">
        <f t="shared" si="3"/>
        <v>851007.34</v>
      </c>
      <c r="I23" s="11">
        <v>851647.06</v>
      </c>
      <c r="J23" s="11">
        <f t="shared" ref="J23" si="31">I23-H23</f>
        <v>639.72000000008848</v>
      </c>
      <c r="K23" s="27">
        <f t="shared" ref="K23" si="32">J23/24</f>
        <v>26.655000000003685</v>
      </c>
      <c r="L23" s="28"/>
    </row>
    <row r="24" spans="1:14">
      <c r="A24" s="12">
        <f t="shared" si="4"/>
        <v>18</v>
      </c>
      <c r="B24" s="8">
        <f t="shared" si="4"/>
        <v>46221</v>
      </c>
      <c r="C24" s="8">
        <f t="shared" si="5"/>
        <v>46221</v>
      </c>
      <c r="D24" s="9">
        <v>0.29166666666666702</v>
      </c>
      <c r="E24" s="8">
        <f t="shared" si="6"/>
        <v>46221</v>
      </c>
      <c r="F24" s="9">
        <v>0.5805555555555556</v>
      </c>
      <c r="G24" s="10">
        <f t="shared" si="0"/>
        <v>0.28888888888888858</v>
      </c>
      <c r="H24" s="11">
        <f t="shared" si="3"/>
        <v>851647.06</v>
      </c>
      <c r="I24" s="11">
        <v>852598.64</v>
      </c>
      <c r="J24" s="11">
        <f t="shared" ref="J24" si="33">I24-H24</f>
        <v>951.57999999995809</v>
      </c>
      <c r="K24" s="27">
        <f t="shared" ref="K24" si="34">J24/24</f>
        <v>39.649166666664918</v>
      </c>
      <c r="L24" s="28"/>
    </row>
    <row r="25" spans="1:14">
      <c r="A25" s="12">
        <f t="shared" ref="A25:B33" si="35">A24+1</f>
        <v>19</v>
      </c>
      <c r="B25" s="8">
        <f>B24+1</f>
        <v>46222</v>
      </c>
      <c r="C25" s="8">
        <f t="shared" si="5"/>
        <v>46222</v>
      </c>
      <c r="D25" s="9">
        <v>0.29166666666666702</v>
      </c>
      <c r="E25" s="8">
        <f t="shared" si="6"/>
        <v>46222</v>
      </c>
      <c r="F25" s="9">
        <v>0.55972222222222223</v>
      </c>
      <c r="G25" s="10">
        <f t="shared" si="0"/>
        <v>0.26805555555555521</v>
      </c>
      <c r="H25" s="11">
        <f t="shared" si="3"/>
        <v>852598.64</v>
      </c>
      <c r="I25" s="11">
        <v>852598.64</v>
      </c>
      <c r="J25" s="11">
        <f t="shared" ref="J25" si="36">I25-H25</f>
        <v>0</v>
      </c>
      <c r="K25" s="27">
        <f t="shared" ref="K25" si="37">J25/24</f>
        <v>0</v>
      </c>
      <c r="L25" s="774" t="s">
        <v>414</v>
      </c>
    </row>
    <row r="26" spans="1:14">
      <c r="A26" s="12">
        <f t="shared" si="35"/>
        <v>20</v>
      </c>
      <c r="B26" s="8">
        <f>B25+1</f>
        <v>46223</v>
      </c>
      <c r="C26" s="8">
        <f t="shared" si="5"/>
        <v>46223</v>
      </c>
      <c r="D26" s="9">
        <v>0.29166666666666702</v>
      </c>
      <c r="E26" s="8">
        <f t="shared" si="6"/>
        <v>46223</v>
      </c>
      <c r="F26" s="275">
        <v>0.5708333333333333</v>
      </c>
      <c r="G26" s="10">
        <f t="shared" si="0"/>
        <v>0.27916666666666629</v>
      </c>
      <c r="H26" s="11">
        <f t="shared" si="3"/>
        <v>852598.64</v>
      </c>
      <c r="I26" s="11">
        <v>852629.11</v>
      </c>
      <c r="J26" s="11">
        <f t="shared" ref="J26:J28" si="38">I26-H26</f>
        <v>30.46999999997206</v>
      </c>
      <c r="K26" s="27">
        <f t="shared" ref="K26:K28" si="39">J26/24</f>
        <v>1.2695833333321691</v>
      </c>
      <c r="L26" s="28"/>
    </row>
    <row r="27" spans="1:14">
      <c r="A27" s="12">
        <f t="shared" si="35"/>
        <v>21</v>
      </c>
      <c r="B27" s="8">
        <f>B26+1</f>
        <v>46224</v>
      </c>
      <c r="C27" s="8">
        <f t="shared" si="5"/>
        <v>46224</v>
      </c>
      <c r="D27" s="9">
        <v>0.29166666666666702</v>
      </c>
      <c r="E27" s="8">
        <f t="shared" si="6"/>
        <v>46224</v>
      </c>
      <c r="F27" s="9">
        <v>0.57777777777777772</v>
      </c>
      <c r="G27" s="10">
        <f t="shared" si="0"/>
        <v>0.28611111111111071</v>
      </c>
      <c r="H27" s="11">
        <f t="shared" si="3"/>
        <v>852629.11</v>
      </c>
      <c r="I27" s="240">
        <v>853348.06</v>
      </c>
      <c r="J27" s="11">
        <f t="shared" ref="J27" si="40">I27-H27</f>
        <v>718.95000000006985</v>
      </c>
      <c r="K27" s="27">
        <f t="shared" ref="K27" si="41">J27/24</f>
        <v>29.95625000000291</v>
      </c>
      <c r="L27" s="28"/>
    </row>
    <row r="28" spans="1:14">
      <c r="A28" s="12">
        <f t="shared" si="35"/>
        <v>22</v>
      </c>
      <c r="B28" s="8">
        <f t="shared" si="35"/>
        <v>46225</v>
      </c>
      <c r="C28" s="8">
        <f t="shared" si="5"/>
        <v>46225</v>
      </c>
      <c r="D28" s="9">
        <v>0.29166666666666702</v>
      </c>
      <c r="E28" s="8">
        <f t="shared" si="6"/>
        <v>46225</v>
      </c>
      <c r="F28" s="9">
        <v>0.70833333333333304</v>
      </c>
      <c r="G28" s="10">
        <f t="shared" si="0"/>
        <v>0.41666666666666602</v>
      </c>
      <c r="H28" s="11">
        <f t="shared" si="3"/>
        <v>853348.06</v>
      </c>
      <c r="I28" s="11">
        <v>854423.93</v>
      </c>
      <c r="J28" s="11">
        <f t="shared" si="38"/>
        <v>1075.8699999999953</v>
      </c>
      <c r="K28" s="27">
        <f t="shared" si="39"/>
        <v>44.827916666666475</v>
      </c>
      <c r="L28" s="28"/>
    </row>
    <row r="29" spans="1:14">
      <c r="A29" s="12">
        <f t="shared" si="35"/>
        <v>23</v>
      </c>
      <c r="B29" s="8">
        <f t="shared" si="35"/>
        <v>46226</v>
      </c>
      <c r="C29" s="8">
        <f t="shared" si="5"/>
        <v>46226</v>
      </c>
      <c r="D29" s="9">
        <v>0.29166666666666702</v>
      </c>
      <c r="E29" s="8">
        <f t="shared" ref="E29" si="42">C29</f>
        <v>46226</v>
      </c>
      <c r="F29" s="9">
        <v>0.56944444444444398</v>
      </c>
      <c r="G29" s="10">
        <f t="shared" si="0"/>
        <v>0.27777777777777696</v>
      </c>
      <c r="H29" s="11">
        <f t="shared" si="3"/>
        <v>854423.93</v>
      </c>
      <c r="I29" s="11">
        <v>855491.13</v>
      </c>
      <c r="J29" s="11">
        <f t="shared" ref="J29:J30" si="43">I29-H29</f>
        <v>1067.1999999999534</v>
      </c>
      <c r="K29" s="27">
        <f t="shared" ref="K29" si="44">J29/24</f>
        <v>44.466666666664729</v>
      </c>
      <c r="L29" s="28"/>
    </row>
    <row r="30" spans="1:14">
      <c r="A30" s="12">
        <f t="shared" si="35"/>
        <v>24</v>
      </c>
      <c r="B30" s="8">
        <f t="shared" si="35"/>
        <v>46227</v>
      </c>
      <c r="C30" s="8">
        <f t="shared" si="5"/>
        <v>46227</v>
      </c>
      <c r="D30" s="9">
        <v>0.29166666666666702</v>
      </c>
      <c r="E30" s="8">
        <f t="shared" si="6"/>
        <v>46227</v>
      </c>
      <c r="F30" s="9">
        <v>0.58333333333333304</v>
      </c>
      <c r="G30" s="10">
        <f t="shared" si="0"/>
        <v>0.29166666666666602</v>
      </c>
      <c r="H30" s="11">
        <f t="shared" si="3"/>
        <v>855491.13</v>
      </c>
      <c r="I30" s="11">
        <v>855537.47</v>
      </c>
      <c r="J30" s="11">
        <f t="shared" si="43"/>
        <v>46.339999999967404</v>
      </c>
      <c r="K30" s="27">
        <f t="shared" ref="K30" si="45">J30/24</f>
        <v>1.9308333333319752</v>
      </c>
      <c r="L30" s="28"/>
    </row>
    <row r="31" spans="1:14">
      <c r="A31" s="12">
        <f t="shared" si="35"/>
        <v>25</v>
      </c>
      <c r="B31" s="8">
        <f t="shared" si="35"/>
        <v>46228</v>
      </c>
      <c r="C31" s="8">
        <f t="shared" si="5"/>
        <v>46228</v>
      </c>
      <c r="D31" s="9">
        <v>0.29166666666666702</v>
      </c>
      <c r="E31" s="8">
        <f t="shared" si="6"/>
        <v>46228</v>
      </c>
      <c r="F31" s="9">
        <v>0.58333333333333304</v>
      </c>
      <c r="G31" s="10">
        <f t="shared" si="0"/>
        <v>0.29166666666666602</v>
      </c>
      <c r="H31" s="11">
        <f t="shared" si="3"/>
        <v>855537.47</v>
      </c>
      <c r="I31" s="11">
        <v>856272.72</v>
      </c>
      <c r="J31" s="11">
        <f t="shared" ref="J31" si="46">I31-H31</f>
        <v>735.25</v>
      </c>
      <c r="K31" s="27">
        <f t="shared" ref="K31" si="47">J31/24</f>
        <v>30.635416666666668</v>
      </c>
      <c r="L31" s="28"/>
    </row>
    <row r="32" spans="1:14">
      <c r="A32" s="12">
        <f t="shared" si="35"/>
        <v>26</v>
      </c>
      <c r="B32" s="8">
        <f t="shared" si="35"/>
        <v>46229</v>
      </c>
      <c r="C32" s="8">
        <f t="shared" si="5"/>
        <v>46229</v>
      </c>
      <c r="D32" s="9">
        <v>0.29166666666666702</v>
      </c>
      <c r="E32" s="8">
        <f t="shared" si="6"/>
        <v>46229</v>
      </c>
      <c r="F32" s="9">
        <v>0.58333333333333304</v>
      </c>
      <c r="G32" s="10">
        <f t="shared" si="0"/>
        <v>0.29166666666666602</v>
      </c>
      <c r="H32" s="11">
        <f t="shared" si="3"/>
        <v>856272.72</v>
      </c>
      <c r="I32" s="11">
        <v>856337.78</v>
      </c>
      <c r="J32" s="11">
        <f t="shared" ref="J32" si="48">I32-H32</f>
        <v>65.060000000055879</v>
      </c>
      <c r="K32" s="27">
        <f t="shared" ref="K32" si="49">J32/24</f>
        <v>2.7108333333356618</v>
      </c>
      <c r="L32" s="28"/>
    </row>
    <row r="33" spans="1:12">
      <c r="A33" s="12">
        <f t="shared" si="35"/>
        <v>27</v>
      </c>
      <c r="B33" s="8">
        <f t="shared" si="35"/>
        <v>46230</v>
      </c>
      <c r="C33" s="8">
        <f t="shared" si="5"/>
        <v>46230</v>
      </c>
      <c r="D33" s="9">
        <v>0.29166666666666702</v>
      </c>
      <c r="E33" s="8">
        <f t="shared" ref="E33" si="50">C33</f>
        <v>46230</v>
      </c>
      <c r="F33" s="9">
        <v>0.58333333333333304</v>
      </c>
      <c r="G33" s="10">
        <f t="shared" si="0"/>
        <v>0.29166666666666602</v>
      </c>
      <c r="H33" s="11">
        <f t="shared" si="3"/>
        <v>856337.78</v>
      </c>
      <c r="I33" s="11">
        <v>857410.21</v>
      </c>
      <c r="J33" s="11">
        <f t="shared" ref="J33" si="51">I33-H33</f>
        <v>1072.4299999999348</v>
      </c>
      <c r="K33" s="27">
        <f t="shared" ref="K33" si="52">J33/24</f>
        <v>44.684583333330615</v>
      </c>
      <c r="L33" s="28"/>
    </row>
    <row r="34" spans="1:12">
      <c r="A34" s="12">
        <f t="shared" ref="A34:B34" si="53">A33+1</f>
        <v>28</v>
      </c>
      <c r="B34" s="8">
        <f t="shared" si="53"/>
        <v>46231</v>
      </c>
      <c r="C34" s="8">
        <f t="shared" ref="C34:C36" si="54">B34</f>
        <v>46231</v>
      </c>
      <c r="D34" s="9">
        <v>0.29166666666666702</v>
      </c>
      <c r="E34" s="8">
        <f t="shared" ref="E34:E36" si="55">C34</f>
        <v>46231</v>
      </c>
      <c r="F34" s="9">
        <v>0.58333333333333304</v>
      </c>
      <c r="G34" s="10">
        <f t="shared" ref="G34:G36" si="56">IFERROR(((E34-C34)+(F34-D34)),"")</f>
        <v>0.29166666666666602</v>
      </c>
      <c r="H34" s="11">
        <f>I33</f>
        <v>857410.21</v>
      </c>
      <c r="I34" s="11">
        <v>858166.46</v>
      </c>
      <c r="J34" s="11">
        <f t="shared" ref="J34:J36" si="57">I34-H34</f>
        <v>756.25</v>
      </c>
      <c r="K34" s="27">
        <f t="shared" ref="K34:K36" si="58">J34/24</f>
        <v>31.510416666666668</v>
      </c>
      <c r="L34" s="28"/>
    </row>
    <row r="35" spans="1:12">
      <c r="A35" s="12">
        <f t="shared" ref="A35:B35" si="59">A34+1</f>
        <v>29</v>
      </c>
      <c r="B35" s="8">
        <f t="shared" si="59"/>
        <v>46232</v>
      </c>
      <c r="C35" s="8">
        <f t="shared" si="54"/>
        <v>46232</v>
      </c>
      <c r="D35" s="9">
        <v>0.29166666666666702</v>
      </c>
      <c r="E35" s="8">
        <f t="shared" si="55"/>
        <v>46232</v>
      </c>
      <c r="F35" s="9">
        <v>0.58333333333333304</v>
      </c>
      <c r="G35" s="10">
        <f t="shared" si="56"/>
        <v>0.29166666666666602</v>
      </c>
      <c r="H35" s="11">
        <f>I34</f>
        <v>858166.46</v>
      </c>
      <c r="I35" s="11">
        <v>859245.06</v>
      </c>
      <c r="J35" s="11">
        <f t="shared" si="57"/>
        <v>1078.6000000000931</v>
      </c>
      <c r="K35" s="27">
        <f t="shared" si="58"/>
        <v>44.94166666667055</v>
      </c>
      <c r="L35" s="28"/>
    </row>
    <row r="36" spans="1:12">
      <c r="A36" s="12">
        <f t="shared" ref="A36:B37" si="60">A35+1</f>
        <v>30</v>
      </c>
      <c r="B36" s="8">
        <f t="shared" si="60"/>
        <v>46233</v>
      </c>
      <c r="C36" s="8">
        <f t="shared" si="54"/>
        <v>46233</v>
      </c>
      <c r="D36" s="9">
        <v>0.29166666666666702</v>
      </c>
      <c r="E36" s="8">
        <f t="shared" si="55"/>
        <v>46233</v>
      </c>
      <c r="F36" s="9">
        <v>0.58333333333333304</v>
      </c>
      <c r="G36" s="10">
        <f t="shared" si="56"/>
        <v>0.29166666666666602</v>
      </c>
      <c r="H36" s="11">
        <f>I35</f>
        <v>859245.06</v>
      </c>
      <c r="I36" s="11">
        <v>860207.68</v>
      </c>
      <c r="J36" s="11">
        <f t="shared" si="57"/>
        <v>962.61999999999534</v>
      </c>
      <c r="K36" s="27">
        <f t="shared" si="58"/>
        <v>40.109166666666475</v>
      </c>
      <c r="L36" s="28"/>
    </row>
    <row r="37" spans="1:12">
      <c r="A37" s="12">
        <f t="shared" si="60"/>
        <v>31</v>
      </c>
      <c r="B37" s="8">
        <f t="shared" si="60"/>
        <v>46234</v>
      </c>
      <c r="C37" s="8">
        <f t="shared" ref="C37" si="61">B37</f>
        <v>46234</v>
      </c>
      <c r="D37" s="9">
        <v>0.29166666666666702</v>
      </c>
      <c r="E37" s="8">
        <f t="shared" ref="E37" si="62">C37</f>
        <v>46234</v>
      </c>
      <c r="F37" s="9">
        <v>0.58333333333333304</v>
      </c>
      <c r="G37" s="10">
        <f t="shared" ref="G37" si="63">IFERROR(((E37-C37)+(F37-D37)),"")</f>
        <v>0.29166666666666602</v>
      </c>
      <c r="H37" s="11">
        <f>I36</f>
        <v>860207.68</v>
      </c>
      <c r="I37" s="11">
        <v>860262.99</v>
      </c>
      <c r="J37" s="11">
        <f t="shared" ref="J37" si="64">I37-H37</f>
        <v>55.309999999939464</v>
      </c>
      <c r="K37" s="27">
        <f t="shared" ref="K37" si="65">J37/24</f>
        <v>2.304583333330811</v>
      </c>
      <c r="L37" s="5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5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8.8847222222222051</v>
      </c>
      <c r="H40" s="20"/>
      <c r="I40" s="20"/>
      <c r="J40" s="32">
        <f>SUM(J7:J39)</f>
        <v>18532.780000000028</v>
      </c>
      <c r="K40" s="32">
        <f>AVERAGE(K7:K39)</f>
        <v>24.909650537634445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G40/SUMPRODUCT((G7:G39&gt;0)*1)</f>
        <v>0.28660394265232919</v>
      </c>
      <c r="H41" s="24"/>
      <c r="I41" s="24"/>
      <c r="J41" s="24"/>
      <c r="K41" s="24">
        <f>K40/SUMPRODUCT((K7:K39&gt;0)*1)</f>
        <v>0.85895346681498086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800-000000000000}"/>
  </hyperlinks>
  <pageMargins left="0.7" right="0.7" top="0.75" bottom="0.75" header="0.3" footer="0.3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XFD40"/>
  <sheetViews>
    <sheetView workbookViewId="0">
      <pane ySplit="6" topLeftCell="A25" activePane="bottomLeft" state="frozen"/>
      <selection pane="bottomLeft" activeCell="A37" sqref="A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3.88671875" style="1" customWidth="1"/>
    <col min="8" max="8" width="13.33203125" style="1" customWidth="1"/>
    <col min="9" max="9" width="14.33203125" style="1" customWidth="1"/>
    <col min="10" max="10" width="11.5546875" style="1" customWidth="1"/>
    <col min="11" max="11" width="9.109375" style="1"/>
    <col min="12" max="12" width="44.33203125" style="1" customWidth="1"/>
    <col min="13" max="16384" width="9.109375" style="1"/>
  </cols>
  <sheetData>
    <row r="1" spans="1:12 16384:16384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 16384:16384">
      <c r="B2" s="2"/>
      <c r="C2" s="3" t="s">
        <v>212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 16384:16384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 16384:16384">
      <c r="B4" s="4"/>
      <c r="C4" s="76">
        <f>'Summary sales'!A4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MAX(K7:K34)</f>
        <v>70.999166666665886</v>
      </c>
      <c r="L4" s="2"/>
    </row>
    <row r="5" spans="1:12 16384:16384" ht="1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 16384:16384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 16384:16384">
      <c r="A7" s="6">
        <v>1</v>
      </c>
      <c r="B7" s="7">
        <f>C4</f>
        <v>46204</v>
      </c>
      <c r="C7" s="8">
        <f>C4</f>
        <v>46204</v>
      </c>
      <c r="D7" s="9">
        <v>0.29166666666666702</v>
      </c>
      <c r="E7" s="8">
        <f>C7</f>
        <v>46204</v>
      </c>
      <c r="F7" s="9">
        <v>0.91666666666666696</v>
      </c>
      <c r="G7" s="10">
        <f>IFERROR(((E7-C7)+(F7-D7)),"")</f>
        <v>0.625</v>
      </c>
      <c r="H7" s="11">
        <v>3433049.34</v>
      </c>
      <c r="I7" s="11">
        <v>3434368.66</v>
      </c>
      <c r="J7" s="11">
        <f t="shared" ref="J7" si="0">I7-H7</f>
        <v>1319.320000000298</v>
      </c>
      <c r="K7" s="27">
        <f t="shared" ref="K7" si="1">J7/24</f>
        <v>54.971666666679084</v>
      </c>
      <c r="L7" s="588"/>
    </row>
    <row r="8" spans="1:12 16384:16384">
      <c r="A8" s="12">
        <f>A7+1</f>
        <v>2</v>
      </c>
      <c r="B8" s="8">
        <f>B7+1</f>
        <v>46205</v>
      </c>
      <c r="C8" s="8">
        <f>C7+1</f>
        <v>46205</v>
      </c>
      <c r="D8" s="9">
        <v>0.29166666666666702</v>
      </c>
      <c r="E8" s="8">
        <f>C8</f>
        <v>46205</v>
      </c>
      <c r="F8" s="9">
        <v>0.875</v>
      </c>
      <c r="G8" s="10">
        <f t="shared" ref="G8:G28" si="2">IFERROR(((E8-C8)+(F8-D8)),"")</f>
        <v>0.58333333333333304</v>
      </c>
      <c r="H8" s="11">
        <f t="shared" ref="H8:H24" si="3">I7</f>
        <v>3434368.66</v>
      </c>
      <c r="I8" s="11">
        <v>3435821.59</v>
      </c>
      <c r="J8" s="11">
        <f t="shared" ref="J8" si="4">I8-H8</f>
        <v>1452.929999999702</v>
      </c>
      <c r="K8" s="27">
        <f t="shared" ref="K8" si="5">J8/24</f>
        <v>60.53874999998758</v>
      </c>
      <c r="L8" s="28"/>
    </row>
    <row r="9" spans="1:12 16384:16384">
      <c r="A9" s="12">
        <f t="shared" ref="A9:C24" si="6">A8+1</f>
        <v>3</v>
      </c>
      <c r="B9" s="8">
        <f t="shared" si="6"/>
        <v>46206</v>
      </c>
      <c r="C9" s="8">
        <f t="shared" si="6"/>
        <v>46206</v>
      </c>
      <c r="D9" s="9">
        <v>0.29166666666666702</v>
      </c>
      <c r="E9" s="8">
        <f t="shared" ref="E9:E31" si="7">C9</f>
        <v>46206</v>
      </c>
      <c r="F9" s="9">
        <v>0.85416666666666696</v>
      </c>
      <c r="G9" s="10">
        <f t="shared" si="2"/>
        <v>0.5625</v>
      </c>
      <c r="H9" s="11">
        <f t="shared" si="3"/>
        <v>3435821.59</v>
      </c>
      <c r="I9" s="11">
        <v>3437525.57</v>
      </c>
      <c r="J9" s="11">
        <f t="shared" ref="J9" si="8">I9-H9</f>
        <v>1703.9799999999814</v>
      </c>
      <c r="K9" s="27">
        <f t="shared" ref="K9" si="9">J9/24</f>
        <v>70.999166666665886</v>
      </c>
      <c r="L9" s="28"/>
    </row>
    <row r="10" spans="1:12 16384:16384">
      <c r="A10" s="12">
        <f t="shared" si="6"/>
        <v>4</v>
      </c>
      <c r="B10" s="8">
        <f t="shared" si="6"/>
        <v>46207</v>
      </c>
      <c r="C10" s="8">
        <f t="shared" si="6"/>
        <v>46207</v>
      </c>
      <c r="D10" s="9">
        <v>0.29166666666666702</v>
      </c>
      <c r="E10" s="8">
        <f t="shared" si="7"/>
        <v>46207</v>
      </c>
      <c r="F10" s="9">
        <v>0.89583333333333304</v>
      </c>
      <c r="G10" s="10">
        <f t="shared" si="2"/>
        <v>0.60416666666666607</v>
      </c>
      <c r="H10" s="11">
        <f t="shared" si="3"/>
        <v>3437525.57</v>
      </c>
      <c r="I10" s="11">
        <v>3437525.57</v>
      </c>
      <c r="J10" s="11">
        <f t="shared" ref="J10" si="10">I10-H10</f>
        <v>0</v>
      </c>
      <c r="K10" s="27">
        <f t="shared" ref="K10" si="11">J10/24</f>
        <v>0</v>
      </c>
      <c r="L10" s="735" t="s">
        <v>158</v>
      </c>
    </row>
    <row r="11" spans="1:12 16384:16384">
      <c r="A11" s="12">
        <f t="shared" si="6"/>
        <v>5</v>
      </c>
      <c r="B11" s="8">
        <f t="shared" si="6"/>
        <v>46208</v>
      </c>
      <c r="C11" s="8">
        <f t="shared" si="6"/>
        <v>46208</v>
      </c>
      <c r="D11" s="9">
        <v>0.29166666666666702</v>
      </c>
      <c r="E11" s="8">
        <f t="shared" si="7"/>
        <v>46208</v>
      </c>
      <c r="F11" s="9">
        <v>0.83333333333333304</v>
      </c>
      <c r="G11" s="10">
        <f t="shared" si="2"/>
        <v>0.54166666666666607</v>
      </c>
      <c r="H11" s="11">
        <f t="shared" si="3"/>
        <v>3437525.57</v>
      </c>
      <c r="I11" s="11">
        <v>3437525.57</v>
      </c>
      <c r="J11" s="11">
        <f t="shared" ref="J11" si="12">I11-H11</f>
        <v>0</v>
      </c>
      <c r="K11" s="27">
        <f t="shared" ref="K11" si="13">J11/24</f>
        <v>0</v>
      </c>
      <c r="L11" s="735" t="s">
        <v>158</v>
      </c>
    </row>
    <row r="12" spans="1:12 16384:16384">
      <c r="A12" s="12">
        <f t="shared" si="6"/>
        <v>6</v>
      </c>
      <c r="B12" s="8">
        <f t="shared" si="6"/>
        <v>46209</v>
      </c>
      <c r="C12" s="8">
        <f t="shared" si="6"/>
        <v>46209</v>
      </c>
      <c r="D12" s="9">
        <v>0.29166666666666702</v>
      </c>
      <c r="E12" s="8">
        <f t="shared" si="7"/>
        <v>46209</v>
      </c>
      <c r="F12" s="9">
        <v>0.91666666666666663</v>
      </c>
      <c r="G12" s="10">
        <f t="shared" si="2"/>
        <v>0.62499999999999956</v>
      </c>
      <c r="H12" s="11">
        <f t="shared" si="3"/>
        <v>3437525.57</v>
      </c>
      <c r="I12" s="11">
        <v>3438655.77</v>
      </c>
      <c r="J12" s="11">
        <f t="shared" ref="J12" si="14">I12-H12</f>
        <v>1130.2000000001863</v>
      </c>
      <c r="K12" s="27">
        <f t="shared" ref="K12" si="15">J12/24</f>
        <v>47.091666666674428</v>
      </c>
      <c r="L12" s="28"/>
      <c r="XFD12" s="103" t="s">
        <v>213</v>
      </c>
    </row>
    <row r="13" spans="1:12 16384:16384">
      <c r="A13" s="12">
        <f t="shared" si="6"/>
        <v>7</v>
      </c>
      <c r="B13" s="8">
        <f t="shared" si="6"/>
        <v>46210</v>
      </c>
      <c r="C13" s="8">
        <f t="shared" si="6"/>
        <v>46210</v>
      </c>
      <c r="D13" s="9">
        <v>0.29166666666666702</v>
      </c>
      <c r="E13" s="8">
        <f t="shared" si="7"/>
        <v>46210</v>
      </c>
      <c r="F13" s="9">
        <v>0.94444444444444497</v>
      </c>
      <c r="G13" s="10">
        <f t="shared" si="2"/>
        <v>0.6527777777777779</v>
      </c>
      <c r="H13" s="11">
        <f t="shared" si="3"/>
        <v>3438655.77</v>
      </c>
      <c r="I13" s="11">
        <v>3439729.22</v>
      </c>
      <c r="J13" s="11">
        <f t="shared" ref="J13:J16" si="16">I13-H13</f>
        <v>1073.4500000001863</v>
      </c>
      <c r="K13" s="27">
        <f t="shared" ref="K13:K16" si="17">J13/24</f>
        <v>44.727083333341092</v>
      </c>
      <c r="L13" s="28"/>
    </row>
    <row r="14" spans="1:12 16384:16384">
      <c r="A14" s="12">
        <f t="shared" si="6"/>
        <v>8</v>
      </c>
      <c r="B14" s="8">
        <f t="shared" si="6"/>
        <v>46211</v>
      </c>
      <c r="C14" s="8">
        <f t="shared" si="6"/>
        <v>46211</v>
      </c>
      <c r="D14" s="9">
        <v>0</v>
      </c>
      <c r="E14" s="8">
        <f t="shared" si="7"/>
        <v>46211</v>
      </c>
      <c r="F14" s="9">
        <v>0.875</v>
      </c>
      <c r="G14" s="10">
        <f t="shared" si="2"/>
        <v>0.875</v>
      </c>
      <c r="H14" s="11">
        <f t="shared" si="3"/>
        <v>3439729.22</v>
      </c>
      <c r="I14" s="11">
        <v>3440986.83</v>
      </c>
      <c r="J14" s="11">
        <f t="shared" si="16"/>
        <v>1257.6099999998696</v>
      </c>
      <c r="K14" s="27">
        <f t="shared" si="17"/>
        <v>52.400416666661236</v>
      </c>
      <c r="L14" s="28"/>
    </row>
    <row r="15" spans="1:12 16384:16384">
      <c r="A15" s="12">
        <f t="shared" si="6"/>
        <v>9</v>
      </c>
      <c r="B15" s="8">
        <f t="shared" si="6"/>
        <v>46212</v>
      </c>
      <c r="C15" s="8">
        <f t="shared" si="6"/>
        <v>46212</v>
      </c>
      <c r="D15" s="9">
        <v>0.29166666666666702</v>
      </c>
      <c r="E15" s="8">
        <f t="shared" si="7"/>
        <v>46212</v>
      </c>
      <c r="F15" s="9">
        <v>0.94791666666666696</v>
      </c>
      <c r="G15" s="10">
        <f t="shared" ref="G15" si="18">IFERROR(((E15-C15)+(F15-D15)),"")</f>
        <v>0.65625</v>
      </c>
      <c r="H15" s="11">
        <f t="shared" si="3"/>
        <v>3440986.83</v>
      </c>
      <c r="I15" s="11">
        <v>3441674.08</v>
      </c>
      <c r="J15" s="11">
        <f t="shared" si="16"/>
        <v>687.25</v>
      </c>
      <c r="K15" s="27">
        <f t="shared" si="17"/>
        <v>28.635416666666668</v>
      </c>
      <c r="L15" s="28"/>
    </row>
    <row r="16" spans="1:12 16384:16384">
      <c r="A16" s="12">
        <f t="shared" si="6"/>
        <v>10</v>
      </c>
      <c r="B16" s="8">
        <f t="shared" si="6"/>
        <v>46213</v>
      </c>
      <c r="C16" s="8">
        <f t="shared" si="6"/>
        <v>46213</v>
      </c>
      <c r="D16" s="9">
        <v>0.29166666666666702</v>
      </c>
      <c r="E16" s="8">
        <f t="shared" si="7"/>
        <v>46213</v>
      </c>
      <c r="F16" s="9">
        <v>0.86458333333333304</v>
      </c>
      <c r="G16" s="10">
        <f t="shared" si="2"/>
        <v>0.57291666666666607</v>
      </c>
      <c r="H16" s="11">
        <f t="shared" si="3"/>
        <v>3441674.08</v>
      </c>
      <c r="I16" s="11">
        <v>3442155.01</v>
      </c>
      <c r="J16" s="11">
        <f t="shared" si="16"/>
        <v>480.92999999970198</v>
      </c>
      <c r="K16" s="27">
        <f t="shared" si="17"/>
        <v>20.038749999987584</v>
      </c>
      <c r="L16" s="28"/>
    </row>
    <row r="17" spans="1:14">
      <c r="A17" s="12">
        <f t="shared" si="6"/>
        <v>11</v>
      </c>
      <c r="B17" s="8">
        <f t="shared" si="6"/>
        <v>46214</v>
      </c>
      <c r="C17" s="8">
        <f t="shared" si="6"/>
        <v>46214</v>
      </c>
      <c r="D17" s="9">
        <v>0.29166666666666702</v>
      </c>
      <c r="E17" s="8">
        <f t="shared" si="7"/>
        <v>46214</v>
      </c>
      <c r="F17" s="9">
        <v>0.9375</v>
      </c>
      <c r="G17" s="10">
        <f t="shared" si="2"/>
        <v>0.64583333333333304</v>
      </c>
      <c r="H17" s="11">
        <f t="shared" si="3"/>
        <v>3442155.01</v>
      </c>
      <c r="I17" s="11">
        <v>3442155.01</v>
      </c>
      <c r="J17" s="11">
        <f t="shared" ref="J17" si="19">I17-H17</f>
        <v>0</v>
      </c>
      <c r="K17" s="27">
        <f t="shared" ref="K17" si="20">J17/24</f>
        <v>0</v>
      </c>
      <c r="L17" s="754" t="s">
        <v>158</v>
      </c>
      <c r="N17" s="29"/>
    </row>
    <row r="18" spans="1:14">
      <c r="A18" s="12">
        <f t="shared" si="6"/>
        <v>12</v>
      </c>
      <c r="B18" s="8">
        <f t="shared" si="6"/>
        <v>46215</v>
      </c>
      <c r="C18" s="8">
        <f t="shared" si="6"/>
        <v>46215</v>
      </c>
      <c r="D18" s="9">
        <v>0.29166666666666702</v>
      </c>
      <c r="E18" s="8">
        <f t="shared" si="7"/>
        <v>46215</v>
      </c>
      <c r="F18" s="9">
        <v>0.85416666666666696</v>
      </c>
      <c r="G18" s="10">
        <f t="shared" si="2"/>
        <v>0.5625</v>
      </c>
      <c r="H18" s="11">
        <f t="shared" si="3"/>
        <v>3442155.01</v>
      </c>
      <c r="I18" s="11">
        <v>3442155.01</v>
      </c>
      <c r="J18" s="11">
        <f t="shared" ref="J18" si="21">I18-H18</f>
        <v>0</v>
      </c>
      <c r="K18" s="27">
        <f t="shared" ref="K18" si="22">J18/24</f>
        <v>0</v>
      </c>
      <c r="L18" s="754" t="s">
        <v>158</v>
      </c>
    </row>
    <row r="19" spans="1:14">
      <c r="A19" s="12">
        <f t="shared" si="6"/>
        <v>13</v>
      </c>
      <c r="B19" s="8">
        <f t="shared" si="6"/>
        <v>46216</v>
      </c>
      <c r="C19" s="8">
        <f t="shared" si="6"/>
        <v>46216</v>
      </c>
      <c r="D19" s="9">
        <v>0</v>
      </c>
      <c r="E19" s="8">
        <f t="shared" si="7"/>
        <v>46216</v>
      </c>
      <c r="F19" s="9">
        <v>0.875</v>
      </c>
      <c r="G19" s="10">
        <f t="shared" si="2"/>
        <v>0.875</v>
      </c>
      <c r="H19" s="11">
        <f t="shared" si="3"/>
        <v>3442155.01</v>
      </c>
      <c r="I19" s="11">
        <v>3443189.94</v>
      </c>
      <c r="J19" s="11">
        <f t="shared" ref="J19" si="23">I19-H19</f>
        <v>1034.9300000001676</v>
      </c>
      <c r="K19" s="27">
        <f t="shared" ref="K19" si="24">J19/24</f>
        <v>43.122083333340321</v>
      </c>
      <c r="L19" s="28"/>
    </row>
    <row r="20" spans="1:14">
      <c r="A20" s="12">
        <f t="shared" si="6"/>
        <v>14</v>
      </c>
      <c r="B20" s="8">
        <f t="shared" si="6"/>
        <v>46217</v>
      </c>
      <c r="C20" s="8">
        <f t="shared" si="6"/>
        <v>46217</v>
      </c>
      <c r="D20" s="9">
        <v>0</v>
      </c>
      <c r="E20" s="8">
        <f t="shared" si="7"/>
        <v>46217</v>
      </c>
      <c r="F20" s="9">
        <v>0.875</v>
      </c>
      <c r="G20" s="10">
        <f t="shared" si="2"/>
        <v>0.875</v>
      </c>
      <c r="H20" s="11">
        <f t="shared" si="3"/>
        <v>3443189.94</v>
      </c>
      <c r="I20" s="11">
        <v>3444246.29</v>
      </c>
      <c r="J20" s="11">
        <f t="shared" ref="J20:J23" si="25">I20-H20</f>
        <v>1056.3500000000931</v>
      </c>
      <c r="K20" s="27">
        <f t="shared" ref="K20:K23" si="26">J20/24</f>
        <v>44.014583333337214</v>
      </c>
      <c r="L20" s="28"/>
    </row>
    <row r="21" spans="1:14">
      <c r="A21" s="12">
        <f t="shared" si="6"/>
        <v>15</v>
      </c>
      <c r="B21" s="8">
        <f t="shared" si="6"/>
        <v>46218</v>
      </c>
      <c r="C21" s="8">
        <f t="shared" si="6"/>
        <v>46218</v>
      </c>
      <c r="D21" s="9">
        <v>0</v>
      </c>
      <c r="E21" s="8">
        <f t="shared" si="7"/>
        <v>46218</v>
      </c>
      <c r="F21" s="9">
        <v>0.875</v>
      </c>
      <c r="G21" s="10">
        <f t="shared" si="2"/>
        <v>0.875</v>
      </c>
      <c r="H21" s="11">
        <f t="shared" si="3"/>
        <v>3444246.29</v>
      </c>
      <c r="I21" s="11">
        <v>3445566.2</v>
      </c>
      <c r="J21" s="11">
        <f t="shared" si="25"/>
        <v>1319.910000000149</v>
      </c>
      <c r="K21" s="27">
        <f t="shared" si="26"/>
        <v>54.996250000006206</v>
      </c>
      <c r="L21" s="28"/>
    </row>
    <row r="22" spans="1:14">
      <c r="A22" s="12">
        <f t="shared" si="6"/>
        <v>16</v>
      </c>
      <c r="B22" s="8">
        <f t="shared" si="6"/>
        <v>46219</v>
      </c>
      <c r="C22" s="8">
        <f t="shared" si="6"/>
        <v>46219</v>
      </c>
      <c r="D22" s="9">
        <v>0.29166666666666702</v>
      </c>
      <c r="E22" s="8">
        <f t="shared" si="7"/>
        <v>46219</v>
      </c>
      <c r="F22" s="9">
        <v>0.95138888888888895</v>
      </c>
      <c r="G22" s="10">
        <f t="shared" ref="G22" si="27">IFERROR(((E22-C22)+(F22-D22)),"")</f>
        <v>0.65972222222222188</v>
      </c>
      <c r="H22" s="11">
        <f t="shared" si="3"/>
        <v>3445566.2</v>
      </c>
      <c r="I22" s="11">
        <v>3446965.73</v>
      </c>
      <c r="J22" s="11">
        <f t="shared" si="25"/>
        <v>1399.5299999997951</v>
      </c>
      <c r="K22" s="27">
        <f t="shared" si="26"/>
        <v>58.313749999991465</v>
      </c>
      <c r="L22" s="28"/>
    </row>
    <row r="23" spans="1:14">
      <c r="A23" s="12">
        <f t="shared" si="6"/>
        <v>17</v>
      </c>
      <c r="B23" s="8">
        <f t="shared" si="6"/>
        <v>46220</v>
      </c>
      <c r="C23" s="8">
        <f t="shared" si="6"/>
        <v>46220</v>
      </c>
      <c r="D23" s="9">
        <v>0.29166666666666702</v>
      </c>
      <c r="E23" s="8">
        <f t="shared" si="7"/>
        <v>46220</v>
      </c>
      <c r="F23" s="9">
        <v>0.88541666666666696</v>
      </c>
      <c r="G23" s="10">
        <f t="shared" ref="G23" si="28">IFERROR(((E23-C23)+(F23-D23)),"")</f>
        <v>0.59375</v>
      </c>
      <c r="H23" s="11">
        <f t="shared" si="3"/>
        <v>3446965.73</v>
      </c>
      <c r="I23" s="11">
        <v>3448271.37</v>
      </c>
      <c r="J23" s="11">
        <f t="shared" si="25"/>
        <v>1305.6400000001304</v>
      </c>
      <c r="K23" s="27">
        <f t="shared" si="26"/>
        <v>54.401666666672099</v>
      </c>
      <c r="L23" s="28"/>
    </row>
    <row r="24" spans="1:14">
      <c r="A24" s="12">
        <f t="shared" si="6"/>
        <v>18</v>
      </c>
      <c r="B24" s="8">
        <f t="shared" si="6"/>
        <v>46221</v>
      </c>
      <c r="C24" s="8">
        <f t="shared" si="6"/>
        <v>46221</v>
      </c>
      <c r="D24" s="9">
        <v>0.29166666666666702</v>
      </c>
      <c r="E24" s="8">
        <f t="shared" si="7"/>
        <v>46221</v>
      </c>
      <c r="F24" s="9">
        <v>0.9375</v>
      </c>
      <c r="G24" s="10">
        <f t="shared" si="2"/>
        <v>0.64583333333333304</v>
      </c>
      <c r="H24" s="11">
        <f t="shared" si="3"/>
        <v>3448271.37</v>
      </c>
      <c r="I24" s="11">
        <v>3448271.37</v>
      </c>
      <c r="J24" s="11">
        <f t="shared" ref="J24" si="29">I24-H24</f>
        <v>0</v>
      </c>
      <c r="K24" s="27">
        <f t="shared" ref="K24" si="30">J24/24</f>
        <v>0</v>
      </c>
      <c r="L24" s="771" t="s">
        <v>158</v>
      </c>
    </row>
    <row r="25" spans="1:14">
      <c r="A25" s="12">
        <f t="shared" ref="A25:B31" si="31">A24+1</f>
        <v>19</v>
      </c>
      <c r="B25" s="8">
        <f>B24+1</f>
        <v>46222</v>
      </c>
      <c r="C25" s="8">
        <f t="shared" ref="C25:C37" si="32">C24+1</f>
        <v>46222</v>
      </c>
      <c r="D25" s="9">
        <v>0</v>
      </c>
      <c r="E25" s="8">
        <f t="shared" si="7"/>
        <v>46222</v>
      </c>
      <c r="F25" s="9">
        <v>0.875</v>
      </c>
      <c r="G25" s="10">
        <f t="shared" si="2"/>
        <v>0.875</v>
      </c>
      <c r="H25" s="11">
        <f t="shared" ref="H25:H31" si="33">I24</f>
        <v>3448271.37</v>
      </c>
      <c r="I25" s="11">
        <v>3448271.37</v>
      </c>
      <c r="J25" s="11">
        <f t="shared" ref="J25" si="34">I25-H25</f>
        <v>0</v>
      </c>
      <c r="K25" s="27">
        <f t="shared" ref="K25" si="35">J25/24</f>
        <v>0</v>
      </c>
      <c r="L25" s="771" t="s">
        <v>158</v>
      </c>
    </row>
    <row r="26" spans="1:14">
      <c r="A26" s="12">
        <f t="shared" si="31"/>
        <v>20</v>
      </c>
      <c r="B26" s="8">
        <f>B25+1</f>
        <v>46223</v>
      </c>
      <c r="C26" s="8">
        <f t="shared" si="32"/>
        <v>46223</v>
      </c>
      <c r="D26" s="9">
        <v>0.29166666666666702</v>
      </c>
      <c r="E26" s="8">
        <f t="shared" si="7"/>
        <v>46223</v>
      </c>
      <c r="F26" s="9">
        <v>0.95833333333333337</v>
      </c>
      <c r="G26" s="10">
        <f t="shared" si="2"/>
        <v>0.6666666666666663</v>
      </c>
      <c r="H26" s="11">
        <f t="shared" si="33"/>
        <v>3448271.37</v>
      </c>
      <c r="I26" s="11">
        <v>3448857.25</v>
      </c>
      <c r="J26" s="11">
        <f t="shared" ref="J26" si="36">I26-H26</f>
        <v>585.87999999988824</v>
      </c>
      <c r="K26" s="27">
        <f t="shared" ref="K26" si="37">J26/24</f>
        <v>24.411666666662011</v>
      </c>
      <c r="L26" s="28"/>
    </row>
    <row r="27" spans="1:14">
      <c r="A27" s="12">
        <f t="shared" si="31"/>
        <v>21</v>
      </c>
      <c r="B27" s="8">
        <f>B26+1</f>
        <v>46224</v>
      </c>
      <c r="C27" s="8">
        <f t="shared" si="32"/>
        <v>46224</v>
      </c>
      <c r="D27" s="9">
        <v>0.29166666666666702</v>
      </c>
      <c r="E27" s="8">
        <f t="shared" si="7"/>
        <v>46224</v>
      </c>
      <c r="F27" s="9">
        <v>1</v>
      </c>
      <c r="G27" s="10">
        <f t="shared" si="2"/>
        <v>0.70833333333333304</v>
      </c>
      <c r="H27" s="11">
        <f t="shared" si="33"/>
        <v>3448857.25</v>
      </c>
      <c r="I27" s="11">
        <v>3449672.04</v>
      </c>
      <c r="J27" s="11">
        <f t="shared" ref="J27" si="38">I27-H27</f>
        <v>814.79000000003725</v>
      </c>
      <c r="K27" s="27">
        <f t="shared" ref="K27" si="39">J27/24</f>
        <v>33.949583333334886</v>
      </c>
      <c r="L27" s="28"/>
    </row>
    <row r="28" spans="1:14">
      <c r="A28" s="12">
        <f t="shared" si="31"/>
        <v>22</v>
      </c>
      <c r="B28" s="8">
        <f t="shared" si="31"/>
        <v>46225</v>
      </c>
      <c r="C28" s="8">
        <f t="shared" si="32"/>
        <v>46225</v>
      </c>
      <c r="D28" s="9">
        <v>0.29166666666666702</v>
      </c>
      <c r="E28" s="8">
        <f t="shared" si="7"/>
        <v>46225</v>
      </c>
      <c r="F28" s="9">
        <v>0.875</v>
      </c>
      <c r="G28" s="10">
        <f t="shared" si="2"/>
        <v>0.58333333333333304</v>
      </c>
      <c r="H28" s="11">
        <f t="shared" si="33"/>
        <v>3449672.04</v>
      </c>
      <c r="I28" s="11">
        <v>3450422.08</v>
      </c>
      <c r="J28" s="11">
        <f t="shared" ref="J28" si="40">I28-H28</f>
        <v>750.04000000003725</v>
      </c>
      <c r="K28" s="27">
        <f t="shared" ref="K28" si="41">J28/24</f>
        <v>31.251666666668218</v>
      </c>
      <c r="L28" s="28"/>
    </row>
    <row r="29" spans="1:14">
      <c r="A29" s="12">
        <f t="shared" si="31"/>
        <v>23</v>
      </c>
      <c r="B29" s="8">
        <f t="shared" si="31"/>
        <v>46226</v>
      </c>
      <c r="C29" s="8">
        <f t="shared" si="32"/>
        <v>46226</v>
      </c>
      <c r="D29" s="9">
        <v>0.29166666666666702</v>
      </c>
      <c r="E29" s="8">
        <f t="shared" si="7"/>
        <v>46226</v>
      </c>
      <c r="F29" s="9">
        <v>0.875</v>
      </c>
      <c r="G29" s="10">
        <f t="shared" ref="G29:G30" si="42">IFERROR(((E29-C29)+(F29-D29)),"")</f>
        <v>0.58333333333333304</v>
      </c>
      <c r="H29" s="11">
        <f t="shared" si="33"/>
        <v>3450422.08</v>
      </c>
      <c r="I29" s="11">
        <v>3451282.36</v>
      </c>
      <c r="J29" s="11">
        <f t="shared" ref="J29" si="43">I29-H29</f>
        <v>860.27999999979511</v>
      </c>
      <c r="K29" s="27">
        <f t="shared" ref="K29" si="44">J29/24</f>
        <v>35.844999999991465</v>
      </c>
      <c r="L29" s="28"/>
    </row>
    <row r="30" spans="1:14">
      <c r="A30" s="12">
        <f t="shared" si="31"/>
        <v>24</v>
      </c>
      <c r="B30" s="8">
        <f t="shared" si="31"/>
        <v>46227</v>
      </c>
      <c r="C30" s="8">
        <f t="shared" si="32"/>
        <v>46227</v>
      </c>
      <c r="D30" s="9">
        <v>0.29166666666666702</v>
      </c>
      <c r="E30" s="8">
        <f t="shared" si="7"/>
        <v>46227</v>
      </c>
      <c r="F30" s="9">
        <v>0.9375</v>
      </c>
      <c r="G30" s="10">
        <f t="shared" si="42"/>
        <v>0.64583333333333304</v>
      </c>
      <c r="H30" s="11">
        <f t="shared" si="33"/>
        <v>3451282.36</v>
      </c>
      <c r="I30" s="11">
        <v>3451927.3</v>
      </c>
      <c r="J30" s="11">
        <f t="shared" ref="J30" si="45">I30-H30</f>
        <v>644.93999999994412</v>
      </c>
      <c r="K30" s="27">
        <f t="shared" ref="K30" si="46">J30/24</f>
        <v>26.872499999997672</v>
      </c>
      <c r="L30" s="28"/>
    </row>
    <row r="31" spans="1:14">
      <c r="A31" s="12">
        <f t="shared" si="31"/>
        <v>25</v>
      </c>
      <c r="B31" s="8">
        <f t="shared" si="31"/>
        <v>46228</v>
      </c>
      <c r="C31" s="8">
        <f t="shared" si="32"/>
        <v>46228</v>
      </c>
      <c r="D31" s="9">
        <v>0.29166666666666702</v>
      </c>
      <c r="E31" s="8">
        <f t="shared" si="7"/>
        <v>46228</v>
      </c>
      <c r="F31" s="9">
        <v>0.875</v>
      </c>
      <c r="G31" s="10">
        <v>0.83333333333333304</v>
      </c>
      <c r="H31" s="11">
        <f t="shared" si="33"/>
        <v>3451927.3</v>
      </c>
      <c r="I31" s="11">
        <v>3451927.3</v>
      </c>
      <c r="J31" s="11">
        <f t="shared" ref="J31" si="47">I31-H31</f>
        <v>0</v>
      </c>
      <c r="K31" s="27">
        <f t="shared" ref="K31" si="48">J31/24</f>
        <v>0</v>
      </c>
      <c r="L31" s="771" t="s">
        <v>158</v>
      </c>
    </row>
    <row r="32" spans="1:14">
      <c r="A32" s="12">
        <f t="shared" ref="A32:B32" si="49">A31+1</f>
        <v>26</v>
      </c>
      <c r="B32" s="8">
        <f t="shared" si="49"/>
        <v>46229</v>
      </c>
      <c r="C32" s="8">
        <f t="shared" si="32"/>
        <v>46229</v>
      </c>
      <c r="D32" s="9">
        <v>0.29166666666666702</v>
      </c>
      <c r="E32" s="8">
        <f t="shared" ref="E32:E37" si="50">C32</f>
        <v>46229</v>
      </c>
      <c r="F32" s="9">
        <v>0.875</v>
      </c>
      <c r="G32" s="10">
        <v>0.83333333333333304</v>
      </c>
      <c r="H32" s="11">
        <f t="shared" ref="H32:H37" si="51">I31</f>
        <v>3451927.3</v>
      </c>
      <c r="I32" s="11">
        <v>3451927.3</v>
      </c>
      <c r="J32" s="11">
        <f t="shared" ref="J32" si="52">I32-H32</f>
        <v>0</v>
      </c>
      <c r="K32" s="27">
        <f t="shared" ref="K32" si="53">J32/24</f>
        <v>0</v>
      </c>
      <c r="L32" s="771" t="s">
        <v>158</v>
      </c>
    </row>
    <row r="33" spans="1:12">
      <c r="A33" s="12">
        <f t="shared" ref="A33:B33" si="54">A32+1</f>
        <v>27</v>
      </c>
      <c r="B33" s="8">
        <f t="shared" si="54"/>
        <v>46230</v>
      </c>
      <c r="C33" s="8">
        <f t="shared" si="32"/>
        <v>46230</v>
      </c>
      <c r="D33" s="9">
        <v>0.29166666666666702</v>
      </c>
      <c r="E33" s="8">
        <f t="shared" si="50"/>
        <v>46230</v>
      </c>
      <c r="F33" s="9">
        <v>0.875</v>
      </c>
      <c r="G33" s="10">
        <v>0.83333333333333304</v>
      </c>
      <c r="H33" s="11">
        <f t="shared" si="51"/>
        <v>3451927.3</v>
      </c>
      <c r="I33" s="11">
        <v>3452625</v>
      </c>
      <c r="J33" s="11">
        <f t="shared" ref="J33:J37" si="55">I33-H33</f>
        <v>697.70000000018626</v>
      </c>
      <c r="K33" s="27">
        <f t="shared" ref="K33:K37" si="56">J33/24</f>
        <v>29.070833333341096</v>
      </c>
      <c r="L33" s="28"/>
    </row>
    <row r="34" spans="1:12">
      <c r="A34" s="12">
        <f t="shared" ref="A34:B34" si="57">A33+1</f>
        <v>28</v>
      </c>
      <c r="B34" s="8">
        <f t="shared" si="57"/>
        <v>46231</v>
      </c>
      <c r="C34" s="8">
        <f t="shared" si="32"/>
        <v>46231</v>
      </c>
      <c r="D34" s="9">
        <v>0.29166666666666702</v>
      </c>
      <c r="E34" s="8">
        <f t="shared" si="50"/>
        <v>46231</v>
      </c>
      <c r="F34" s="9">
        <v>0.875</v>
      </c>
      <c r="G34" s="10">
        <v>0.83333333333333304</v>
      </c>
      <c r="H34" s="11">
        <f t="shared" si="51"/>
        <v>3452625</v>
      </c>
      <c r="I34" s="11">
        <v>3453401.45</v>
      </c>
      <c r="J34" s="11">
        <f t="shared" si="55"/>
        <v>776.45000000018626</v>
      </c>
      <c r="K34" s="27">
        <f t="shared" si="56"/>
        <v>32.352083333341092</v>
      </c>
      <c r="L34" s="28"/>
    </row>
    <row r="35" spans="1:12">
      <c r="A35" s="12">
        <f t="shared" ref="A35:B35" si="58">A34+1</f>
        <v>29</v>
      </c>
      <c r="B35" s="8">
        <f t="shared" si="58"/>
        <v>46232</v>
      </c>
      <c r="C35" s="8">
        <f t="shared" si="32"/>
        <v>46232</v>
      </c>
      <c r="D35" s="9">
        <v>0.29166666666666702</v>
      </c>
      <c r="E35" s="8">
        <f t="shared" si="50"/>
        <v>46232</v>
      </c>
      <c r="F35" s="9">
        <v>0.875</v>
      </c>
      <c r="G35" s="10">
        <v>0.83333333333333304</v>
      </c>
      <c r="H35" s="11">
        <f t="shared" si="51"/>
        <v>3453401.45</v>
      </c>
      <c r="I35" s="11">
        <v>3454464.07</v>
      </c>
      <c r="J35" s="11">
        <f t="shared" si="55"/>
        <v>1062.6199999996461</v>
      </c>
      <c r="K35" s="27">
        <f t="shared" si="56"/>
        <v>44.275833333318587</v>
      </c>
      <c r="L35" s="28"/>
    </row>
    <row r="36" spans="1:12">
      <c r="A36" s="12">
        <f t="shared" ref="A36:B36" si="59">A35+1</f>
        <v>30</v>
      </c>
      <c r="B36" s="8">
        <f t="shared" si="59"/>
        <v>46233</v>
      </c>
      <c r="C36" s="8">
        <f t="shared" si="32"/>
        <v>46233</v>
      </c>
      <c r="D36" s="9">
        <v>0.29166666666666702</v>
      </c>
      <c r="E36" s="8">
        <f t="shared" si="50"/>
        <v>46233</v>
      </c>
      <c r="F36" s="9">
        <v>0.875</v>
      </c>
      <c r="G36" s="10">
        <v>0.83333333333333304</v>
      </c>
      <c r="H36" s="11">
        <f t="shared" si="51"/>
        <v>3454464.07</v>
      </c>
      <c r="I36" s="11">
        <v>3455681.97</v>
      </c>
      <c r="J36" s="11">
        <f t="shared" si="55"/>
        <v>1217.9000000003725</v>
      </c>
      <c r="K36" s="27">
        <f t="shared" si="56"/>
        <v>50.745833333348855</v>
      </c>
      <c r="L36" s="28"/>
    </row>
    <row r="37" spans="1:12">
      <c r="A37" s="12">
        <f t="shared" ref="A37:B37" si="60">A36+1</f>
        <v>31</v>
      </c>
      <c r="B37" s="8">
        <f t="shared" si="60"/>
        <v>46234</v>
      </c>
      <c r="C37" s="8">
        <f t="shared" si="32"/>
        <v>46234</v>
      </c>
      <c r="D37" s="9">
        <v>0.29166666666666702</v>
      </c>
      <c r="E37" s="8">
        <f t="shared" si="50"/>
        <v>46234</v>
      </c>
      <c r="F37" s="9">
        <v>0.875</v>
      </c>
      <c r="G37" s="10">
        <v>0.83333333333333304</v>
      </c>
      <c r="H37" s="11">
        <f t="shared" si="51"/>
        <v>3455681.97</v>
      </c>
      <c r="I37" s="11">
        <v>3456717.37</v>
      </c>
      <c r="J37" s="11">
        <f t="shared" si="55"/>
        <v>1035.3999999999069</v>
      </c>
      <c r="K37" s="27">
        <f t="shared" si="56"/>
        <v>43.141666666662786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21.927083333333318</v>
      </c>
      <c r="H39" s="20"/>
      <c r="I39" s="20"/>
      <c r="J39" s="32">
        <f>SUM(J7:J38)</f>
        <v>23668.030000000261</v>
      </c>
      <c r="K39" s="32">
        <f>AVERAGE(K7:K38)</f>
        <v>31.811868279570245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0.70732526881720381</v>
      </c>
      <c r="H40" s="24"/>
      <c r="I40" s="24"/>
      <c r="J40" s="24"/>
      <c r="K40" s="24">
        <f>K39/SUMPRODUCT((K7:K38&gt;0)*1)</f>
        <v>1.383124707807402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900-000000000000}"/>
  </hyperlinks>
  <pageMargins left="0.7" right="0.7" top="0.75" bottom="0.75" header="0.3" footer="0.3"/>
  <pageSetup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51"/>
  <sheetViews>
    <sheetView zoomScale="78" zoomScaleNormal="78" workbookViewId="0">
      <pane xSplit="6" ySplit="7" topLeftCell="G20" activePane="bottomRight" state="frozen"/>
      <selection pane="topRight"/>
      <selection pane="bottomLeft"/>
      <selection pane="bottomRight" activeCell="C6" sqref="C6"/>
    </sheetView>
  </sheetViews>
  <sheetFormatPr defaultColWidth="9.109375" defaultRowHeight="14.4"/>
  <cols>
    <col min="1" max="1" width="4.88671875" style="1" customWidth="1"/>
    <col min="2" max="3" width="10.6640625" style="1" customWidth="1"/>
    <col min="4" max="4" width="12.33203125" style="1" customWidth="1"/>
    <col min="5" max="6" width="10.6640625" style="1" customWidth="1"/>
    <col min="7" max="7" width="9.109375" style="1"/>
    <col min="8" max="8" width="13.5546875" style="1" customWidth="1"/>
    <col min="9" max="9" width="12.88671875" style="1" customWidth="1"/>
    <col min="10" max="10" width="14.33203125" style="1" customWidth="1"/>
    <col min="11" max="11" width="12.33203125" style="1" customWidth="1"/>
    <col min="12" max="12" width="39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214</v>
      </c>
      <c r="D2" s="2"/>
      <c r="E2" s="2"/>
      <c r="F2" s="2"/>
      <c r="G2" s="2"/>
      <c r="H2" s="2"/>
      <c r="I2" s="26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46204</v>
      </c>
      <c r="D4" s="44"/>
      <c r="E4" s="174"/>
      <c r="F4" s="174"/>
      <c r="G4" s="2"/>
      <c r="H4" s="2"/>
      <c r="I4" s="2"/>
      <c r="J4" s="2"/>
      <c r="K4" s="2"/>
      <c r="L4" s="2"/>
    </row>
    <row r="5" spans="1:12" ht="15.7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15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 ht="15.75" customHeight="1">
      <c r="A7" s="6">
        <v>1</v>
      </c>
      <c r="B7" s="7">
        <f>C4</f>
        <v>46204</v>
      </c>
      <c r="C7" s="8">
        <f>B7</f>
        <v>46204</v>
      </c>
      <c r="D7" s="9">
        <v>0.3125</v>
      </c>
      <c r="E7" s="8">
        <f>C7</f>
        <v>46204</v>
      </c>
      <c r="F7" s="9">
        <v>0.53263888888888899</v>
      </c>
      <c r="G7" s="10">
        <f>IFERROR(((E7-C7)+(F7-D7)),"")</f>
        <v>0.22013888888888899</v>
      </c>
      <c r="H7" s="240"/>
      <c r="I7" s="240"/>
      <c r="J7" s="11">
        <f t="shared" ref="J7" si="0">I7-H7</f>
        <v>0</v>
      </c>
      <c r="K7" s="27">
        <f>J7/24</f>
        <v>0</v>
      </c>
      <c r="L7" s="28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0.3125</v>
      </c>
      <c r="E8" s="8">
        <f>C8</f>
        <v>46205</v>
      </c>
      <c r="F8" s="9">
        <v>0.53263888888888899</v>
      </c>
      <c r="G8" s="10">
        <f>IFERROR(((E8-C8)+(F8-D8)),"")</f>
        <v>0.22013888888888899</v>
      </c>
      <c r="H8" s="11"/>
      <c r="I8" s="240"/>
      <c r="J8" s="11">
        <f t="shared" ref="J8:J13" si="1">I8-H8</f>
        <v>0</v>
      </c>
      <c r="K8" s="27">
        <f>J8/24</f>
        <v>0</v>
      </c>
      <c r="L8" s="28"/>
    </row>
    <row r="9" spans="1:12">
      <c r="A9" s="12">
        <f t="shared" ref="A9:B24" si="2">A8+1</f>
        <v>3</v>
      </c>
      <c r="B9" s="8">
        <f t="shared" si="2"/>
        <v>46206</v>
      </c>
      <c r="C9" s="8">
        <f t="shared" ref="C9:C36" si="3">B9</f>
        <v>46206</v>
      </c>
      <c r="D9" s="9">
        <v>0.3125</v>
      </c>
      <c r="E9" s="8">
        <f t="shared" ref="E9:E36" si="4">C9</f>
        <v>46206</v>
      </c>
      <c r="F9" s="9">
        <v>0.53263888888888899</v>
      </c>
      <c r="G9" s="10">
        <f t="shared" ref="G9:G35" si="5">IFERROR(((E9-C9)+(F9-D9)),"")</f>
        <v>0.22013888888888899</v>
      </c>
      <c r="H9" s="11"/>
      <c r="I9" s="11"/>
      <c r="J9" s="11">
        <f t="shared" ref="J9" si="6">I9-H9</f>
        <v>0</v>
      </c>
      <c r="K9" s="27">
        <f>J9/24</f>
        <v>0</v>
      </c>
      <c r="L9" s="28"/>
    </row>
    <row r="10" spans="1:12">
      <c r="A10" s="12">
        <f t="shared" si="2"/>
        <v>4</v>
      </c>
      <c r="B10" s="8">
        <f t="shared" si="2"/>
        <v>46207</v>
      </c>
      <c r="C10" s="8">
        <f t="shared" si="3"/>
        <v>46207</v>
      </c>
      <c r="D10" s="9">
        <v>0.42916666666666697</v>
      </c>
      <c r="E10" s="8">
        <f t="shared" ref="E10" si="7">C10</f>
        <v>46207</v>
      </c>
      <c r="F10" s="9">
        <v>0.45972222222222198</v>
      </c>
      <c r="G10" s="10">
        <f t="shared" si="5"/>
        <v>3.0555555555555003E-2</v>
      </c>
      <c r="H10" s="11"/>
      <c r="I10" s="11"/>
      <c r="J10" s="11">
        <f t="shared" si="1"/>
        <v>0</v>
      </c>
      <c r="K10" s="27">
        <f t="shared" ref="K10:K13" si="8">J10/24</f>
        <v>0</v>
      </c>
      <c r="L10" s="28"/>
    </row>
    <row r="11" spans="1:12">
      <c r="A11" s="12">
        <f t="shared" si="2"/>
        <v>5</v>
      </c>
      <c r="B11" s="8">
        <f t="shared" si="2"/>
        <v>46208</v>
      </c>
      <c r="C11" s="8">
        <f t="shared" si="3"/>
        <v>46208</v>
      </c>
      <c r="D11" s="9">
        <v>0.42916666666666697</v>
      </c>
      <c r="E11" s="8">
        <f t="shared" ref="E11" si="9">C11</f>
        <v>46208</v>
      </c>
      <c r="F11" s="9">
        <v>0.45972222222222198</v>
      </c>
      <c r="G11" s="10">
        <f t="shared" si="5"/>
        <v>3.0555555555555003E-2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46209</v>
      </c>
      <c r="C12" s="8">
        <f t="shared" si="3"/>
        <v>46209</v>
      </c>
      <c r="D12" s="9">
        <v>0.59722222222222199</v>
      </c>
      <c r="E12" s="8">
        <f t="shared" si="4"/>
        <v>46209</v>
      </c>
      <c r="F12" s="9">
        <v>0.70347222222222205</v>
      </c>
      <c r="G12" s="10">
        <f t="shared" si="5"/>
        <v>0.10625000000000007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46210</v>
      </c>
      <c r="C13" s="8">
        <f t="shared" si="3"/>
        <v>46210</v>
      </c>
      <c r="D13" s="9">
        <v>0.37916666666666698</v>
      </c>
      <c r="E13" s="8">
        <f t="shared" si="4"/>
        <v>46210</v>
      </c>
      <c r="F13" s="9">
        <v>0.688194444444444</v>
      </c>
      <c r="G13" s="10">
        <f t="shared" si="5"/>
        <v>0.30902777777777701</v>
      </c>
      <c r="H13" s="11"/>
      <c r="I13" s="11"/>
      <c r="J13" s="11">
        <f t="shared" si="1"/>
        <v>0</v>
      </c>
      <c r="K13" s="27">
        <f t="shared" si="8"/>
        <v>0</v>
      </c>
      <c r="L13" s="28"/>
    </row>
    <row r="14" spans="1:12">
      <c r="A14" s="12">
        <f t="shared" si="2"/>
        <v>8</v>
      </c>
      <c r="B14" s="8">
        <f t="shared" si="2"/>
        <v>46211</v>
      </c>
      <c r="C14" s="8">
        <f t="shared" si="3"/>
        <v>46211</v>
      </c>
      <c r="D14" s="9">
        <v>0.55555555555555602</v>
      </c>
      <c r="E14" s="8">
        <f t="shared" si="4"/>
        <v>46211</v>
      </c>
      <c r="F14" s="9">
        <v>0.70625000000000004</v>
      </c>
      <c r="G14" s="10">
        <f t="shared" si="5"/>
        <v>0.15069444444444402</v>
      </c>
      <c r="H14" s="11"/>
      <c r="I14" s="11"/>
      <c r="J14" s="11">
        <f t="shared" ref="J14" si="14">I14-H14</f>
        <v>0</v>
      </c>
      <c r="K14" s="27">
        <f t="shared" ref="K14" si="15">J14/24</f>
        <v>0</v>
      </c>
      <c r="L14" s="28"/>
    </row>
    <row r="15" spans="1:12">
      <c r="A15" s="12">
        <f t="shared" si="2"/>
        <v>9</v>
      </c>
      <c r="B15" s="8">
        <f t="shared" si="2"/>
        <v>46212</v>
      </c>
      <c r="C15" s="8">
        <f t="shared" si="3"/>
        <v>46212</v>
      </c>
      <c r="D15" s="9">
        <v>0.33680555555555602</v>
      </c>
      <c r="E15" s="8">
        <f t="shared" ref="E15" si="16">C15</f>
        <v>46212</v>
      </c>
      <c r="F15" s="9">
        <v>0.56597222222222199</v>
      </c>
      <c r="G15" s="10">
        <f t="shared" ref="G15" si="17">IFERROR(((E15-C15)+(F15-D15)),"")</f>
        <v>0.22916666666666596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46213</v>
      </c>
      <c r="C16" s="8">
        <f t="shared" si="3"/>
        <v>46213</v>
      </c>
      <c r="D16" s="9">
        <v>0.38541666666666702</v>
      </c>
      <c r="E16" s="8">
        <f t="shared" ref="E16" si="20">C16</f>
        <v>46213</v>
      </c>
      <c r="F16" s="9">
        <v>0.41944444444444401</v>
      </c>
      <c r="G16" s="10">
        <f t="shared" ref="G16" si="21">IFERROR(((E16-C16)+(F16-D16)),"")</f>
        <v>3.4027777777776991E-2</v>
      </c>
      <c r="H16" s="11"/>
      <c r="I16" s="11"/>
      <c r="J16" s="11">
        <f t="shared" ref="J16" si="22">I16-H16</f>
        <v>0</v>
      </c>
      <c r="K16" s="27">
        <f t="shared" ref="K16" si="23">J16/24</f>
        <v>0</v>
      </c>
      <c r="L16" s="28"/>
    </row>
    <row r="17" spans="1:16">
      <c r="A17" s="12">
        <f t="shared" si="2"/>
        <v>11</v>
      </c>
      <c r="B17" s="8">
        <f t="shared" si="2"/>
        <v>46214</v>
      </c>
      <c r="C17" s="8">
        <f t="shared" si="3"/>
        <v>46214</v>
      </c>
      <c r="D17" s="9">
        <v>0.39930555555555602</v>
      </c>
      <c r="E17" s="8">
        <f t="shared" ref="E17" si="24">C17</f>
        <v>46214</v>
      </c>
      <c r="F17" s="9">
        <v>0.48611111111111099</v>
      </c>
      <c r="G17" s="10">
        <f t="shared" ref="G17" si="25">IFERROR(((E17-C17)+(F17-D17)),"")</f>
        <v>8.680555555555497E-2</v>
      </c>
      <c r="H17" s="11"/>
      <c r="I17" s="11"/>
      <c r="J17" s="11">
        <f t="shared" ref="J17" si="26">I17-H17</f>
        <v>0</v>
      </c>
      <c r="K17" s="27">
        <f t="shared" ref="K17" si="27">J17/24</f>
        <v>0</v>
      </c>
      <c r="L17" s="28"/>
    </row>
    <row r="18" spans="1:16">
      <c r="A18" s="12">
        <f t="shared" si="2"/>
        <v>12</v>
      </c>
      <c r="B18" s="8">
        <f t="shared" si="2"/>
        <v>46215</v>
      </c>
      <c r="C18" s="8">
        <f t="shared" si="3"/>
        <v>46215</v>
      </c>
      <c r="D18" s="9">
        <v>0.39930555555555602</v>
      </c>
      <c r="E18" s="8">
        <f t="shared" ref="E18" si="28">C18</f>
        <v>46215</v>
      </c>
      <c r="F18" s="9">
        <v>0.48611111111111099</v>
      </c>
      <c r="G18" s="10">
        <f t="shared" ref="G18" si="29">IFERROR(((E18-C18)+(F18-D18)),"")</f>
        <v>8.680555555555497E-2</v>
      </c>
      <c r="H18" s="11"/>
      <c r="I18" s="11"/>
      <c r="J18" s="11">
        <f t="shared" ref="J18" si="30">I18-H18</f>
        <v>0</v>
      </c>
      <c r="K18" s="27">
        <f t="shared" ref="K18" si="31">J18/24</f>
        <v>0</v>
      </c>
      <c r="L18" s="28"/>
    </row>
    <row r="19" spans="1:16">
      <c r="A19" s="12">
        <f t="shared" si="2"/>
        <v>13</v>
      </c>
      <c r="B19" s="8">
        <f t="shared" si="2"/>
        <v>46216</v>
      </c>
      <c r="C19" s="8">
        <f t="shared" si="3"/>
        <v>46216</v>
      </c>
      <c r="D19" s="9">
        <v>0.39930555555555602</v>
      </c>
      <c r="E19" s="8">
        <f t="shared" ref="E19" si="32">C19</f>
        <v>46216</v>
      </c>
      <c r="F19" s="9">
        <v>0.48611111111111099</v>
      </c>
      <c r="G19" s="10">
        <f t="shared" ref="G19" si="33">IFERROR(((E19-C19)+(F19-D19)),"")</f>
        <v>8.680555555555497E-2</v>
      </c>
      <c r="H19" s="11"/>
      <c r="I19" s="11"/>
      <c r="J19" s="11">
        <f t="shared" ref="J19" si="34">I19-H19</f>
        <v>0</v>
      </c>
      <c r="K19" s="27">
        <f t="shared" ref="K19" si="35">J19/24</f>
        <v>0</v>
      </c>
      <c r="L19" s="28"/>
      <c r="N19" s="29"/>
      <c r="O19" s="29"/>
      <c r="P19" s="29"/>
    </row>
    <row r="20" spans="1:16">
      <c r="A20" s="12">
        <f t="shared" si="2"/>
        <v>14</v>
      </c>
      <c r="B20" s="8">
        <f t="shared" si="2"/>
        <v>46217</v>
      </c>
      <c r="C20" s="8">
        <f t="shared" si="3"/>
        <v>46217</v>
      </c>
      <c r="D20" s="9">
        <v>0.39930555555555602</v>
      </c>
      <c r="E20" s="8">
        <f t="shared" ref="E20" si="36">C20</f>
        <v>46217</v>
      </c>
      <c r="F20" s="9">
        <v>0.48611111111111099</v>
      </c>
      <c r="G20" s="10">
        <f t="shared" ref="G20" si="37">IFERROR(((E20-C20)+(F20-D20)),"")</f>
        <v>8.680555555555497E-2</v>
      </c>
      <c r="H20" s="11"/>
      <c r="I20" s="11"/>
      <c r="J20" s="11">
        <f t="shared" ref="J20" si="38">I20-H20</f>
        <v>0</v>
      </c>
      <c r="K20" s="27">
        <f t="shared" ref="K20" si="39">J20/24</f>
        <v>0</v>
      </c>
      <c r="L20" s="28"/>
    </row>
    <row r="21" spans="1:16">
      <c r="A21" s="12">
        <f t="shared" si="2"/>
        <v>15</v>
      </c>
      <c r="B21" s="8">
        <f t="shared" si="2"/>
        <v>46218</v>
      </c>
      <c r="C21" s="8">
        <f t="shared" si="3"/>
        <v>46218</v>
      </c>
      <c r="D21" s="9">
        <v>0.39930555555555602</v>
      </c>
      <c r="E21" s="8">
        <f t="shared" ref="E21" si="40">C21</f>
        <v>46218</v>
      </c>
      <c r="F21" s="9">
        <v>0.48611111111111099</v>
      </c>
      <c r="G21" s="10">
        <f t="shared" ref="G21" si="41">IFERROR(((E21-C21)+(F21-D21)),"")</f>
        <v>8.680555555555497E-2</v>
      </c>
      <c r="H21" s="11"/>
      <c r="I21" s="11"/>
      <c r="J21" s="11">
        <f t="shared" ref="J21" si="42">I21-H21</f>
        <v>0</v>
      </c>
      <c r="K21" s="27">
        <f t="shared" ref="K21" si="43">J21/24</f>
        <v>0</v>
      </c>
      <c r="L21" s="28"/>
    </row>
    <row r="22" spans="1:16">
      <c r="A22" s="12">
        <f t="shared" si="2"/>
        <v>16</v>
      </c>
      <c r="B22" s="8">
        <f t="shared" si="2"/>
        <v>46219</v>
      </c>
      <c r="C22" s="8">
        <f t="shared" si="3"/>
        <v>46219</v>
      </c>
      <c r="D22" s="9">
        <v>0.39930555555555602</v>
      </c>
      <c r="E22" s="8">
        <f t="shared" ref="E22" si="44">C22</f>
        <v>46219</v>
      </c>
      <c r="F22" s="9">
        <v>0.48611111111111099</v>
      </c>
      <c r="G22" s="10">
        <f t="shared" ref="G22" si="45">IFERROR(((E22-C22)+(F22-D22)),"")</f>
        <v>8.680555555555497E-2</v>
      </c>
      <c r="H22" s="11"/>
      <c r="I22" s="11"/>
      <c r="J22" s="11">
        <f t="shared" ref="J22" si="46">I22-H22</f>
        <v>0</v>
      </c>
      <c r="K22" s="27">
        <f t="shared" ref="K22" si="47">J22/24</f>
        <v>0</v>
      </c>
      <c r="L22" s="28"/>
    </row>
    <row r="23" spans="1:16">
      <c r="A23" s="12">
        <f t="shared" si="2"/>
        <v>17</v>
      </c>
      <c r="B23" s="8">
        <f t="shared" si="2"/>
        <v>46220</v>
      </c>
      <c r="C23" s="8">
        <f t="shared" ref="C23" si="48">B23</f>
        <v>46220</v>
      </c>
      <c r="D23" s="9">
        <v>0.39930555555555602</v>
      </c>
      <c r="E23" s="8">
        <f t="shared" ref="E23" si="49">C23</f>
        <v>46220</v>
      </c>
      <c r="F23" s="9">
        <v>0.48611111111111099</v>
      </c>
      <c r="G23" s="10">
        <f t="shared" ref="G23" si="50">IFERROR(((E23-C23)+(F23-D23)),"")</f>
        <v>8.680555555555497E-2</v>
      </c>
      <c r="H23" s="11"/>
      <c r="I23" s="11"/>
      <c r="J23" s="11">
        <f t="shared" ref="J23" si="51">I23-H23</f>
        <v>0</v>
      </c>
      <c r="K23" s="27">
        <f t="shared" ref="K23" si="52">J23/24</f>
        <v>0</v>
      </c>
      <c r="L23" s="28"/>
    </row>
    <row r="24" spans="1:16">
      <c r="A24" s="12">
        <f t="shared" si="2"/>
        <v>18</v>
      </c>
      <c r="B24" s="8">
        <f t="shared" si="2"/>
        <v>46221</v>
      </c>
      <c r="C24" s="8">
        <f t="shared" si="3"/>
        <v>46221</v>
      </c>
      <c r="D24" s="9">
        <v>0.39930555555555602</v>
      </c>
      <c r="E24" s="8">
        <f t="shared" ref="E24" si="53">C24</f>
        <v>46221</v>
      </c>
      <c r="F24" s="9">
        <v>0.48611111111111099</v>
      </c>
      <c r="G24" s="10">
        <f t="shared" ref="G24" si="54">IFERROR(((E24-C24)+(F24-D24)),"")</f>
        <v>8.680555555555497E-2</v>
      </c>
      <c r="H24" s="11"/>
      <c r="I24" s="11"/>
      <c r="J24" s="11">
        <f t="shared" ref="J24" si="55">I24-H24</f>
        <v>0</v>
      </c>
      <c r="K24" s="27">
        <f t="shared" ref="K24:K35" si="56">J24/24</f>
        <v>0</v>
      </c>
      <c r="L24" s="28"/>
    </row>
    <row r="25" spans="1:16">
      <c r="A25" s="12">
        <f t="shared" ref="A25:B35" si="57">A24+1</f>
        <v>19</v>
      </c>
      <c r="B25" s="8">
        <f>B24+1</f>
        <v>46222</v>
      </c>
      <c r="C25" s="8">
        <f t="shared" si="3"/>
        <v>46222</v>
      </c>
      <c r="D25" s="9">
        <v>0.39930555555555602</v>
      </c>
      <c r="E25" s="8">
        <f t="shared" ref="E25:E27" si="58">C25</f>
        <v>46222</v>
      </c>
      <c r="F25" s="9">
        <v>0.48611111111111099</v>
      </c>
      <c r="G25" s="10">
        <f t="shared" ref="G25:G27" si="59">IFERROR(((E25-C25)+(F25-D25)),"")</f>
        <v>8.680555555555497E-2</v>
      </c>
      <c r="H25" s="11"/>
      <c r="I25" s="11"/>
      <c r="J25" s="11">
        <f t="shared" ref="J25:J30" si="60">(I25-H25)</f>
        <v>0</v>
      </c>
      <c r="K25" s="27">
        <f t="shared" ref="K25" si="61">J25/24</f>
        <v>0</v>
      </c>
      <c r="L25" s="28"/>
    </row>
    <row r="26" spans="1:16">
      <c r="A26" s="12">
        <f t="shared" si="57"/>
        <v>20</v>
      </c>
      <c r="B26" s="8">
        <f>B25+1</f>
        <v>46223</v>
      </c>
      <c r="C26" s="8">
        <f t="shared" si="3"/>
        <v>46223</v>
      </c>
      <c r="D26" s="9">
        <v>0.39930555555555602</v>
      </c>
      <c r="E26" s="8">
        <f t="shared" si="58"/>
        <v>46223</v>
      </c>
      <c r="F26" s="9">
        <v>0.48611111111111099</v>
      </c>
      <c r="G26" s="10">
        <f t="shared" si="59"/>
        <v>8.680555555555497E-2</v>
      </c>
      <c r="H26" s="11"/>
      <c r="I26" s="11"/>
      <c r="J26" s="11">
        <f t="shared" si="60"/>
        <v>0</v>
      </c>
      <c r="K26" s="27">
        <f t="shared" ref="K26" si="62">J26/24</f>
        <v>0</v>
      </c>
      <c r="L26" s="28"/>
    </row>
    <row r="27" spans="1:16">
      <c r="A27" s="12">
        <f>A26+1</f>
        <v>21</v>
      </c>
      <c r="B27" s="8">
        <f>B26+1</f>
        <v>46224</v>
      </c>
      <c r="C27" s="8">
        <f t="shared" si="3"/>
        <v>46224</v>
      </c>
      <c r="D27" s="9">
        <v>0.39930555555555602</v>
      </c>
      <c r="E27" s="8">
        <f t="shared" si="58"/>
        <v>46224</v>
      </c>
      <c r="F27" s="9">
        <v>0.48611111111111099</v>
      </c>
      <c r="G27" s="10">
        <f t="shared" si="59"/>
        <v>8.680555555555497E-2</v>
      </c>
      <c r="H27" s="11"/>
      <c r="I27" s="11"/>
      <c r="J27" s="11">
        <f t="shared" si="60"/>
        <v>0</v>
      </c>
      <c r="K27" s="27">
        <f t="shared" ref="K27" si="63">J27/24</f>
        <v>0</v>
      </c>
      <c r="L27" s="28"/>
    </row>
    <row r="28" spans="1:16">
      <c r="A28" s="12">
        <f>A27+1</f>
        <v>22</v>
      </c>
      <c r="B28" s="8">
        <f>B27+1</f>
        <v>46225</v>
      </c>
      <c r="C28" s="8">
        <f t="shared" si="3"/>
        <v>46225</v>
      </c>
      <c r="D28" s="9">
        <v>0.39930555555555602</v>
      </c>
      <c r="E28" s="8">
        <f t="shared" ref="E28" si="64">C28</f>
        <v>46225</v>
      </c>
      <c r="F28" s="9">
        <v>0.48611111111111099</v>
      </c>
      <c r="G28" s="10">
        <f t="shared" ref="G28" si="65">IFERROR(((E28-C28)+(F28-D28)),"")</f>
        <v>8.680555555555497E-2</v>
      </c>
      <c r="H28" s="11"/>
      <c r="I28" s="11"/>
      <c r="J28" s="11">
        <f t="shared" si="60"/>
        <v>0</v>
      </c>
      <c r="K28" s="27">
        <f t="shared" ref="K28" si="66">J28/24</f>
        <v>0</v>
      </c>
      <c r="L28" s="28"/>
    </row>
    <row r="29" spans="1:16">
      <c r="A29" s="12">
        <f t="shared" si="57"/>
        <v>23</v>
      </c>
      <c r="B29" s="8">
        <f t="shared" si="57"/>
        <v>46226</v>
      </c>
      <c r="C29" s="8">
        <f t="shared" si="3"/>
        <v>46226</v>
      </c>
      <c r="D29" s="9">
        <v>0.39930555555555602</v>
      </c>
      <c r="E29" s="8">
        <f t="shared" ref="E29" si="67">C29</f>
        <v>46226</v>
      </c>
      <c r="F29" s="9">
        <v>0.48611111111111099</v>
      </c>
      <c r="G29" s="10">
        <f t="shared" ref="G29" si="68">IFERROR(((E29-C29)+(F29-D29)),"")</f>
        <v>8.680555555555497E-2</v>
      </c>
      <c r="H29" s="11"/>
      <c r="I29" s="11"/>
      <c r="J29" s="11">
        <f t="shared" si="60"/>
        <v>0</v>
      </c>
      <c r="K29" s="27">
        <f t="shared" ref="K29" si="69">J29/24</f>
        <v>0</v>
      </c>
      <c r="L29" s="28"/>
    </row>
    <row r="30" spans="1:16">
      <c r="A30" s="12">
        <f t="shared" si="57"/>
        <v>24</v>
      </c>
      <c r="B30" s="8">
        <f t="shared" si="57"/>
        <v>46227</v>
      </c>
      <c r="C30" s="8">
        <f t="shared" si="3"/>
        <v>46227</v>
      </c>
      <c r="D30" s="9">
        <v>0.39930555555555602</v>
      </c>
      <c r="E30" s="8">
        <f t="shared" ref="E30" si="70">C30</f>
        <v>46227</v>
      </c>
      <c r="F30" s="9">
        <v>0.48611111111111099</v>
      </c>
      <c r="G30" s="10">
        <f t="shared" ref="G30" si="71">IFERROR(((E30-C30)+(F30-D30)),"")</f>
        <v>8.680555555555497E-2</v>
      </c>
      <c r="H30" s="11"/>
      <c r="I30" s="11"/>
      <c r="J30" s="11">
        <f t="shared" si="60"/>
        <v>0</v>
      </c>
      <c r="K30" s="27">
        <f t="shared" ref="K30" si="72">J30/24</f>
        <v>0</v>
      </c>
      <c r="L30" s="28"/>
    </row>
    <row r="31" spans="1:16">
      <c r="A31" s="12">
        <f t="shared" si="57"/>
        <v>25</v>
      </c>
      <c r="B31" s="8">
        <f t="shared" si="57"/>
        <v>46228</v>
      </c>
      <c r="C31" s="8">
        <f t="shared" si="3"/>
        <v>46228</v>
      </c>
      <c r="D31" s="9">
        <v>0.39930555555555602</v>
      </c>
      <c r="E31" s="8">
        <f t="shared" ref="E31" si="73">C31</f>
        <v>46228</v>
      </c>
      <c r="F31" s="9">
        <v>0.48611111111111099</v>
      </c>
      <c r="G31" s="10">
        <f t="shared" ref="G31" si="74">IFERROR(((E31-C31)+(F31-D31)),"")</f>
        <v>8.680555555555497E-2</v>
      </c>
      <c r="H31" s="11"/>
      <c r="I31" s="11"/>
      <c r="J31" s="11">
        <f t="shared" ref="J31" si="75">(I31-H31)</f>
        <v>0</v>
      </c>
      <c r="K31" s="27">
        <f t="shared" ref="K31" si="76">J31/24</f>
        <v>0</v>
      </c>
      <c r="L31" s="28"/>
    </row>
    <row r="32" spans="1:16">
      <c r="A32" s="12">
        <f t="shared" si="57"/>
        <v>26</v>
      </c>
      <c r="B32" s="8">
        <f t="shared" si="57"/>
        <v>46229</v>
      </c>
      <c r="C32" s="8">
        <f t="shared" si="3"/>
        <v>46229</v>
      </c>
      <c r="D32" s="9">
        <v>0.39930555555555602</v>
      </c>
      <c r="E32" s="8">
        <f t="shared" ref="E32" si="77">C32</f>
        <v>46229</v>
      </c>
      <c r="F32" s="9">
        <v>0.48611111111111099</v>
      </c>
      <c r="G32" s="10">
        <f t="shared" ref="G32" si="78">IFERROR(((E32-C32)+(F32-D32)),"")</f>
        <v>8.680555555555497E-2</v>
      </c>
      <c r="H32" s="11"/>
      <c r="I32" s="11"/>
      <c r="J32" s="11">
        <f t="shared" ref="J32" si="79">(I32-H32)</f>
        <v>0</v>
      </c>
      <c r="K32" s="27">
        <f t="shared" ref="K32" si="80">J32/24</f>
        <v>0</v>
      </c>
      <c r="L32" s="28"/>
    </row>
    <row r="33" spans="1:12">
      <c r="A33" s="12">
        <f t="shared" si="57"/>
        <v>27</v>
      </c>
      <c r="B33" s="8">
        <f t="shared" si="57"/>
        <v>46230</v>
      </c>
      <c r="C33" s="8">
        <f t="shared" si="3"/>
        <v>46230</v>
      </c>
      <c r="D33" s="9">
        <v>0.39930555555555602</v>
      </c>
      <c r="E33" s="8">
        <f t="shared" ref="E33" si="81">C33</f>
        <v>46230</v>
      </c>
      <c r="F33" s="9">
        <v>0.48611111111111099</v>
      </c>
      <c r="G33" s="10">
        <f t="shared" ref="G33" si="82">IFERROR(((E33-C33)+(F33-D33)),"")</f>
        <v>8.680555555555497E-2</v>
      </c>
      <c r="H33" s="11"/>
      <c r="I33" s="11"/>
      <c r="J33" s="11">
        <f t="shared" ref="J33" si="83">(I33-H33)</f>
        <v>0</v>
      </c>
      <c r="K33" s="27">
        <f t="shared" ref="K33" si="84">J33/24</f>
        <v>0</v>
      </c>
      <c r="L33" s="28"/>
    </row>
    <row r="34" spans="1:12">
      <c r="A34" s="12">
        <f t="shared" si="57"/>
        <v>28</v>
      </c>
      <c r="B34" s="8">
        <f t="shared" si="57"/>
        <v>46231</v>
      </c>
      <c r="C34" s="8">
        <f t="shared" si="3"/>
        <v>46231</v>
      </c>
      <c r="D34" s="9">
        <v>0.39930555555555602</v>
      </c>
      <c r="E34" s="8">
        <f t="shared" ref="E34" si="85">C34</f>
        <v>46231</v>
      </c>
      <c r="F34" s="9">
        <v>0.48611111111111099</v>
      </c>
      <c r="G34" s="10">
        <f t="shared" ref="G34" si="86">IFERROR(((E34-C34)+(F34-D34)),"")</f>
        <v>8.680555555555497E-2</v>
      </c>
      <c r="H34" s="11"/>
      <c r="I34" s="11"/>
      <c r="J34" s="11">
        <f t="shared" ref="J34" si="87">(I34-H34)</f>
        <v>0</v>
      </c>
      <c r="K34" s="27">
        <f t="shared" ref="K34" si="88">J34/24</f>
        <v>0</v>
      </c>
      <c r="L34" s="28"/>
    </row>
    <row r="35" spans="1:12">
      <c r="A35" s="12">
        <f t="shared" si="57"/>
        <v>29</v>
      </c>
      <c r="B35" s="8">
        <f t="shared" si="57"/>
        <v>46232</v>
      </c>
      <c r="C35" s="8">
        <f t="shared" si="3"/>
        <v>46232</v>
      </c>
      <c r="D35" s="9">
        <v>0.39930555555555602</v>
      </c>
      <c r="E35" s="8">
        <f t="shared" si="4"/>
        <v>46232</v>
      </c>
      <c r="F35" s="9">
        <v>0.48611111111111099</v>
      </c>
      <c r="G35" s="10">
        <f t="shared" si="5"/>
        <v>8.680555555555497E-2</v>
      </c>
      <c r="H35" s="11"/>
      <c r="I35" s="11"/>
      <c r="J35" s="11">
        <f t="shared" ref="J35" si="89">(I35-H35)</f>
        <v>0</v>
      </c>
      <c r="K35" s="27">
        <f t="shared" si="56"/>
        <v>0</v>
      </c>
      <c r="L35" s="28"/>
    </row>
    <row r="36" spans="1:12">
      <c r="A36" s="12">
        <f t="shared" ref="A36:B37" si="90">A35+1</f>
        <v>30</v>
      </c>
      <c r="B36" s="8">
        <f t="shared" si="90"/>
        <v>46233</v>
      </c>
      <c r="C36" s="8">
        <f t="shared" si="3"/>
        <v>46233</v>
      </c>
      <c r="D36" s="9">
        <v>0.39930555555555602</v>
      </c>
      <c r="E36" s="8">
        <f t="shared" si="4"/>
        <v>46233</v>
      </c>
      <c r="F36" s="9">
        <v>0.48611111111111099</v>
      </c>
      <c r="G36" s="10">
        <f t="shared" ref="G36" si="91">IFERROR(((E36-C36)+(F36-D36)),"")</f>
        <v>8.680555555555497E-2</v>
      </c>
      <c r="H36" s="11"/>
      <c r="I36" s="11"/>
      <c r="J36" s="11">
        <f t="shared" ref="J36" si="92">(I36-H36)</f>
        <v>0</v>
      </c>
      <c r="K36" s="27">
        <f t="shared" ref="K36" si="93">J36/24</f>
        <v>0</v>
      </c>
      <c r="L36" s="28"/>
    </row>
    <row r="37" spans="1:12">
      <c r="A37" s="12">
        <f t="shared" si="90"/>
        <v>31</v>
      </c>
      <c r="B37" s="8">
        <f t="shared" si="90"/>
        <v>46234</v>
      </c>
      <c r="C37" s="8">
        <f t="shared" ref="C37" si="94">B37</f>
        <v>46234</v>
      </c>
      <c r="D37" s="9">
        <v>0.39930555555555602</v>
      </c>
      <c r="E37" s="8">
        <f t="shared" ref="E37" si="95">C37</f>
        <v>46234</v>
      </c>
      <c r="F37" s="9">
        <v>0.48611111111111099</v>
      </c>
      <c r="G37" s="10">
        <f t="shared" ref="G37" si="96">IFERROR(((E37-C37)+(F37-D37)),"")</f>
        <v>8.680555555555497E-2</v>
      </c>
      <c r="H37" s="11"/>
      <c r="I37" s="11"/>
      <c r="J37" s="11">
        <f t="shared" ref="J37" si="97">(I37-H37)</f>
        <v>0</v>
      </c>
      <c r="K37" s="27">
        <f t="shared" ref="K37" si="98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3.373611111111094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0.10882616487455142</v>
      </c>
      <c r="H40" s="24"/>
      <c r="I40" s="24"/>
      <c r="J40" s="24"/>
      <c r="K40" s="24" t="e">
        <f>K39/SUMPRODUCT((K7:K37&gt;0)*1)</f>
        <v>#DIV/0!</v>
      </c>
      <c r="L40" s="34"/>
    </row>
    <row r="41" spans="1:12">
      <c r="A41" s="12"/>
      <c r="B41" s="8"/>
      <c r="C41" s="8"/>
      <c r="D41" s="176"/>
      <c r="E41" s="8"/>
      <c r="F41" s="8"/>
      <c r="G41" s="8"/>
      <c r="H41" s="177"/>
      <c r="I41" s="8"/>
      <c r="J41" s="177"/>
      <c r="K41" s="188"/>
      <c r="L41" s="188"/>
    </row>
    <row r="42" spans="1:12">
      <c r="A42" s="12"/>
      <c r="B42" s="8"/>
      <c r="C42" s="8"/>
      <c r="D42" s="176"/>
      <c r="E42" s="8"/>
      <c r="F42" s="8"/>
      <c r="G42" s="8"/>
      <c r="H42" s="177"/>
      <c r="I42" s="8"/>
      <c r="J42" s="177"/>
      <c r="K42" s="188"/>
      <c r="L42" s="188"/>
    </row>
    <row r="43" spans="1:12">
      <c r="A43" s="12"/>
      <c r="B43" s="8"/>
      <c r="C43" s="8"/>
      <c r="D43" s="176"/>
      <c r="E43" s="8"/>
      <c r="F43" s="8"/>
      <c r="G43" s="8"/>
      <c r="H43" s="177"/>
      <c r="I43" s="8"/>
      <c r="J43" s="177"/>
      <c r="K43" s="188"/>
      <c r="L43" s="188"/>
    </row>
    <row r="44" spans="1:12">
      <c r="A44" s="12"/>
      <c r="B44" s="8"/>
      <c r="C44" s="8"/>
      <c r="D44" s="176"/>
      <c r="E44" s="8"/>
      <c r="F44" s="8"/>
      <c r="G44" s="8"/>
      <c r="H44" s="177"/>
      <c r="I44" s="8"/>
      <c r="J44" s="177"/>
      <c r="K44" s="188"/>
      <c r="L44" s="188"/>
    </row>
    <row r="45" spans="1:12">
      <c r="A45" s="12"/>
      <c r="B45" s="8"/>
      <c r="C45" s="8"/>
      <c r="D45" s="176"/>
      <c r="E45" s="8"/>
      <c r="F45" s="8"/>
      <c r="G45" s="8"/>
      <c r="H45" s="177"/>
      <c r="I45" s="8"/>
      <c r="J45" s="177"/>
      <c r="K45" s="188"/>
      <c r="L45" s="188"/>
    </row>
    <row r="46" spans="1:12">
      <c r="A46" s="12"/>
      <c r="B46" s="8"/>
      <c r="C46" s="8"/>
      <c r="D46" s="176"/>
      <c r="E46" s="8"/>
      <c r="F46" s="8"/>
      <c r="G46" s="8"/>
      <c r="H46" s="177"/>
      <c r="I46" s="8"/>
      <c r="J46" s="177"/>
      <c r="K46" s="188"/>
      <c r="L46" s="188"/>
    </row>
    <row r="47" spans="1:12">
      <c r="A47" s="12"/>
      <c r="B47" s="8"/>
      <c r="C47" s="8"/>
      <c r="D47" s="176"/>
      <c r="E47" s="8"/>
      <c r="F47" s="8"/>
      <c r="G47" s="8"/>
      <c r="H47" s="177"/>
      <c r="I47" s="8"/>
      <c r="J47" s="177"/>
      <c r="K47" s="188"/>
      <c r="L47" s="188"/>
    </row>
    <row r="48" spans="1:12">
      <c r="A48" s="12"/>
      <c r="B48" s="8"/>
      <c r="C48" s="8"/>
      <c r="D48" s="176"/>
      <c r="E48" s="8"/>
      <c r="F48" s="8"/>
      <c r="G48" s="8"/>
      <c r="H48" s="177"/>
      <c r="I48" s="8"/>
      <c r="J48" s="177"/>
      <c r="K48" s="188"/>
      <c r="L48" s="188"/>
    </row>
    <row r="49" spans="1:12">
      <c r="A49" s="12"/>
      <c r="B49" s="8"/>
      <c r="C49" s="8"/>
      <c r="D49" s="176"/>
      <c r="E49" s="8"/>
      <c r="F49" s="8"/>
      <c r="G49" s="8"/>
      <c r="H49" s="177"/>
      <c r="I49" s="8"/>
      <c r="J49" s="177"/>
      <c r="K49" s="188"/>
      <c r="L49" s="188"/>
    </row>
    <row r="50" spans="1:12">
      <c r="A50" s="12"/>
      <c r="B50" s="8"/>
      <c r="C50" s="8"/>
      <c r="D50" s="176"/>
      <c r="E50" s="8"/>
      <c r="F50" s="8"/>
      <c r="G50" s="8"/>
      <c r="H50" s="177"/>
      <c r="I50" s="8"/>
      <c r="J50" s="177"/>
      <c r="K50" s="188"/>
      <c r="L50" s="188"/>
    </row>
    <row r="51" spans="1:12">
      <c r="A51" s="12"/>
      <c r="B51" s="8"/>
      <c r="C51" s="8"/>
      <c r="D51" s="176"/>
      <c r="E51" s="8"/>
      <c r="F51" s="8"/>
      <c r="G51" s="8"/>
      <c r="H51" s="177"/>
      <c r="I51" s="8"/>
      <c r="J51" s="177"/>
      <c r="K51" s="188"/>
      <c r="L51" s="188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A00-000000000000}"/>
  </hyperlinks>
  <pageMargins left="0.7" right="0.7" top="0.75" bottom="0.75" header="0.3" footer="0.3"/>
  <pageSetup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40"/>
  <sheetViews>
    <sheetView zoomScale="85" zoomScaleNormal="85" workbookViewId="0">
      <pane ySplit="6" topLeftCell="A7" activePane="bottomLeft" state="frozen"/>
      <selection pane="bottomLeft" activeCell="C3" sqref="C3"/>
    </sheetView>
  </sheetViews>
  <sheetFormatPr defaultColWidth="9.109375" defaultRowHeight="14.4"/>
  <cols>
    <col min="1" max="1" width="8.33203125" style="1" customWidth="1"/>
    <col min="2" max="2" width="13.44140625" style="1" customWidth="1"/>
    <col min="3" max="3" width="10.6640625" style="1" customWidth="1"/>
    <col min="4" max="5" width="9.109375" style="1"/>
    <col min="6" max="6" width="13.109375" style="1" customWidth="1"/>
    <col min="7" max="7" width="12.33203125" style="1" customWidth="1"/>
    <col min="8" max="8" width="14" style="1" customWidth="1"/>
    <col min="9" max="9" width="13.88671875" style="1" customWidth="1"/>
    <col min="10" max="10" width="12.6640625" style="1" customWidth="1"/>
    <col min="11" max="11" width="11.5546875" style="1" customWidth="1"/>
    <col min="12" max="12" width="33.109375" style="1" customWidth="1"/>
    <col min="13" max="16384" width="9.109375" style="1"/>
  </cols>
  <sheetData>
    <row r="1" spans="1:12">
      <c r="B1" s="3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3"/>
      <c r="C2" s="3" t="s">
        <v>215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3"/>
      <c r="C3" s="3" t="str">
        <f>'Summary sales'!A3</f>
        <v>Bulan July 2026</v>
      </c>
      <c r="D3" s="3"/>
      <c r="E3" s="2"/>
      <c r="F3" s="2"/>
      <c r="G3" s="2"/>
      <c r="H3" s="2"/>
      <c r="I3" s="2"/>
      <c r="J3" s="2"/>
      <c r="K3" s="2"/>
      <c r="L3" s="2"/>
    </row>
    <row r="4" spans="1:12">
      <c r="B4" s="76"/>
      <c r="C4" s="76">
        <f>'Summary sales'!A4</f>
        <v>46204</v>
      </c>
      <c r="D4" s="2"/>
      <c r="E4" s="2"/>
      <c r="F4" s="2"/>
      <c r="G4" s="2"/>
      <c r="H4" s="2"/>
      <c r="I4" s="2"/>
      <c r="J4" s="2"/>
      <c r="K4" s="2" t="s">
        <v>135</v>
      </c>
      <c r="L4" s="26">
        <f>MAX(L7:L35)</f>
        <v>0</v>
      </c>
    </row>
    <row r="5" spans="1:12" ht="1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</v>
      </c>
      <c r="E7" s="8">
        <f>C7+1</f>
        <v>46205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</v>
      </c>
      <c r="E8" s="8">
        <f>C8+1</f>
        <v>46206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46206</v>
      </c>
      <c r="C9" s="8">
        <f t="shared" ref="C9:C35" si="3">B9</f>
        <v>46206</v>
      </c>
      <c r="D9" s="9">
        <v>0</v>
      </c>
      <c r="E9" s="8">
        <f t="shared" ref="E9:E35" si="4">C9+1</f>
        <v>46207</v>
      </c>
      <c r="F9" s="9">
        <v>0</v>
      </c>
      <c r="G9" s="10">
        <f>IFERROR(((E9-C9)+(F9-D9)),"")</f>
        <v>1</v>
      </c>
      <c r="H9" s="11"/>
      <c r="I9" s="11"/>
      <c r="J9" s="11">
        <f t="shared" ref="J9:J35" si="5">I9-H9</f>
        <v>0</v>
      </c>
      <c r="K9" s="27">
        <f t="shared" ref="K9:K35" si="6">J9/24</f>
        <v>0</v>
      </c>
      <c r="L9" s="28"/>
    </row>
    <row r="10" spans="1:12">
      <c r="A10" s="12">
        <f t="shared" si="2"/>
        <v>4</v>
      </c>
      <c r="B10" s="8">
        <f t="shared" si="2"/>
        <v>46207</v>
      </c>
      <c r="C10" s="8">
        <f t="shared" si="3"/>
        <v>46207</v>
      </c>
      <c r="D10" s="9">
        <v>0</v>
      </c>
      <c r="E10" s="8">
        <f t="shared" si="4"/>
        <v>46208</v>
      </c>
      <c r="F10" s="9">
        <v>0</v>
      </c>
      <c r="G10" s="10">
        <f t="shared" ref="G10:G35" si="7">IFERROR(((E10-C10)+(F10-D10)),"")</f>
        <v>1</v>
      </c>
      <c r="H10" s="11"/>
      <c r="I10" s="11"/>
      <c r="J10" s="11">
        <f t="shared" si="5"/>
        <v>0</v>
      </c>
      <c r="K10" s="27">
        <f t="shared" si="6"/>
        <v>0</v>
      </c>
      <c r="L10" s="28"/>
    </row>
    <row r="11" spans="1:12">
      <c r="A11" s="12">
        <f t="shared" si="2"/>
        <v>5</v>
      </c>
      <c r="B11" s="8">
        <f t="shared" si="2"/>
        <v>46208</v>
      </c>
      <c r="C11" s="8">
        <f t="shared" si="3"/>
        <v>46208</v>
      </c>
      <c r="D11" s="9">
        <v>0</v>
      </c>
      <c r="E11" s="8">
        <f t="shared" si="4"/>
        <v>46209</v>
      </c>
      <c r="F11" s="9">
        <v>0</v>
      </c>
      <c r="G11" s="10">
        <f t="shared" si="7"/>
        <v>1</v>
      </c>
      <c r="H11" s="11"/>
      <c r="I11" s="11"/>
      <c r="J11" s="11">
        <f t="shared" si="5"/>
        <v>0</v>
      </c>
      <c r="K11" s="27">
        <f t="shared" si="6"/>
        <v>0</v>
      </c>
      <c r="L11" s="104"/>
    </row>
    <row r="12" spans="1:12">
      <c r="A12" s="12">
        <f t="shared" si="2"/>
        <v>6</v>
      </c>
      <c r="B12" s="8">
        <f t="shared" si="2"/>
        <v>46209</v>
      </c>
      <c r="C12" s="8">
        <f t="shared" si="3"/>
        <v>46209</v>
      </c>
      <c r="D12" s="9">
        <v>0</v>
      </c>
      <c r="E12" s="8">
        <f t="shared" si="4"/>
        <v>46210</v>
      </c>
      <c r="F12" s="9">
        <v>0</v>
      </c>
      <c r="G12" s="10">
        <f t="shared" si="7"/>
        <v>1</v>
      </c>
      <c r="H12" s="11"/>
      <c r="I12" s="11"/>
      <c r="J12" s="11">
        <f t="shared" si="5"/>
        <v>0</v>
      </c>
      <c r="K12" s="27">
        <f t="shared" si="6"/>
        <v>0</v>
      </c>
      <c r="L12" s="104"/>
    </row>
    <row r="13" spans="1:12">
      <c r="A13" s="12">
        <f t="shared" si="2"/>
        <v>7</v>
      </c>
      <c r="B13" s="8">
        <f t="shared" si="2"/>
        <v>46210</v>
      </c>
      <c r="C13" s="8">
        <f t="shared" si="3"/>
        <v>46210</v>
      </c>
      <c r="D13" s="9">
        <v>0</v>
      </c>
      <c r="E13" s="8">
        <f t="shared" si="4"/>
        <v>46211</v>
      </c>
      <c r="F13" s="9">
        <v>0</v>
      </c>
      <c r="G13" s="10">
        <f t="shared" si="7"/>
        <v>1</v>
      </c>
      <c r="H13" s="11"/>
      <c r="I13" s="11"/>
      <c r="J13" s="11">
        <f t="shared" si="5"/>
        <v>0</v>
      </c>
      <c r="K13" s="27">
        <f t="shared" si="6"/>
        <v>0</v>
      </c>
      <c r="L13" s="104"/>
    </row>
    <row r="14" spans="1:12">
      <c r="A14" s="12">
        <f t="shared" si="2"/>
        <v>8</v>
      </c>
      <c r="B14" s="8">
        <f t="shared" si="2"/>
        <v>46211</v>
      </c>
      <c r="C14" s="8">
        <f t="shared" si="3"/>
        <v>46211</v>
      </c>
      <c r="D14" s="9">
        <v>0</v>
      </c>
      <c r="E14" s="8">
        <f t="shared" si="4"/>
        <v>46212</v>
      </c>
      <c r="F14" s="9">
        <v>0</v>
      </c>
      <c r="G14" s="10">
        <f t="shared" si="7"/>
        <v>1</v>
      </c>
      <c r="H14" s="11"/>
      <c r="I14" s="11"/>
      <c r="J14" s="11">
        <f t="shared" si="5"/>
        <v>0</v>
      </c>
      <c r="K14" s="27">
        <f t="shared" si="6"/>
        <v>0</v>
      </c>
      <c r="L14" s="28"/>
    </row>
    <row r="15" spans="1:12">
      <c r="A15" s="12">
        <f t="shared" si="2"/>
        <v>9</v>
      </c>
      <c r="B15" s="8">
        <f t="shared" si="2"/>
        <v>46212</v>
      </c>
      <c r="C15" s="8">
        <f t="shared" si="3"/>
        <v>46212</v>
      </c>
      <c r="D15" s="9">
        <v>0</v>
      </c>
      <c r="E15" s="8">
        <f t="shared" si="4"/>
        <v>46213</v>
      </c>
      <c r="F15" s="9">
        <v>0</v>
      </c>
      <c r="G15" s="10">
        <f t="shared" si="7"/>
        <v>1</v>
      </c>
      <c r="H15" s="11"/>
      <c r="I15" s="11"/>
      <c r="J15" s="11">
        <f t="shared" si="5"/>
        <v>0</v>
      </c>
      <c r="K15" s="27">
        <f t="shared" si="6"/>
        <v>0</v>
      </c>
      <c r="L15" s="28"/>
    </row>
    <row r="16" spans="1:12">
      <c r="A16" s="12">
        <f t="shared" si="2"/>
        <v>10</v>
      </c>
      <c r="B16" s="8">
        <f t="shared" si="2"/>
        <v>46213</v>
      </c>
      <c r="C16" s="8">
        <f t="shared" si="3"/>
        <v>46213</v>
      </c>
      <c r="D16" s="9">
        <v>0</v>
      </c>
      <c r="E16" s="8">
        <f t="shared" si="4"/>
        <v>46214</v>
      </c>
      <c r="F16" s="9">
        <v>0</v>
      </c>
      <c r="G16" s="10">
        <f t="shared" si="7"/>
        <v>1</v>
      </c>
      <c r="H16" s="11"/>
      <c r="I16" s="11"/>
      <c r="J16" s="11">
        <f t="shared" si="5"/>
        <v>0</v>
      </c>
      <c r="K16" s="27">
        <f t="shared" si="6"/>
        <v>0</v>
      </c>
      <c r="L16" s="28"/>
    </row>
    <row r="17" spans="1:12">
      <c r="A17" s="12">
        <f t="shared" si="2"/>
        <v>11</v>
      </c>
      <c r="B17" s="8">
        <f t="shared" si="2"/>
        <v>46214</v>
      </c>
      <c r="C17" s="8">
        <f t="shared" si="3"/>
        <v>46214</v>
      </c>
      <c r="D17" s="9">
        <v>0</v>
      </c>
      <c r="E17" s="8">
        <f t="shared" si="4"/>
        <v>46215</v>
      </c>
      <c r="F17" s="9">
        <v>0</v>
      </c>
      <c r="G17" s="10">
        <f t="shared" si="7"/>
        <v>1</v>
      </c>
      <c r="H17" s="11"/>
      <c r="I17" s="11"/>
      <c r="J17" s="11">
        <f t="shared" ref="J17:J18" si="8">I17-H17</f>
        <v>0</v>
      </c>
      <c r="K17" s="27">
        <f t="shared" ref="K17:K18" si="9">J17/24</f>
        <v>0</v>
      </c>
      <c r="L17" s="28"/>
    </row>
    <row r="18" spans="1:12">
      <c r="A18" s="12">
        <f t="shared" si="2"/>
        <v>12</v>
      </c>
      <c r="B18" s="8">
        <f t="shared" si="2"/>
        <v>46215</v>
      </c>
      <c r="C18" s="8">
        <f t="shared" si="3"/>
        <v>46215</v>
      </c>
      <c r="D18" s="9">
        <v>0</v>
      </c>
      <c r="E18" s="8">
        <f t="shared" si="4"/>
        <v>46216</v>
      </c>
      <c r="F18" s="9">
        <v>0</v>
      </c>
      <c r="G18" s="10">
        <f t="shared" si="7"/>
        <v>1</v>
      </c>
      <c r="H18" s="11"/>
      <c r="I18" s="11"/>
      <c r="J18" s="11">
        <f t="shared" si="8"/>
        <v>0</v>
      </c>
      <c r="K18" s="27">
        <f t="shared" si="9"/>
        <v>0</v>
      </c>
      <c r="L18" s="28"/>
    </row>
    <row r="19" spans="1:12">
      <c r="A19" s="12">
        <f t="shared" si="2"/>
        <v>13</v>
      </c>
      <c r="B19" s="8">
        <f t="shared" si="2"/>
        <v>46216</v>
      </c>
      <c r="C19" s="8">
        <f t="shared" si="3"/>
        <v>46216</v>
      </c>
      <c r="D19" s="9">
        <v>0</v>
      </c>
      <c r="E19" s="8">
        <f t="shared" si="4"/>
        <v>46217</v>
      </c>
      <c r="F19" s="9">
        <v>0</v>
      </c>
      <c r="G19" s="10">
        <f t="shared" si="7"/>
        <v>1</v>
      </c>
      <c r="H19" s="11"/>
      <c r="I19" s="11"/>
      <c r="J19" s="11">
        <f t="shared" si="5"/>
        <v>0</v>
      </c>
      <c r="K19" s="27">
        <f t="shared" si="6"/>
        <v>0</v>
      </c>
      <c r="L19" s="104"/>
    </row>
    <row r="20" spans="1:12">
      <c r="A20" s="12">
        <f t="shared" si="2"/>
        <v>14</v>
      </c>
      <c r="B20" s="8">
        <f t="shared" si="2"/>
        <v>46217</v>
      </c>
      <c r="C20" s="8">
        <f t="shared" si="3"/>
        <v>46217</v>
      </c>
      <c r="D20" s="9">
        <v>0</v>
      </c>
      <c r="E20" s="8">
        <f t="shared" si="4"/>
        <v>46218</v>
      </c>
      <c r="F20" s="9">
        <v>0</v>
      </c>
      <c r="G20" s="10">
        <f t="shared" si="7"/>
        <v>1</v>
      </c>
      <c r="H20" s="11"/>
      <c r="I20" s="11"/>
      <c r="J20" s="11">
        <f t="shared" si="5"/>
        <v>0</v>
      </c>
      <c r="K20" s="27">
        <f t="shared" si="6"/>
        <v>0</v>
      </c>
      <c r="L20" s="104"/>
    </row>
    <row r="21" spans="1:12">
      <c r="A21" s="12">
        <f t="shared" si="2"/>
        <v>15</v>
      </c>
      <c r="B21" s="8">
        <f t="shared" si="2"/>
        <v>46218</v>
      </c>
      <c r="C21" s="8">
        <f t="shared" si="3"/>
        <v>46218</v>
      </c>
      <c r="D21" s="9">
        <v>0</v>
      </c>
      <c r="E21" s="8">
        <f t="shared" si="4"/>
        <v>46219</v>
      </c>
      <c r="F21" s="9">
        <v>0</v>
      </c>
      <c r="G21" s="10">
        <f t="shared" si="7"/>
        <v>1</v>
      </c>
      <c r="H21" s="11"/>
      <c r="I21" s="11"/>
      <c r="J21" s="11">
        <f t="shared" ref="J21" si="10">I21-H21</f>
        <v>0</v>
      </c>
      <c r="K21" s="27">
        <f t="shared" ref="K21" si="11">J21/24</f>
        <v>0</v>
      </c>
      <c r="L21" s="104"/>
    </row>
    <row r="22" spans="1:12">
      <c r="A22" s="12">
        <f t="shared" si="2"/>
        <v>16</v>
      </c>
      <c r="B22" s="8">
        <f t="shared" si="2"/>
        <v>46219</v>
      </c>
      <c r="C22" s="8">
        <f t="shared" si="3"/>
        <v>46219</v>
      </c>
      <c r="D22" s="9">
        <v>0</v>
      </c>
      <c r="E22" s="8">
        <f t="shared" si="4"/>
        <v>46220</v>
      </c>
      <c r="F22" s="9">
        <v>0</v>
      </c>
      <c r="G22" s="10">
        <f t="shared" si="7"/>
        <v>1</v>
      </c>
      <c r="H22" s="11"/>
      <c r="I22" s="11"/>
      <c r="J22" s="11">
        <f t="shared" si="5"/>
        <v>0</v>
      </c>
      <c r="K22" s="27">
        <f t="shared" si="6"/>
        <v>0</v>
      </c>
      <c r="L22" s="104"/>
    </row>
    <row r="23" spans="1:12">
      <c r="A23" s="12">
        <f t="shared" si="2"/>
        <v>17</v>
      </c>
      <c r="B23" s="8">
        <f t="shared" si="2"/>
        <v>46220</v>
      </c>
      <c r="C23" s="8">
        <f t="shared" si="3"/>
        <v>46220</v>
      </c>
      <c r="D23" s="9">
        <v>0</v>
      </c>
      <c r="E23" s="8">
        <f t="shared" si="4"/>
        <v>46221</v>
      </c>
      <c r="F23" s="9">
        <v>0</v>
      </c>
      <c r="G23" s="10">
        <f t="shared" si="7"/>
        <v>1</v>
      </c>
      <c r="H23" s="11"/>
      <c r="I23" s="11"/>
      <c r="J23" s="11">
        <f t="shared" si="5"/>
        <v>0</v>
      </c>
      <c r="K23" s="27">
        <f t="shared" si="6"/>
        <v>0</v>
      </c>
      <c r="L23" s="28"/>
    </row>
    <row r="24" spans="1:12">
      <c r="A24" s="12">
        <f t="shared" si="2"/>
        <v>18</v>
      </c>
      <c r="B24" s="8">
        <f t="shared" si="2"/>
        <v>46221</v>
      </c>
      <c r="C24" s="8">
        <f t="shared" si="3"/>
        <v>46221</v>
      </c>
      <c r="D24" s="9">
        <v>0</v>
      </c>
      <c r="E24" s="8">
        <f t="shared" si="4"/>
        <v>46222</v>
      </c>
      <c r="F24" s="9">
        <v>0</v>
      </c>
      <c r="G24" s="10">
        <f t="shared" si="7"/>
        <v>1</v>
      </c>
      <c r="H24" s="11"/>
      <c r="I24" s="11"/>
      <c r="J24" s="11">
        <f t="shared" si="5"/>
        <v>0</v>
      </c>
      <c r="K24" s="27">
        <f t="shared" si="6"/>
        <v>0</v>
      </c>
      <c r="L24" s="28"/>
    </row>
    <row r="25" spans="1:12">
      <c r="A25" s="12">
        <f t="shared" ref="A25:B37" si="12">A24+1</f>
        <v>19</v>
      </c>
      <c r="B25" s="8">
        <f>B24+1</f>
        <v>46222</v>
      </c>
      <c r="C25" s="8">
        <f t="shared" si="3"/>
        <v>46222</v>
      </c>
      <c r="D25" s="9">
        <v>0</v>
      </c>
      <c r="E25" s="8">
        <f t="shared" si="4"/>
        <v>46223</v>
      </c>
      <c r="F25" s="9">
        <v>0</v>
      </c>
      <c r="G25" s="10">
        <f t="shared" si="7"/>
        <v>1</v>
      </c>
      <c r="H25" s="11"/>
      <c r="I25" s="11"/>
      <c r="J25" s="11">
        <f t="shared" si="5"/>
        <v>0</v>
      </c>
      <c r="K25" s="27">
        <f t="shared" si="6"/>
        <v>0</v>
      </c>
      <c r="L25" s="28"/>
    </row>
    <row r="26" spans="1:12">
      <c r="A26" s="12">
        <f t="shared" si="12"/>
        <v>20</v>
      </c>
      <c r="B26" s="8">
        <f>B25+1</f>
        <v>46223</v>
      </c>
      <c r="C26" s="8">
        <f t="shared" si="3"/>
        <v>46223</v>
      </c>
      <c r="D26" s="9">
        <v>0</v>
      </c>
      <c r="E26" s="8">
        <f t="shared" si="4"/>
        <v>46224</v>
      </c>
      <c r="F26" s="9">
        <v>0</v>
      </c>
      <c r="G26" s="10">
        <f t="shared" si="7"/>
        <v>1</v>
      </c>
      <c r="H26" s="11"/>
      <c r="I26" s="11"/>
      <c r="J26" s="11">
        <f t="shared" si="5"/>
        <v>0</v>
      </c>
      <c r="K26" s="27">
        <f t="shared" si="6"/>
        <v>0</v>
      </c>
      <c r="L26" s="28"/>
    </row>
    <row r="27" spans="1:12">
      <c r="A27" s="12">
        <f t="shared" si="12"/>
        <v>21</v>
      </c>
      <c r="B27" s="8">
        <f>B26+1</f>
        <v>46224</v>
      </c>
      <c r="C27" s="8">
        <f t="shared" si="3"/>
        <v>46224</v>
      </c>
      <c r="D27" s="9">
        <v>0</v>
      </c>
      <c r="E27" s="8">
        <f t="shared" si="4"/>
        <v>46225</v>
      </c>
      <c r="F27" s="9">
        <v>0</v>
      </c>
      <c r="G27" s="10">
        <f t="shared" si="7"/>
        <v>1</v>
      </c>
      <c r="H27" s="11"/>
      <c r="I27" s="11"/>
      <c r="J27" s="11">
        <f t="shared" ref="J27:J32" si="13">I27-H27</f>
        <v>0</v>
      </c>
      <c r="K27" s="27">
        <f t="shared" ref="K27:K32" si="14">J27/24</f>
        <v>0</v>
      </c>
      <c r="L27" s="28"/>
    </row>
    <row r="28" spans="1:12">
      <c r="A28" s="12">
        <f t="shared" si="12"/>
        <v>22</v>
      </c>
      <c r="B28" s="8">
        <f t="shared" si="12"/>
        <v>46225</v>
      </c>
      <c r="C28" s="8">
        <f t="shared" si="3"/>
        <v>46225</v>
      </c>
      <c r="D28" s="9">
        <v>0</v>
      </c>
      <c r="E28" s="8">
        <f t="shared" si="4"/>
        <v>46226</v>
      </c>
      <c r="F28" s="9">
        <v>0</v>
      </c>
      <c r="G28" s="10">
        <f t="shared" si="7"/>
        <v>1</v>
      </c>
      <c r="H28" s="11"/>
      <c r="I28" s="11"/>
      <c r="J28" s="11">
        <f t="shared" si="13"/>
        <v>0</v>
      </c>
      <c r="K28" s="27">
        <f t="shared" si="14"/>
        <v>0</v>
      </c>
      <c r="L28" s="28"/>
    </row>
    <row r="29" spans="1:12">
      <c r="A29" s="12">
        <f t="shared" si="12"/>
        <v>23</v>
      </c>
      <c r="B29" s="8">
        <f t="shared" si="12"/>
        <v>46226</v>
      </c>
      <c r="C29" s="8">
        <f t="shared" si="3"/>
        <v>46226</v>
      </c>
      <c r="D29" s="9">
        <v>0</v>
      </c>
      <c r="E29" s="8">
        <f t="shared" si="4"/>
        <v>46227</v>
      </c>
      <c r="F29" s="9">
        <v>0</v>
      </c>
      <c r="G29" s="10">
        <f t="shared" si="7"/>
        <v>1</v>
      </c>
      <c r="H29" s="11"/>
      <c r="I29" s="11"/>
      <c r="J29" s="11">
        <f t="shared" si="13"/>
        <v>0</v>
      </c>
      <c r="K29" s="27">
        <f t="shared" si="14"/>
        <v>0</v>
      </c>
      <c r="L29" s="28"/>
    </row>
    <row r="30" spans="1:12">
      <c r="A30" s="12">
        <f t="shared" si="12"/>
        <v>24</v>
      </c>
      <c r="B30" s="8">
        <f t="shared" si="12"/>
        <v>46227</v>
      </c>
      <c r="C30" s="8">
        <f t="shared" si="3"/>
        <v>46227</v>
      </c>
      <c r="D30" s="9">
        <v>0</v>
      </c>
      <c r="E30" s="8">
        <f t="shared" si="4"/>
        <v>46228</v>
      </c>
      <c r="F30" s="9">
        <v>0</v>
      </c>
      <c r="G30" s="10">
        <f t="shared" si="7"/>
        <v>1</v>
      </c>
      <c r="H30" s="11"/>
      <c r="I30" s="11"/>
      <c r="J30" s="11">
        <f t="shared" si="13"/>
        <v>0</v>
      </c>
      <c r="K30" s="27">
        <f t="shared" si="14"/>
        <v>0</v>
      </c>
      <c r="L30" s="28"/>
    </row>
    <row r="31" spans="1:12">
      <c r="A31" s="12">
        <f t="shared" si="12"/>
        <v>25</v>
      </c>
      <c r="B31" s="8">
        <f t="shared" si="12"/>
        <v>46228</v>
      </c>
      <c r="C31" s="8">
        <f t="shared" si="3"/>
        <v>46228</v>
      </c>
      <c r="D31" s="9">
        <v>0</v>
      </c>
      <c r="E31" s="8">
        <f t="shared" si="4"/>
        <v>46229</v>
      </c>
      <c r="F31" s="9">
        <v>0</v>
      </c>
      <c r="G31" s="10">
        <f t="shared" si="7"/>
        <v>1</v>
      </c>
      <c r="H31" s="11"/>
      <c r="I31" s="11"/>
      <c r="J31" s="11">
        <f t="shared" si="13"/>
        <v>0</v>
      </c>
      <c r="K31" s="27">
        <f t="shared" si="14"/>
        <v>0</v>
      </c>
      <c r="L31" s="28"/>
    </row>
    <row r="32" spans="1:12">
      <c r="A32" s="12">
        <f t="shared" si="12"/>
        <v>26</v>
      </c>
      <c r="B32" s="8">
        <f t="shared" si="12"/>
        <v>46229</v>
      </c>
      <c r="C32" s="8">
        <f t="shared" si="3"/>
        <v>46229</v>
      </c>
      <c r="D32" s="9">
        <v>0</v>
      </c>
      <c r="E32" s="8">
        <f t="shared" si="4"/>
        <v>46230</v>
      </c>
      <c r="F32" s="9">
        <v>0</v>
      </c>
      <c r="G32" s="10">
        <f t="shared" si="7"/>
        <v>1</v>
      </c>
      <c r="H32" s="11"/>
      <c r="I32" s="11"/>
      <c r="J32" s="11">
        <f t="shared" si="13"/>
        <v>0</v>
      </c>
      <c r="K32" s="27">
        <f t="shared" si="14"/>
        <v>0</v>
      </c>
      <c r="L32" s="28"/>
    </row>
    <row r="33" spans="1:12">
      <c r="A33" s="12">
        <f t="shared" si="12"/>
        <v>27</v>
      </c>
      <c r="B33" s="8">
        <f t="shared" si="12"/>
        <v>46230</v>
      </c>
      <c r="C33" s="8">
        <f t="shared" si="3"/>
        <v>46230</v>
      </c>
      <c r="D33" s="9">
        <v>0</v>
      </c>
      <c r="E33" s="8">
        <f t="shared" si="4"/>
        <v>46231</v>
      </c>
      <c r="F33" s="9">
        <v>0</v>
      </c>
      <c r="G33" s="10">
        <f t="shared" si="7"/>
        <v>1</v>
      </c>
      <c r="H33" s="11"/>
      <c r="I33" s="11"/>
      <c r="J33" s="11">
        <f t="shared" ref="J33" si="15">I33-H33</f>
        <v>0</v>
      </c>
      <c r="K33" s="27">
        <f t="shared" ref="K33" si="16">J33/24</f>
        <v>0</v>
      </c>
      <c r="L33" s="28"/>
    </row>
    <row r="34" spans="1:12">
      <c r="A34" s="12">
        <f t="shared" si="12"/>
        <v>28</v>
      </c>
      <c r="B34" s="8">
        <f t="shared" si="12"/>
        <v>46231</v>
      </c>
      <c r="C34" s="8">
        <f t="shared" si="3"/>
        <v>46231</v>
      </c>
      <c r="D34" s="9">
        <v>0</v>
      </c>
      <c r="E34" s="8">
        <f t="shared" si="4"/>
        <v>46232</v>
      </c>
      <c r="F34" s="9">
        <v>0</v>
      </c>
      <c r="G34" s="10">
        <f t="shared" si="7"/>
        <v>1</v>
      </c>
      <c r="H34" s="11"/>
      <c r="I34" s="11"/>
      <c r="J34" s="11">
        <f t="shared" ref="J34" si="17">I34-H34</f>
        <v>0</v>
      </c>
      <c r="K34" s="27">
        <f t="shared" ref="K34" si="18">J34/24</f>
        <v>0</v>
      </c>
      <c r="L34" s="28"/>
    </row>
    <row r="35" spans="1:12">
      <c r="A35" s="12">
        <f t="shared" si="12"/>
        <v>29</v>
      </c>
      <c r="B35" s="8">
        <f t="shared" si="12"/>
        <v>46232</v>
      </c>
      <c r="C35" s="8">
        <f t="shared" si="3"/>
        <v>46232</v>
      </c>
      <c r="D35" s="9">
        <v>0</v>
      </c>
      <c r="E35" s="8">
        <f t="shared" si="4"/>
        <v>46233</v>
      </c>
      <c r="F35" s="9">
        <v>0</v>
      </c>
      <c r="G35" s="10">
        <f t="shared" si="7"/>
        <v>1</v>
      </c>
      <c r="H35" s="11"/>
      <c r="I35" s="11"/>
      <c r="J35" s="11">
        <f t="shared" si="5"/>
        <v>0</v>
      </c>
      <c r="K35" s="27">
        <f t="shared" si="6"/>
        <v>0</v>
      </c>
      <c r="L35" s="104"/>
    </row>
    <row r="36" spans="1:12" ht="15.75" customHeight="1">
      <c r="A36" s="12">
        <f t="shared" si="12"/>
        <v>30</v>
      </c>
      <c r="B36" s="8">
        <f t="shared" si="12"/>
        <v>46233</v>
      </c>
      <c r="C36" s="8">
        <f t="shared" ref="C36" si="19">B36</f>
        <v>46233</v>
      </c>
      <c r="D36" s="9">
        <v>0</v>
      </c>
      <c r="E36" s="8">
        <f t="shared" ref="E36" si="20">C36+1</f>
        <v>46234</v>
      </c>
      <c r="F36" s="9">
        <v>0</v>
      </c>
      <c r="G36" s="10">
        <f t="shared" ref="G36" si="21">IFERROR(((E36-C36)+(F36-D36)),"")</f>
        <v>1</v>
      </c>
      <c r="H36" s="11"/>
      <c r="I36" s="11"/>
      <c r="J36" s="11">
        <f t="shared" ref="J36" si="22">I36-H36</f>
        <v>0</v>
      </c>
      <c r="K36" s="27">
        <f t="shared" ref="K36" si="23">J36/24</f>
        <v>0</v>
      </c>
      <c r="L36" s="104"/>
    </row>
    <row r="37" spans="1:12" ht="15.75" customHeight="1">
      <c r="A37" s="12">
        <f t="shared" si="12"/>
        <v>31</v>
      </c>
      <c r="B37" s="8">
        <f t="shared" si="12"/>
        <v>46234</v>
      </c>
      <c r="C37" s="8">
        <f t="shared" ref="C37" si="24">B37</f>
        <v>46234</v>
      </c>
      <c r="D37" s="9">
        <v>0</v>
      </c>
      <c r="E37" s="8">
        <f t="shared" ref="E37" si="25">C37+1</f>
        <v>46235</v>
      </c>
      <c r="F37" s="9">
        <v>0</v>
      </c>
      <c r="G37" s="10">
        <f t="shared" ref="G37" si="26">IFERROR(((E37-C37)+(F37-D37)),"")</f>
        <v>1</v>
      </c>
      <c r="H37" s="11"/>
      <c r="I37" s="11"/>
      <c r="J37" s="11">
        <f t="shared" ref="J37" si="27">I37-H37</f>
        <v>0</v>
      </c>
      <c r="K37" s="27">
        <f t="shared" ref="K37" si="28">J37/24</f>
        <v>0</v>
      </c>
      <c r="L37" s="104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B00-000000000000}"/>
  </hyperlinks>
  <pageMargins left="0.7" right="0.7" top="0.75" bottom="0.75" header="0.3" footer="0.3"/>
  <pageSetup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41"/>
  <sheetViews>
    <sheetView zoomScale="85" zoomScaleNormal="85" workbookViewId="0">
      <pane xSplit="2" ySplit="6" topLeftCell="C28" activePane="bottomRight" state="frozen"/>
      <selection pane="topRight"/>
      <selection pane="bottomLeft"/>
      <selection pane="bottomRight" activeCell="A38" sqref="A3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0.109375" style="1" customWidth="1"/>
    <col min="9" max="9" width="11.33203125" style="1" customWidth="1"/>
    <col min="10" max="10" width="11.5546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216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MAX(K8:K39)</f>
        <v>124.01500000000063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 hidden="1">
      <c r="A7" s="77"/>
      <c r="B7" s="78"/>
      <c r="C7" s="78"/>
      <c r="D7" s="78"/>
      <c r="E7" s="78"/>
      <c r="F7" s="78"/>
      <c r="G7" s="252"/>
      <c r="H7" s="78"/>
      <c r="I7" s="78"/>
      <c r="J7" s="78"/>
      <c r="K7" s="252"/>
      <c r="L7" s="88"/>
    </row>
    <row r="8" spans="1:12">
      <c r="A8" s="6">
        <v>1</v>
      </c>
      <c r="B8" s="7">
        <f>C4</f>
        <v>46204</v>
      </c>
      <c r="C8" s="8">
        <f>B8</f>
        <v>46204</v>
      </c>
      <c r="D8" s="9">
        <v>0</v>
      </c>
      <c r="E8" s="8">
        <f>C8+1</f>
        <v>46205</v>
      </c>
      <c r="F8" s="9">
        <v>0</v>
      </c>
      <c r="G8" s="10">
        <f>IFERROR(((E8-C8)+(F8-D8)),"")</f>
        <v>1</v>
      </c>
      <c r="H8" s="11">
        <v>80605.600000000006</v>
      </c>
      <c r="I8" s="11">
        <v>83251.53</v>
      </c>
      <c r="J8" s="253">
        <f t="shared" ref="J8:J33" si="0">I8-H8</f>
        <v>2645.929999999993</v>
      </c>
      <c r="K8" s="27">
        <f t="shared" ref="K8:K10" si="1">J8/24</f>
        <v>110.24708333333304</v>
      </c>
      <c r="L8" s="28"/>
    </row>
    <row r="9" spans="1:12">
      <c r="A9" s="12">
        <f>A8+1</f>
        <v>2</v>
      </c>
      <c r="B9" s="8">
        <f>B8+1</f>
        <v>46205</v>
      </c>
      <c r="C9" s="8">
        <f>B9</f>
        <v>46205</v>
      </c>
      <c r="D9" s="9">
        <f>D8</f>
        <v>0</v>
      </c>
      <c r="E9" s="8">
        <f>C9+1</f>
        <v>46206</v>
      </c>
      <c r="F9" s="9">
        <f>F8</f>
        <v>0</v>
      </c>
      <c r="G9" s="10">
        <f>IFERROR(((E9-C9)+(F9-D9)),"")</f>
        <v>1</v>
      </c>
      <c r="H9" s="11">
        <f t="shared" ref="H9:H38" si="2">I8</f>
        <v>83251.53</v>
      </c>
      <c r="I9" s="11">
        <v>86138.73</v>
      </c>
      <c r="J9" s="253">
        <f t="shared" si="0"/>
        <v>2887.1999999999971</v>
      </c>
      <c r="K9" s="27">
        <f t="shared" si="1"/>
        <v>120.29999999999988</v>
      </c>
      <c r="L9" s="28"/>
    </row>
    <row r="10" spans="1:12">
      <c r="A10" s="12">
        <f t="shared" ref="A10:B25" si="3">A9+1</f>
        <v>3</v>
      </c>
      <c r="B10" s="8">
        <f t="shared" si="3"/>
        <v>46206</v>
      </c>
      <c r="C10" s="8">
        <f t="shared" ref="C10:C33" si="4">B10</f>
        <v>46206</v>
      </c>
      <c r="D10" s="9">
        <f t="shared" ref="D10:D38" si="5">D9</f>
        <v>0</v>
      </c>
      <c r="E10" s="8">
        <f t="shared" ref="E10:E33" si="6">C10+1</f>
        <v>46207</v>
      </c>
      <c r="F10" s="9">
        <f t="shared" ref="F10:F38" si="7">F9</f>
        <v>0</v>
      </c>
      <c r="G10" s="10">
        <f t="shared" ref="G10:G33" si="8">IFERROR(((E10-C10)+(F10-D10)),"")</f>
        <v>1</v>
      </c>
      <c r="H10" s="11">
        <f t="shared" si="2"/>
        <v>86138.73</v>
      </c>
      <c r="I10" s="11">
        <v>88885.1</v>
      </c>
      <c r="J10" s="253">
        <f t="shared" si="0"/>
        <v>2746.3700000000099</v>
      </c>
      <c r="K10" s="27">
        <f t="shared" si="1"/>
        <v>114.43208333333375</v>
      </c>
      <c r="L10" s="28"/>
    </row>
    <row r="11" spans="1:12">
      <c r="A11" s="12">
        <f t="shared" si="3"/>
        <v>4</v>
      </c>
      <c r="B11" s="8">
        <f t="shared" si="3"/>
        <v>46207</v>
      </c>
      <c r="C11" s="8">
        <f t="shared" si="4"/>
        <v>46207</v>
      </c>
      <c r="D11" s="9">
        <f t="shared" si="5"/>
        <v>0</v>
      </c>
      <c r="E11" s="8">
        <f t="shared" si="6"/>
        <v>46208</v>
      </c>
      <c r="F11" s="9">
        <f t="shared" si="7"/>
        <v>0</v>
      </c>
      <c r="G11" s="10">
        <f t="shared" si="8"/>
        <v>1</v>
      </c>
      <c r="H11" s="11">
        <f t="shared" si="2"/>
        <v>88885.1</v>
      </c>
      <c r="I11" s="11">
        <v>91622.99</v>
      </c>
      <c r="J11" s="253">
        <f t="shared" si="0"/>
        <v>2737.8899999999994</v>
      </c>
      <c r="K11" s="27">
        <f t="shared" ref="K11" si="9">J11/24</f>
        <v>114.07874999999997</v>
      </c>
      <c r="L11" s="28"/>
    </row>
    <row r="12" spans="1:12">
      <c r="A12" s="12">
        <f t="shared" si="3"/>
        <v>5</v>
      </c>
      <c r="B12" s="8">
        <f t="shared" si="3"/>
        <v>46208</v>
      </c>
      <c r="C12" s="8">
        <f t="shared" si="4"/>
        <v>46208</v>
      </c>
      <c r="D12" s="9">
        <f t="shared" si="5"/>
        <v>0</v>
      </c>
      <c r="E12" s="8">
        <f t="shared" si="6"/>
        <v>46209</v>
      </c>
      <c r="F12" s="9">
        <f t="shared" si="7"/>
        <v>0</v>
      </c>
      <c r="G12" s="10">
        <f t="shared" si="8"/>
        <v>1</v>
      </c>
      <c r="H12" s="11">
        <f t="shared" si="2"/>
        <v>91622.99</v>
      </c>
      <c r="I12" s="11">
        <v>94217.03</v>
      </c>
      <c r="J12" s="253">
        <f t="shared" si="0"/>
        <v>2594.0399999999936</v>
      </c>
      <c r="K12" s="27">
        <f t="shared" ref="K12" si="10">J12/24</f>
        <v>108.08499999999974</v>
      </c>
      <c r="L12" s="28"/>
    </row>
    <row r="13" spans="1:12">
      <c r="A13" s="12">
        <f t="shared" si="3"/>
        <v>6</v>
      </c>
      <c r="B13" s="8">
        <f t="shared" si="3"/>
        <v>46209</v>
      </c>
      <c r="C13" s="8">
        <f t="shared" si="4"/>
        <v>46209</v>
      </c>
      <c r="D13" s="9">
        <f t="shared" si="5"/>
        <v>0</v>
      </c>
      <c r="E13" s="8">
        <f t="shared" si="6"/>
        <v>46210</v>
      </c>
      <c r="F13" s="9">
        <f t="shared" si="7"/>
        <v>0</v>
      </c>
      <c r="G13" s="10">
        <f t="shared" si="8"/>
        <v>1</v>
      </c>
      <c r="H13" s="11">
        <f t="shared" si="2"/>
        <v>94217.03</v>
      </c>
      <c r="I13" s="11">
        <v>96900.68</v>
      </c>
      <c r="J13" s="253">
        <f t="shared" si="0"/>
        <v>2683.6499999999942</v>
      </c>
      <c r="K13" s="27">
        <f t="shared" ref="K13:K14" si="11">J13/24</f>
        <v>111.81874999999975</v>
      </c>
      <c r="L13" s="28"/>
    </row>
    <row r="14" spans="1:12">
      <c r="A14" s="12">
        <f t="shared" si="3"/>
        <v>7</v>
      </c>
      <c r="B14" s="8">
        <f t="shared" si="3"/>
        <v>46210</v>
      </c>
      <c r="C14" s="8">
        <f t="shared" si="4"/>
        <v>46210</v>
      </c>
      <c r="D14" s="9">
        <f t="shared" si="5"/>
        <v>0</v>
      </c>
      <c r="E14" s="8">
        <f t="shared" si="6"/>
        <v>46211</v>
      </c>
      <c r="F14" s="9">
        <f t="shared" si="7"/>
        <v>0</v>
      </c>
      <c r="G14" s="10">
        <f t="shared" si="8"/>
        <v>1</v>
      </c>
      <c r="H14" s="11">
        <f t="shared" si="2"/>
        <v>96900.68</v>
      </c>
      <c r="I14" s="11">
        <v>99749.99</v>
      </c>
      <c r="J14" s="11">
        <f t="shared" ref="J14" si="12">I14-H14</f>
        <v>2849.3100000000122</v>
      </c>
      <c r="K14" s="27">
        <f t="shared" si="11"/>
        <v>118.72125000000051</v>
      </c>
      <c r="L14" s="28"/>
    </row>
    <row r="15" spans="1:12">
      <c r="A15" s="12">
        <f t="shared" si="3"/>
        <v>8</v>
      </c>
      <c r="B15" s="8">
        <f t="shared" si="3"/>
        <v>46211</v>
      </c>
      <c r="C15" s="8">
        <f t="shared" si="4"/>
        <v>46211</v>
      </c>
      <c r="D15" s="9">
        <f t="shared" si="5"/>
        <v>0</v>
      </c>
      <c r="E15" s="8">
        <f t="shared" si="6"/>
        <v>46212</v>
      </c>
      <c r="F15" s="9">
        <f t="shared" si="7"/>
        <v>0</v>
      </c>
      <c r="G15" s="10">
        <f t="shared" si="8"/>
        <v>1</v>
      </c>
      <c r="H15" s="11">
        <f t="shared" si="2"/>
        <v>99749.99</v>
      </c>
      <c r="I15" s="11">
        <v>102511.53</v>
      </c>
      <c r="J15" s="11">
        <f t="shared" si="0"/>
        <v>2761.5399999999936</v>
      </c>
      <c r="K15" s="27">
        <f t="shared" ref="K15:K33" si="13">J15/24</f>
        <v>115.0641666666664</v>
      </c>
      <c r="L15" s="28"/>
    </row>
    <row r="16" spans="1:12">
      <c r="A16" s="12">
        <f t="shared" si="3"/>
        <v>9</v>
      </c>
      <c r="B16" s="8">
        <f t="shared" si="3"/>
        <v>46212</v>
      </c>
      <c r="C16" s="8">
        <f t="shared" si="4"/>
        <v>46212</v>
      </c>
      <c r="D16" s="9">
        <f t="shared" si="5"/>
        <v>0</v>
      </c>
      <c r="E16" s="8">
        <f t="shared" si="6"/>
        <v>46213</v>
      </c>
      <c r="F16" s="9">
        <f t="shared" si="7"/>
        <v>0</v>
      </c>
      <c r="G16" s="10">
        <f t="shared" si="8"/>
        <v>1</v>
      </c>
      <c r="H16" s="11">
        <f t="shared" si="2"/>
        <v>102511.53</v>
      </c>
      <c r="I16" s="11">
        <v>105359.55</v>
      </c>
      <c r="J16" s="11">
        <f t="shared" ref="J16" si="14">I16-H16</f>
        <v>2848.0200000000041</v>
      </c>
      <c r="K16" s="27">
        <f t="shared" ref="K16" si="15">J16/24</f>
        <v>118.66750000000017</v>
      </c>
      <c r="L16" s="28"/>
    </row>
    <row r="17" spans="1:14">
      <c r="A17" s="12">
        <f t="shared" si="3"/>
        <v>10</v>
      </c>
      <c r="B17" s="8">
        <f t="shared" si="3"/>
        <v>46213</v>
      </c>
      <c r="C17" s="8">
        <f t="shared" si="4"/>
        <v>46213</v>
      </c>
      <c r="D17" s="9">
        <f t="shared" si="5"/>
        <v>0</v>
      </c>
      <c r="E17" s="8">
        <f t="shared" si="6"/>
        <v>46214</v>
      </c>
      <c r="F17" s="9">
        <f t="shared" si="7"/>
        <v>0</v>
      </c>
      <c r="G17" s="10">
        <f t="shared" si="8"/>
        <v>1</v>
      </c>
      <c r="H17" s="11">
        <f t="shared" si="2"/>
        <v>105359.55</v>
      </c>
      <c r="I17" s="11">
        <v>108140.83</v>
      </c>
      <c r="J17" s="11">
        <f t="shared" ref="J17" si="16">I17-H17</f>
        <v>2781.2799999999988</v>
      </c>
      <c r="K17" s="27">
        <f t="shared" ref="K17" si="17">J17/24</f>
        <v>115.88666666666661</v>
      </c>
      <c r="L17" s="28"/>
    </row>
    <row r="18" spans="1:14">
      <c r="A18" s="12">
        <f t="shared" si="3"/>
        <v>11</v>
      </c>
      <c r="B18" s="8">
        <f t="shared" si="3"/>
        <v>46214</v>
      </c>
      <c r="C18" s="8">
        <f t="shared" si="4"/>
        <v>46214</v>
      </c>
      <c r="D18" s="9">
        <f t="shared" si="5"/>
        <v>0</v>
      </c>
      <c r="E18" s="8">
        <f t="shared" si="6"/>
        <v>46215</v>
      </c>
      <c r="F18" s="9">
        <f t="shared" si="7"/>
        <v>0</v>
      </c>
      <c r="G18" s="10">
        <f t="shared" si="8"/>
        <v>1</v>
      </c>
      <c r="H18" s="11">
        <f t="shared" si="2"/>
        <v>108140.83</v>
      </c>
      <c r="I18" s="11">
        <v>110864.07</v>
      </c>
      <c r="J18" s="11">
        <f t="shared" si="0"/>
        <v>2723.2400000000052</v>
      </c>
      <c r="K18" s="27">
        <f t="shared" si="13"/>
        <v>113.46833333333355</v>
      </c>
      <c r="L18" s="28"/>
    </row>
    <row r="19" spans="1:14">
      <c r="A19" s="12">
        <f t="shared" si="3"/>
        <v>12</v>
      </c>
      <c r="B19" s="8">
        <f t="shared" si="3"/>
        <v>46215</v>
      </c>
      <c r="C19" s="8">
        <f t="shared" si="4"/>
        <v>46215</v>
      </c>
      <c r="D19" s="9">
        <f t="shared" si="5"/>
        <v>0</v>
      </c>
      <c r="E19" s="8">
        <f t="shared" si="6"/>
        <v>46216</v>
      </c>
      <c r="F19" s="9">
        <f t="shared" si="7"/>
        <v>0</v>
      </c>
      <c r="G19" s="10">
        <f t="shared" si="8"/>
        <v>1</v>
      </c>
      <c r="H19" s="11">
        <f t="shared" si="2"/>
        <v>110864.07</v>
      </c>
      <c r="I19" s="11">
        <v>113359.85</v>
      </c>
      <c r="J19" s="11">
        <f t="shared" si="0"/>
        <v>2495.7799999999988</v>
      </c>
      <c r="K19" s="27">
        <f t="shared" si="13"/>
        <v>103.99083333333328</v>
      </c>
      <c r="L19" s="28"/>
      <c r="N19" s="29"/>
    </row>
    <row r="20" spans="1:14">
      <c r="A20" s="12">
        <f t="shared" si="3"/>
        <v>13</v>
      </c>
      <c r="B20" s="8">
        <f t="shared" si="3"/>
        <v>46216</v>
      </c>
      <c r="C20" s="8">
        <f t="shared" si="4"/>
        <v>46216</v>
      </c>
      <c r="D20" s="9">
        <f t="shared" si="5"/>
        <v>0</v>
      </c>
      <c r="E20" s="8">
        <f t="shared" si="6"/>
        <v>46217</v>
      </c>
      <c r="F20" s="9">
        <f t="shared" si="7"/>
        <v>0</v>
      </c>
      <c r="G20" s="10">
        <f t="shared" si="8"/>
        <v>1</v>
      </c>
      <c r="H20" s="11">
        <f t="shared" si="2"/>
        <v>113359.85</v>
      </c>
      <c r="I20" s="11">
        <v>116104.29</v>
      </c>
      <c r="J20" s="11">
        <f t="shared" si="0"/>
        <v>2744.4399999999878</v>
      </c>
      <c r="K20" s="27">
        <f t="shared" si="13"/>
        <v>114.35166666666616</v>
      </c>
      <c r="L20" s="28"/>
    </row>
    <row r="21" spans="1:14">
      <c r="A21" s="12">
        <f t="shared" si="3"/>
        <v>14</v>
      </c>
      <c r="B21" s="8">
        <f t="shared" si="3"/>
        <v>46217</v>
      </c>
      <c r="C21" s="8">
        <f t="shared" si="4"/>
        <v>46217</v>
      </c>
      <c r="D21" s="9">
        <f t="shared" si="5"/>
        <v>0</v>
      </c>
      <c r="E21" s="8">
        <f t="shared" si="6"/>
        <v>46218</v>
      </c>
      <c r="F21" s="9">
        <f t="shared" si="7"/>
        <v>0</v>
      </c>
      <c r="G21" s="10">
        <f t="shared" si="8"/>
        <v>1</v>
      </c>
      <c r="H21" s="11">
        <f t="shared" si="2"/>
        <v>116104.29</v>
      </c>
      <c r="I21" s="11">
        <v>118863.65</v>
      </c>
      <c r="J21" s="11">
        <f t="shared" si="0"/>
        <v>2759.3600000000006</v>
      </c>
      <c r="K21" s="27">
        <f t="shared" si="13"/>
        <v>114.97333333333336</v>
      </c>
      <c r="L21" s="28"/>
    </row>
    <row r="22" spans="1:14">
      <c r="A22" s="12">
        <f t="shared" si="3"/>
        <v>15</v>
      </c>
      <c r="B22" s="8">
        <f t="shared" si="3"/>
        <v>46218</v>
      </c>
      <c r="C22" s="8">
        <f t="shared" si="4"/>
        <v>46218</v>
      </c>
      <c r="D22" s="9">
        <f t="shared" si="5"/>
        <v>0</v>
      </c>
      <c r="E22" s="8">
        <f t="shared" si="6"/>
        <v>46219</v>
      </c>
      <c r="F22" s="9">
        <f t="shared" si="7"/>
        <v>0</v>
      </c>
      <c r="G22" s="10">
        <f t="shared" si="8"/>
        <v>1</v>
      </c>
      <c r="H22" s="11">
        <f t="shared" si="2"/>
        <v>118863.65</v>
      </c>
      <c r="I22" s="11">
        <v>121651.99</v>
      </c>
      <c r="J22" s="11">
        <f t="shared" si="0"/>
        <v>2788.3400000000111</v>
      </c>
      <c r="K22" s="27">
        <f t="shared" si="13"/>
        <v>116.18083333333379</v>
      </c>
      <c r="L22" s="28"/>
    </row>
    <row r="23" spans="1:14">
      <c r="A23" s="12">
        <f t="shared" si="3"/>
        <v>16</v>
      </c>
      <c r="B23" s="8">
        <f t="shared" si="3"/>
        <v>46219</v>
      </c>
      <c r="C23" s="8">
        <f t="shared" si="4"/>
        <v>46219</v>
      </c>
      <c r="D23" s="9">
        <f t="shared" si="5"/>
        <v>0</v>
      </c>
      <c r="E23" s="8">
        <f t="shared" si="6"/>
        <v>46220</v>
      </c>
      <c r="F23" s="9">
        <f t="shared" si="7"/>
        <v>0</v>
      </c>
      <c r="G23" s="10">
        <f t="shared" si="8"/>
        <v>1</v>
      </c>
      <c r="H23" s="11">
        <f t="shared" si="2"/>
        <v>121651.99</v>
      </c>
      <c r="I23" s="11">
        <v>124345.37</v>
      </c>
      <c r="J23" s="11">
        <f t="shared" si="0"/>
        <v>2693.3799999999901</v>
      </c>
      <c r="K23" s="27">
        <f t="shared" si="13"/>
        <v>112.22416666666625</v>
      </c>
      <c r="L23" s="28"/>
    </row>
    <row r="24" spans="1:14">
      <c r="A24" s="12">
        <f t="shared" si="3"/>
        <v>17</v>
      </c>
      <c r="B24" s="8">
        <f t="shared" si="3"/>
        <v>46220</v>
      </c>
      <c r="C24" s="8">
        <f t="shared" si="4"/>
        <v>46220</v>
      </c>
      <c r="D24" s="9">
        <f t="shared" si="5"/>
        <v>0</v>
      </c>
      <c r="E24" s="8">
        <f t="shared" si="6"/>
        <v>46221</v>
      </c>
      <c r="F24" s="9">
        <f t="shared" si="7"/>
        <v>0</v>
      </c>
      <c r="G24" s="10">
        <f t="shared" si="8"/>
        <v>1</v>
      </c>
      <c r="H24" s="11">
        <f t="shared" si="2"/>
        <v>124345.37</v>
      </c>
      <c r="I24" s="11">
        <v>127070.05</v>
      </c>
      <c r="J24" s="11">
        <f t="shared" si="0"/>
        <v>2724.6800000000076</v>
      </c>
      <c r="K24" s="27">
        <f t="shared" si="13"/>
        <v>113.52833333333365</v>
      </c>
      <c r="L24" s="28"/>
    </row>
    <row r="25" spans="1:14">
      <c r="A25" s="12">
        <f t="shared" si="3"/>
        <v>18</v>
      </c>
      <c r="B25" s="8">
        <f t="shared" si="3"/>
        <v>46221</v>
      </c>
      <c r="C25" s="8">
        <f t="shared" si="4"/>
        <v>46221</v>
      </c>
      <c r="D25" s="9">
        <f t="shared" si="5"/>
        <v>0</v>
      </c>
      <c r="E25" s="8">
        <f t="shared" si="6"/>
        <v>46222</v>
      </c>
      <c r="F25" s="9">
        <f t="shared" si="7"/>
        <v>0</v>
      </c>
      <c r="G25" s="10">
        <f t="shared" si="8"/>
        <v>1</v>
      </c>
      <c r="H25" s="11">
        <f t="shared" si="2"/>
        <v>127070.05</v>
      </c>
      <c r="I25" s="11">
        <v>129452.8</v>
      </c>
      <c r="J25" s="11">
        <f t="shared" si="0"/>
        <v>2382.75</v>
      </c>
      <c r="K25" s="27">
        <f t="shared" si="13"/>
        <v>99.28125</v>
      </c>
      <c r="L25" s="28"/>
    </row>
    <row r="26" spans="1:14">
      <c r="A26" s="12">
        <f t="shared" ref="A26:B33" si="18">A25+1</f>
        <v>19</v>
      </c>
      <c r="B26" s="8">
        <f>B25+1</f>
        <v>46222</v>
      </c>
      <c r="C26" s="8">
        <f t="shared" si="4"/>
        <v>46222</v>
      </c>
      <c r="D26" s="9">
        <f t="shared" si="5"/>
        <v>0</v>
      </c>
      <c r="E26" s="8">
        <f t="shared" si="6"/>
        <v>46223</v>
      </c>
      <c r="F26" s="9">
        <f t="shared" si="7"/>
        <v>0</v>
      </c>
      <c r="G26" s="10">
        <f t="shared" si="8"/>
        <v>1</v>
      </c>
      <c r="H26" s="11">
        <f t="shared" si="2"/>
        <v>129452.8</v>
      </c>
      <c r="I26" s="11">
        <v>131925.51</v>
      </c>
      <c r="J26" s="11">
        <f t="shared" si="0"/>
        <v>2472.7100000000064</v>
      </c>
      <c r="K26" s="27">
        <f t="shared" si="13"/>
        <v>103.0295833333336</v>
      </c>
      <c r="L26" s="28"/>
    </row>
    <row r="27" spans="1:14">
      <c r="A27" s="12">
        <f t="shared" si="18"/>
        <v>20</v>
      </c>
      <c r="B27" s="8">
        <f>B26+1</f>
        <v>46223</v>
      </c>
      <c r="C27" s="8">
        <f t="shared" si="4"/>
        <v>46223</v>
      </c>
      <c r="D27" s="9">
        <f t="shared" si="5"/>
        <v>0</v>
      </c>
      <c r="E27" s="8">
        <f t="shared" si="6"/>
        <v>46224</v>
      </c>
      <c r="F27" s="9">
        <f t="shared" si="7"/>
        <v>0</v>
      </c>
      <c r="G27" s="10">
        <f t="shared" si="8"/>
        <v>1</v>
      </c>
      <c r="H27" s="11">
        <f t="shared" si="2"/>
        <v>131925.51</v>
      </c>
      <c r="I27" s="11">
        <v>134624.04</v>
      </c>
      <c r="J27" s="11">
        <f t="shared" si="0"/>
        <v>2698.5299999999988</v>
      </c>
      <c r="K27" s="27">
        <f t="shared" si="13"/>
        <v>112.43874999999996</v>
      </c>
      <c r="L27" s="28"/>
    </row>
    <row r="28" spans="1:14">
      <c r="A28" s="12">
        <f t="shared" si="18"/>
        <v>21</v>
      </c>
      <c r="B28" s="8">
        <f>B27+1</f>
        <v>46224</v>
      </c>
      <c r="C28" s="8">
        <f t="shared" si="4"/>
        <v>46224</v>
      </c>
      <c r="D28" s="9">
        <f t="shared" si="5"/>
        <v>0</v>
      </c>
      <c r="E28" s="8">
        <f t="shared" si="6"/>
        <v>46225</v>
      </c>
      <c r="F28" s="9">
        <f t="shared" si="7"/>
        <v>0</v>
      </c>
      <c r="G28" s="10">
        <f t="shared" si="8"/>
        <v>1</v>
      </c>
      <c r="H28" s="11">
        <f t="shared" si="2"/>
        <v>134624.04</v>
      </c>
      <c r="I28" s="11">
        <v>137386.98000000001</v>
      </c>
      <c r="J28" s="11">
        <f t="shared" si="0"/>
        <v>2762.9400000000023</v>
      </c>
      <c r="K28" s="27">
        <f t="shared" si="13"/>
        <v>115.1225000000001</v>
      </c>
      <c r="L28" s="28"/>
    </row>
    <row r="29" spans="1:14">
      <c r="A29" s="12">
        <f t="shared" si="18"/>
        <v>22</v>
      </c>
      <c r="B29" s="8">
        <f t="shared" si="18"/>
        <v>46225</v>
      </c>
      <c r="C29" s="8">
        <f t="shared" si="4"/>
        <v>46225</v>
      </c>
      <c r="D29" s="9">
        <f t="shared" si="5"/>
        <v>0</v>
      </c>
      <c r="E29" s="8">
        <f t="shared" si="6"/>
        <v>46226</v>
      </c>
      <c r="F29" s="9">
        <f t="shared" si="7"/>
        <v>0</v>
      </c>
      <c r="G29" s="10">
        <f t="shared" si="8"/>
        <v>1</v>
      </c>
      <c r="H29" s="11">
        <f t="shared" si="2"/>
        <v>137386.98000000001</v>
      </c>
      <c r="I29" s="11">
        <v>140155.68</v>
      </c>
      <c r="J29" s="11">
        <f t="shared" si="0"/>
        <v>2768.6999999999825</v>
      </c>
      <c r="K29" s="27">
        <f t="shared" si="13"/>
        <v>115.36249999999927</v>
      </c>
      <c r="L29" s="28"/>
    </row>
    <row r="30" spans="1:14">
      <c r="A30" s="12">
        <f t="shared" si="18"/>
        <v>23</v>
      </c>
      <c r="B30" s="8">
        <f t="shared" si="18"/>
        <v>46226</v>
      </c>
      <c r="C30" s="8">
        <f t="shared" si="4"/>
        <v>46226</v>
      </c>
      <c r="D30" s="9">
        <f t="shared" si="5"/>
        <v>0</v>
      </c>
      <c r="E30" s="8">
        <f t="shared" si="6"/>
        <v>46227</v>
      </c>
      <c r="F30" s="9">
        <f t="shared" si="7"/>
        <v>0</v>
      </c>
      <c r="G30" s="10">
        <f t="shared" si="8"/>
        <v>1</v>
      </c>
      <c r="H30" s="11">
        <f t="shared" si="2"/>
        <v>140155.68</v>
      </c>
      <c r="I30" s="11">
        <v>143008.68</v>
      </c>
      <c r="J30" s="11">
        <f t="shared" si="0"/>
        <v>2853</v>
      </c>
      <c r="K30" s="27">
        <f t="shared" si="13"/>
        <v>118.875</v>
      </c>
      <c r="L30" s="28"/>
    </row>
    <row r="31" spans="1:14">
      <c r="A31" s="12">
        <f t="shared" si="18"/>
        <v>24</v>
      </c>
      <c r="B31" s="8">
        <f t="shared" si="18"/>
        <v>46227</v>
      </c>
      <c r="C31" s="8">
        <f t="shared" si="4"/>
        <v>46227</v>
      </c>
      <c r="D31" s="9">
        <f t="shared" si="5"/>
        <v>0</v>
      </c>
      <c r="E31" s="8">
        <f t="shared" si="6"/>
        <v>46228</v>
      </c>
      <c r="F31" s="9">
        <f t="shared" si="7"/>
        <v>0</v>
      </c>
      <c r="G31" s="10">
        <f t="shared" si="8"/>
        <v>1</v>
      </c>
      <c r="H31" s="11">
        <f t="shared" si="2"/>
        <v>143008.68</v>
      </c>
      <c r="I31" s="11">
        <v>145985.04</v>
      </c>
      <c r="J31" s="11">
        <f t="shared" si="0"/>
        <v>2976.3600000000151</v>
      </c>
      <c r="K31" s="27">
        <f t="shared" si="13"/>
        <v>124.01500000000063</v>
      </c>
      <c r="L31" s="28"/>
    </row>
    <row r="32" spans="1:14">
      <c r="A32" s="12">
        <f t="shared" si="18"/>
        <v>25</v>
      </c>
      <c r="B32" s="8">
        <f t="shared" si="18"/>
        <v>46228</v>
      </c>
      <c r="C32" s="8">
        <f t="shared" si="4"/>
        <v>46228</v>
      </c>
      <c r="D32" s="9">
        <f t="shared" si="5"/>
        <v>0</v>
      </c>
      <c r="E32" s="8">
        <f t="shared" si="6"/>
        <v>46229</v>
      </c>
      <c r="F32" s="9">
        <f t="shared" si="7"/>
        <v>0</v>
      </c>
      <c r="G32" s="10">
        <f t="shared" si="8"/>
        <v>1</v>
      </c>
      <c r="H32" s="11">
        <f t="shared" si="2"/>
        <v>145985.04</v>
      </c>
      <c r="I32" s="11">
        <v>148837.62</v>
      </c>
      <c r="J32" s="11">
        <f t="shared" si="0"/>
        <v>2852.5799999999872</v>
      </c>
      <c r="K32" s="27">
        <f t="shared" si="13"/>
        <v>118.85749999999946</v>
      </c>
      <c r="L32" s="28"/>
    </row>
    <row r="33" spans="1:12">
      <c r="A33" s="12">
        <f t="shared" si="18"/>
        <v>26</v>
      </c>
      <c r="B33" s="8">
        <f t="shared" si="18"/>
        <v>46229</v>
      </c>
      <c r="C33" s="8">
        <f t="shared" si="4"/>
        <v>46229</v>
      </c>
      <c r="D33" s="9">
        <f t="shared" si="5"/>
        <v>0</v>
      </c>
      <c r="E33" s="8">
        <f t="shared" si="6"/>
        <v>46230</v>
      </c>
      <c r="F33" s="9">
        <f t="shared" si="7"/>
        <v>0</v>
      </c>
      <c r="G33" s="10">
        <f t="shared" si="8"/>
        <v>1</v>
      </c>
      <c r="H33" s="11">
        <f t="shared" si="2"/>
        <v>148837.62</v>
      </c>
      <c r="I33" s="11">
        <v>151487.84</v>
      </c>
      <c r="J33" s="11">
        <f t="shared" si="0"/>
        <v>2650.2200000000012</v>
      </c>
      <c r="K33" s="27">
        <f t="shared" si="13"/>
        <v>110.42583333333339</v>
      </c>
      <c r="L33" s="28"/>
    </row>
    <row r="34" spans="1:12">
      <c r="A34" s="12">
        <f t="shared" ref="A34:B34" si="19">A33+1</f>
        <v>27</v>
      </c>
      <c r="B34" s="8">
        <f t="shared" si="19"/>
        <v>46230</v>
      </c>
      <c r="C34" s="8">
        <f t="shared" ref="C34:C38" si="20">B34</f>
        <v>46230</v>
      </c>
      <c r="D34" s="9">
        <f t="shared" si="5"/>
        <v>0</v>
      </c>
      <c r="E34" s="8">
        <f t="shared" ref="E34:E38" si="21">C34+1</f>
        <v>46231</v>
      </c>
      <c r="F34" s="9">
        <f t="shared" si="7"/>
        <v>0</v>
      </c>
      <c r="G34" s="10">
        <f t="shared" ref="G34:G38" si="22">IFERROR(((E34-C34)+(F34-D34)),"")</f>
        <v>1</v>
      </c>
      <c r="H34" s="11">
        <f t="shared" si="2"/>
        <v>151487.84</v>
      </c>
      <c r="I34" s="11">
        <v>154216.56</v>
      </c>
      <c r="J34" s="11">
        <f t="shared" ref="J34:J38" si="23">I34-H34</f>
        <v>2728.7200000000012</v>
      </c>
      <c r="K34" s="27">
        <f t="shared" ref="K34:K38" si="24">J34/24</f>
        <v>113.69666666666672</v>
      </c>
      <c r="L34" s="28"/>
    </row>
    <row r="35" spans="1:12">
      <c r="A35" s="12">
        <f t="shared" ref="A35:B35" si="25">A34+1</f>
        <v>28</v>
      </c>
      <c r="B35" s="8">
        <f t="shared" si="25"/>
        <v>46231</v>
      </c>
      <c r="C35" s="8">
        <f t="shared" si="20"/>
        <v>46231</v>
      </c>
      <c r="D35" s="9">
        <f t="shared" si="5"/>
        <v>0</v>
      </c>
      <c r="E35" s="8">
        <f t="shared" si="21"/>
        <v>46232</v>
      </c>
      <c r="F35" s="9">
        <f t="shared" si="7"/>
        <v>0</v>
      </c>
      <c r="G35" s="10">
        <f t="shared" si="22"/>
        <v>1</v>
      </c>
      <c r="H35" s="11">
        <f t="shared" si="2"/>
        <v>154216.56</v>
      </c>
      <c r="I35" s="11">
        <v>156961.06</v>
      </c>
      <c r="J35" s="11">
        <f t="shared" si="23"/>
        <v>2744.5</v>
      </c>
      <c r="K35" s="27">
        <f t="shared" si="24"/>
        <v>114.35416666666667</v>
      </c>
      <c r="L35" s="28"/>
    </row>
    <row r="36" spans="1:12">
      <c r="A36" s="12">
        <f t="shared" ref="A36:B36" si="26">A35+1</f>
        <v>29</v>
      </c>
      <c r="B36" s="8">
        <f t="shared" si="26"/>
        <v>46232</v>
      </c>
      <c r="C36" s="8">
        <f t="shared" si="20"/>
        <v>46232</v>
      </c>
      <c r="D36" s="9">
        <f t="shared" si="5"/>
        <v>0</v>
      </c>
      <c r="E36" s="8">
        <f t="shared" si="21"/>
        <v>46233</v>
      </c>
      <c r="F36" s="9">
        <f t="shared" si="7"/>
        <v>0</v>
      </c>
      <c r="G36" s="10">
        <f t="shared" si="22"/>
        <v>1</v>
      </c>
      <c r="H36" s="11">
        <f t="shared" si="2"/>
        <v>156961.06</v>
      </c>
      <c r="I36" s="11">
        <v>159797.32</v>
      </c>
      <c r="J36" s="11">
        <f t="shared" si="23"/>
        <v>2836.2600000000093</v>
      </c>
      <c r="K36" s="27">
        <f t="shared" si="24"/>
        <v>118.17750000000039</v>
      </c>
      <c r="L36" s="28"/>
    </row>
    <row r="37" spans="1:12">
      <c r="A37" s="12">
        <f t="shared" ref="A37:B37" si="27">A36+1</f>
        <v>30</v>
      </c>
      <c r="B37" s="8">
        <f t="shared" si="27"/>
        <v>46233</v>
      </c>
      <c r="C37" s="8">
        <f t="shared" si="20"/>
        <v>46233</v>
      </c>
      <c r="D37" s="9">
        <f t="shared" si="5"/>
        <v>0</v>
      </c>
      <c r="E37" s="8">
        <f t="shared" si="21"/>
        <v>46234</v>
      </c>
      <c r="F37" s="9">
        <f t="shared" si="7"/>
        <v>0</v>
      </c>
      <c r="G37" s="10">
        <f t="shared" si="22"/>
        <v>1</v>
      </c>
      <c r="H37" s="11">
        <f t="shared" si="2"/>
        <v>159797.32</v>
      </c>
      <c r="I37" s="11">
        <v>162593.16</v>
      </c>
      <c r="J37" s="11">
        <f t="shared" si="23"/>
        <v>2795.8399999999965</v>
      </c>
      <c r="K37" s="27">
        <f t="shared" si="24"/>
        <v>116.49333333333318</v>
      </c>
      <c r="L37" s="28"/>
    </row>
    <row r="38" spans="1:12">
      <c r="A38" s="12">
        <f t="shared" ref="A38:B38" si="28">A37+1</f>
        <v>31</v>
      </c>
      <c r="B38" s="8">
        <f t="shared" si="28"/>
        <v>46234</v>
      </c>
      <c r="C38" s="8">
        <f t="shared" si="20"/>
        <v>46234</v>
      </c>
      <c r="D38" s="9">
        <f t="shared" si="5"/>
        <v>0</v>
      </c>
      <c r="E38" s="8">
        <f t="shared" si="21"/>
        <v>46235</v>
      </c>
      <c r="F38" s="9">
        <f t="shared" si="7"/>
        <v>0</v>
      </c>
      <c r="G38" s="10">
        <f t="shared" si="22"/>
        <v>1</v>
      </c>
      <c r="H38" s="11">
        <f t="shared" si="2"/>
        <v>162593.16</v>
      </c>
      <c r="I38" s="11">
        <v>165410.20000000001</v>
      </c>
      <c r="J38" s="11">
        <f t="shared" si="23"/>
        <v>2817.0400000000081</v>
      </c>
      <c r="K38" s="27">
        <f t="shared" si="24"/>
        <v>117.37666666666701</v>
      </c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SUM(G8:G39)</f>
        <v>31</v>
      </c>
      <c r="H40" s="20"/>
      <c r="I40" s="20"/>
      <c r="J40" s="32">
        <f>SUM(J8:J39)</f>
        <v>84804.6</v>
      </c>
      <c r="K40" s="32">
        <f>AVERAGE(K8:K39)</f>
        <v>113.98467741935482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G40/SUMPRODUCT((G8:G39&gt;0)*1)</f>
        <v>1</v>
      </c>
      <c r="H41" s="24"/>
      <c r="I41" s="24"/>
      <c r="J41" s="24"/>
      <c r="K41" s="24">
        <f>K40/SUMPRODUCT((K8:K39&gt;0)*1)</f>
        <v>3.6769250780437042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C00-000000000000}"/>
  </hyperlink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N40"/>
  <sheetViews>
    <sheetView workbookViewId="0">
      <pane xSplit="2" ySplit="6" topLeftCell="C22" activePane="bottomRight" state="frozen"/>
      <selection pane="topRight"/>
      <selection pane="bottomLeft"/>
      <selection pane="bottomRight" activeCell="I36" sqref="I36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2.109375" style="1" customWidth="1"/>
    <col min="9" max="9" width="11.88671875" style="1" customWidth="1"/>
    <col min="10" max="10" width="14.3320312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217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MAX(K7:K36)</f>
        <v>229.74708333332092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130">
        <v>0</v>
      </c>
      <c r="E7" s="8">
        <f>C7+1</f>
        <v>46205</v>
      </c>
      <c r="F7" s="130">
        <v>0</v>
      </c>
      <c r="G7" s="10">
        <f>IFERROR(((E7-C7)+(F7-D7)),"")</f>
        <v>1</v>
      </c>
      <c r="H7" s="11">
        <v>3182688.09</v>
      </c>
      <c r="I7" s="11">
        <v>3185605.95</v>
      </c>
      <c r="J7" s="11">
        <f>I7-H7</f>
        <v>2917.8600000003353</v>
      </c>
      <c r="K7" s="27">
        <f>J7/24</f>
        <v>121.57750000001397</v>
      </c>
      <c r="L7" s="251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130">
        <f>D7</f>
        <v>0</v>
      </c>
      <c r="E8" s="8">
        <f>C8+1</f>
        <v>46206</v>
      </c>
      <c r="F8" s="130">
        <f>F7</f>
        <v>0</v>
      </c>
      <c r="G8" s="10">
        <f>IFERROR(((E8-C8)+(F8-D8)),"")</f>
        <v>1</v>
      </c>
      <c r="H8" s="11">
        <f t="shared" ref="H8:H37" si="0">I7</f>
        <v>3185605.95</v>
      </c>
      <c r="I8" s="11">
        <v>3191119.88</v>
      </c>
      <c r="J8" s="11">
        <f t="shared" ref="J8:J34" si="1">I8-H8</f>
        <v>5513.929999999702</v>
      </c>
      <c r="K8" s="27">
        <f t="shared" ref="K8:K34" si="2">J8/24</f>
        <v>229.74708333332092</v>
      </c>
      <c r="L8" s="28"/>
    </row>
    <row r="9" spans="1:12">
      <c r="A9" s="12">
        <f t="shared" ref="A9:B24" si="3">A8+1</f>
        <v>3</v>
      </c>
      <c r="B9" s="8">
        <f t="shared" si="3"/>
        <v>46206</v>
      </c>
      <c r="C9" s="8">
        <f t="shared" ref="C9:C34" si="4">B9</f>
        <v>46206</v>
      </c>
      <c r="D9" s="130">
        <f t="shared" ref="D9:D37" si="5">D8</f>
        <v>0</v>
      </c>
      <c r="E9" s="8">
        <f t="shared" ref="E9:E34" si="6">C9+1</f>
        <v>46207</v>
      </c>
      <c r="F9" s="130">
        <f t="shared" ref="F9:F37" si="7">F8</f>
        <v>0</v>
      </c>
      <c r="G9" s="10">
        <f t="shared" ref="G9:G34" si="8">IFERROR(((E9-C9)+(F9-D9)),"")</f>
        <v>1</v>
      </c>
      <c r="H9" s="11">
        <f t="shared" si="0"/>
        <v>3191119.88</v>
      </c>
      <c r="I9" s="11">
        <v>3193186.94</v>
      </c>
      <c r="J9" s="11">
        <f t="shared" ref="J9" si="9">I9-H9</f>
        <v>2067.0600000000559</v>
      </c>
      <c r="K9" s="27">
        <f t="shared" ref="K9" si="10">J9/24</f>
        <v>86.127500000002328</v>
      </c>
      <c r="L9" s="28"/>
    </row>
    <row r="10" spans="1:12">
      <c r="A10" s="12">
        <f t="shared" si="3"/>
        <v>4</v>
      </c>
      <c r="B10" s="8">
        <f t="shared" si="3"/>
        <v>46207</v>
      </c>
      <c r="C10" s="8">
        <f t="shared" si="4"/>
        <v>46207</v>
      </c>
      <c r="D10" s="130">
        <f t="shared" si="5"/>
        <v>0</v>
      </c>
      <c r="E10" s="8">
        <f t="shared" si="6"/>
        <v>46208</v>
      </c>
      <c r="F10" s="130">
        <f t="shared" si="7"/>
        <v>0</v>
      </c>
      <c r="G10" s="10">
        <f t="shared" si="8"/>
        <v>1</v>
      </c>
      <c r="H10" s="11">
        <f t="shared" si="0"/>
        <v>3193186.94</v>
      </c>
      <c r="I10" s="11">
        <v>3193702.84</v>
      </c>
      <c r="J10" s="11">
        <f t="shared" ref="J10" si="11">I10-H10</f>
        <v>515.89999999990687</v>
      </c>
      <c r="K10" s="27">
        <f t="shared" ref="K10" si="12">J10/24</f>
        <v>21.495833333329454</v>
      </c>
      <c r="L10" s="28"/>
    </row>
    <row r="11" spans="1:12">
      <c r="A11" s="12">
        <f t="shared" si="3"/>
        <v>5</v>
      </c>
      <c r="B11" s="8">
        <f t="shared" si="3"/>
        <v>46208</v>
      </c>
      <c r="C11" s="8">
        <f t="shared" si="4"/>
        <v>46208</v>
      </c>
      <c r="D11" s="130">
        <f t="shared" si="5"/>
        <v>0</v>
      </c>
      <c r="E11" s="8">
        <f t="shared" si="6"/>
        <v>46209</v>
      </c>
      <c r="F11" s="130">
        <f t="shared" si="7"/>
        <v>0</v>
      </c>
      <c r="G11" s="10">
        <f t="shared" si="8"/>
        <v>1</v>
      </c>
      <c r="H11" s="11">
        <f t="shared" si="0"/>
        <v>3193702.84</v>
      </c>
      <c r="I11" s="11">
        <v>3194520.05</v>
      </c>
      <c r="J11" s="11">
        <f t="shared" ref="J11" si="13">I11-H11</f>
        <v>817.20999999996275</v>
      </c>
      <c r="K11" s="27">
        <f t="shared" ref="K11" si="14">J11/24</f>
        <v>34.050416666665114</v>
      </c>
      <c r="L11" s="28"/>
    </row>
    <row r="12" spans="1:12">
      <c r="A12" s="12">
        <f t="shared" si="3"/>
        <v>6</v>
      </c>
      <c r="B12" s="8">
        <f t="shared" si="3"/>
        <v>46209</v>
      </c>
      <c r="C12" s="8">
        <f t="shared" si="4"/>
        <v>46209</v>
      </c>
      <c r="D12" s="130">
        <f t="shared" si="5"/>
        <v>0</v>
      </c>
      <c r="E12" s="8">
        <f t="shared" si="6"/>
        <v>46210</v>
      </c>
      <c r="F12" s="130">
        <f t="shared" si="7"/>
        <v>0</v>
      </c>
      <c r="G12" s="10">
        <f t="shared" si="8"/>
        <v>1</v>
      </c>
      <c r="H12" s="11">
        <f t="shared" si="0"/>
        <v>3194520.05</v>
      </c>
      <c r="I12" s="11">
        <v>3197245.36</v>
      </c>
      <c r="J12" s="11">
        <f t="shared" ref="J12" si="15">I12-H12</f>
        <v>2725.3100000000559</v>
      </c>
      <c r="K12" s="27">
        <f t="shared" ref="K12" si="16">J12/24</f>
        <v>113.55458333333566</v>
      </c>
      <c r="L12" s="28"/>
    </row>
    <row r="13" spans="1:12">
      <c r="A13" s="12">
        <f t="shared" si="3"/>
        <v>7</v>
      </c>
      <c r="B13" s="8">
        <f t="shared" si="3"/>
        <v>46210</v>
      </c>
      <c r="C13" s="8">
        <f t="shared" si="4"/>
        <v>46210</v>
      </c>
      <c r="D13" s="130">
        <f t="shared" si="5"/>
        <v>0</v>
      </c>
      <c r="E13" s="8">
        <f t="shared" si="6"/>
        <v>46211</v>
      </c>
      <c r="F13" s="130">
        <f t="shared" si="7"/>
        <v>0</v>
      </c>
      <c r="G13" s="10">
        <f t="shared" si="8"/>
        <v>1</v>
      </c>
      <c r="H13" s="11">
        <f t="shared" si="0"/>
        <v>3197245.36</v>
      </c>
      <c r="I13" s="11">
        <v>3198092.93</v>
      </c>
      <c r="J13" s="11">
        <f t="shared" si="1"/>
        <v>847.57000000029802</v>
      </c>
      <c r="K13" s="27">
        <f t="shared" si="2"/>
        <v>35.315416666679084</v>
      </c>
      <c r="L13" s="28"/>
    </row>
    <row r="14" spans="1:12">
      <c r="A14" s="12">
        <f t="shared" si="3"/>
        <v>8</v>
      </c>
      <c r="B14" s="8">
        <f t="shared" si="3"/>
        <v>46211</v>
      </c>
      <c r="C14" s="8">
        <f t="shared" si="4"/>
        <v>46211</v>
      </c>
      <c r="D14" s="130">
        <f t="shared" si="5"/>
        <v>0</v>
      </c>
      <c r="E14" s="8">
        <f t="shared" si="6"/>
        <v>46212</v>
      </c>
      <c r="F14" s="130">
        <f t="shared" si="7"/>
        <v>0</v>
      </c>
      <c r="G14" s="10">
        <f t="shared" si="8"/>
        <v>1</v>
      </c>
      <c r="H14" s="11">
        <f t="shared" si="0"/>
        <v>3198092.93</v>
      </c>
      <c r="I14" s="11">
        <v>3198785.66</v>
      </c>
      <c r="J14" s="11">
        <f t="shared" si="1"/>
        <v>692.72999999998137</v>
      </c>
      <c r="K14" s="27">
        <f t="shared" si="2"/>
        <v>28.863749999999225</v>
      </c>
      <c r="L14" s="28"/>
    </row>
    <row r="15" spans="1:12">
      <c r="A15" s="12">
        <f t="shared" si="3"/>
        <v>9</v>
      </c>
      <c r="B15" s="8">
        <f t="shared" si="3"/>
        <v>46212</v>
      </c>
      <c r="C15" s="8">
        <f t="shared" si="4"/>
        <v>46212</v>
      </c>
      <c r="D15" s="130">
        <f t="shared" si="5"/>
        <v>0</v>
      </c>
      <c r="E15" s="8">
        <f t="shared" si="6"/>
        <v>46213</v>
      </c>
      <c r="F15" s="130">
        <f t="shared" si="7"/>
        <v>0</v>
      </c>
      <c r="G15" s="10">
        <f t="shared" si="8"/>
        <v>1</v>
      </c>
      <c r="H15" s="11">
        <f t="shared" si="0"/>
        <v>3198785.66</v>
      </c>
      <c r="I15" s="11">
        <v>3200466.18</v>
      </c>
      <c r="J15" s="11">
        <f t="shared" ref="J15" si="17">I15-H15</f>
        <v>1680.5200000000186</v>
      </c>
      <c r="K15" s="27">
        <f t="shared" ref="K15" si="18">J15/24</f>
        <v>70.021666666667443</v>
      </c>
      <c r="L15" s="28"/>
    </row>
    <row r="16" spans="1:12">
      <c r="A16" s="12">
        <f t="shared" si="3"/>
        <v>10</v>
      </c>
      <c r="B16" s="8">
        <f t="shared" si="3"/>
        <v>46213</v>
      </c>
      <c r="C16" s="8">
        <f t="shared" si="4"/>
        <v>46213</v>
      </c>
      <c r="D16" s="130">
        <f t="shared" si="5"/>
        <v>0</v>
      </c>
      <c r="E16" s="8">
        <f t="shared" si="6"/>
        <v>46214</v>
      </c>
      <c r="F16" s="130">
        <f t="shared" si="7"/>
        <v>0</v>
      </c>
      <c r="G16" s="10">
        <f t="shared" si="8"/>
        <v>1</v>
      </c>
      <c r="H16" s="11">
        <f t="shared" si="0"/>
        <v>3200466.18</v>
      </c>
      <c r="I16" s="11">
        <v>3200715.68</v>
      </c>
      <c r="J16" s="11">
        <f t="shared" ref="J16" si="19">I16-H16</f>
        <v>249.5</v>
      </c>
      <c r="K16" s="27">
        <f t="shared" ref="K16" si="20">J16/24</f>
        <v>10.395833333333334</v>
      </c>
      <c r="L16" s="28"/>
    </row>
    <row r="17" spans="1:14">
      <c r="A17" s="12">
        <f t="shared" si="3"/>
        <v>11</v>
      </c>
      <c r="B17" s="8">
        <f t="shared" si="3"/>
        <v>46214</v>
      </c>
      <c r="C17" s="8">
        <f t="shared" si="4"/>
        <v>46214</v>
      </c>
      <c r="D17" s="130">
        <f t="shared" si="5"/>
        <v>0</v>
      </c>
      <c r="E17" s="8">
        <f t="shared" si="6"/>
        <v>46215</v>
      </c>
      <c r="F17" s="130">
        <f t="shared" si="7"/>
        <v>0</v>
      </c>
      <c r="G17" s="10">
        <f t="shared" si="8"/>
        <v>1</v>
      </c>
      <c r="H17" s="11">
        <f t="shared" si="0"/>
        <v>3200715.68</v>
      </c>
      <c r="I17" s="11">
        <v>3200715.68</v>
      </c>
      <c r="J17" s="11">
        <f t="shared" ref="J17" si="21">I17-H17</f>
        <v>0</v>
      </c>
      <c r="K17" s="27">
        <f t="shared" ref="K17" si="22">J17/24</f>
        <v>0</v>
      </c>
      <c r="L17" s="757" t="s">
        <v>158</v>
      </c>
    </row>
    <row r="18" spans="1:14">
      <c r="A18" s="12">
        <f t="shared" si="3"/>
        <v>12</v>
      </c>
      <c r="B18" s="8">
        <f t="shared" si="3"/>
        <v>46215</v>
      </c>
      <c r="C18" s="8">
        <f t="shared" si="4"/>
        <v>46215</v>
      </c>
      <c r="D18" s="130">
        <f t="shared" si="5"/>
        <v>0</v>
      </c>
      <c r="E18" s="8">
        <f t="shared" si="6"/>
        <v>46216</v>
      </c>
      <c r="F18" s="130">
        <f t="shared" si="7"/>
        <v>0</v>
      </c>
      <c r="G18" s="10">
        <f t="shared" si="8"/>
        <v>1</v>
      </c>
      <c r="H18" s="11">
        <f t="shared" si="0"/>
        <v>3200715.68</v>
      </c>
      <c r="I18" s="11">
        <v>3201158.77</v>
      </c>
      <c r="J18" s="11">
        <f t="shared" ref="J18" si="23">I18-H18</f>
        <v>443.08999999985099</v>
      </c>
      <c r="K18" s="27">
        <f t="shared" ref="K18" si="24">J18/24</f>
        <v>18.462083333327126</v>
      </c>
      <c r="L18" s="28"/>
      <c r="N18" s="29"/>
    </row>
    <row r="19" spans="1:14">
      <c r="A19" s="12">
        <f t="shared" si="3"/>
        <v>13</v>
      </c>
      <c r="B19" s="8">
        <f t="shared" si="3"/>
        <v>46216</v>
      </c>
      <c r="C19" s="8">
        <f t="shared" si="4"/>
        <v>46216</v>
      </c>
      <c r="D19" s="130">
        <f t="shared" si="5"/>
        <v>0</v>
      </c>
      <c r="E19" s="8">
        <f t="shared" si="6"/>
        <v>46217</v>
      </c>
      <c r="F19" s="130">
        <f t="shared" si="7"/>
        <v>0</v>
      </c>
      <c r="G19" s="10">
        <f t="shared" si="8"/>
        <v>1</v>
      </c>
      <c r="H19" s="11">
        <f t="shared" si="0"/>
        <v>3201158.77</v>
      </c>
      <c r="I19" s="11">
        <v>3201920.38</v>
      </c>
      <c r="J19" s="11">
        <f t="shared" si="1"/>
        <v>761.60999999986961</v>
      </c>
      <c r="K19" s="27">
        <f t="shared" si="2"/>
        <v>31.733749999994568</v>
      </c>
      <c r="L19" s="28"/>
    </row>
    <row r="20" spans="1:14">
      <c r="A20" s="12">
        <f t="shared" si="3"/>
        <v>14</v>
      </c>
      <c r="B20" s="8">
        <f t="shared" si="3"/>
        <v>46217</v>
      </c>
      <c r="C20" s="8">
        <f t="shared" si="4"/>
        <v>46217</v>
      </c>
      <c r="D20" s="130">
        <f t="shared" si="5"/>
        <v>0</v>
      </c>
      <c r="E20" s="8">
        <f t="shared" si="6"/>
        <v>46218</v>
      </c>
      <c r="F20" s="130">
        <f t="shared" si="7"/>
        <v>0</v>
      </c>
      <c r="G20" s="10">
        <f t="shared" si="8"/>
        <v>1</v>
      </c>
      <c r="H20" s="11">
        <f t="shared" si="0"/>
        <v>3201920.38</v>
      </c>
      <c r="I20" s="11">
        <v>3202060.91</v>
      </c>
      <c r="J20" s="11">
        <f t="shared" ref="J20" si="25">I20-H20</f>
        <v>140.53000000026077</v>
      </c>
      <c r="K20" s="27">
        <f t="shared" ref="K20" si="26">J20/24</f>
        <v>5.8554166666775318</v>
      </c>
      <c r="L20" s="28"/>
    </row>
    <row r="21" spans="1:14">
      <c r="A21" s="12">
        <f t="shared" si="3"/>
        <v>15</v>
      </c>
      <c r="B21" s="8">
        <f t="shared" si="3"/>
        <v>46218</v>
      </c>
      <c r="C21" s="8">
        <f t="shared" si="4"/>
        <v>46218</v>
      </c>
      <c r="D21" s="130">
        <f t="shared" si="5"/>
        <v>0</v>
      </c>
      <c r="E21" s="8">
        <f t="shared" si="6"/>
        <v>46219</v>
      </c>
      <c r="F21" s="130">
        <f t="shared" si="7"/>
        <v>0</v>
      </c>
      <c r="G21" s="10">
        <f t="shared" si="8"/>
        <v>1</v>
      </c>
      <c r="H21" s="11">
        <f t="shared" si="0"/>
        <v>3202060.91</v>
      </c>
      <c r="I21" s="11">
        <v>3204085.37</v>
      </c>
      <c r="J21" s="11">
        <f t="shared" si="1"/>
        <v>2024.4599999999627</v>
      </c>
      <c r="K21" s="27">
        <f t="shared" si="2"/>
        <v>84.352499999998443</v>
      </c>
      <c r="L21" s="28"/>
    </row>
    <row r="22" spans="1:14">
      <c r="A22" s="12">
        <f t="shared" si="3"/>
        <v>16</v>
      </c>
      <c r="B22" s="8">
        <f t="shared" si="3"/>
        <v>46219</v>
      </c>
      <c r="C22" s="8">
        <f t="shared" si="4"/>
        <v>46219</v>
      </c>
      <c r="D22" s="130">
        <f t="shared" si="5"/>
        <v>0</v>
      </c>
      <c r="E22" s="8">
        <f t="shared" si="6"/>
        <v>46220</v>
      </c>
      <c r="F22" s="130">
        <f t="shared" si="7"/>
        <v>0</v>
      </c>
      <c r="G22" s="10">
        <f t="shared" si="8"/>
        <v>1</v>
      </c>
      <c r="H22" s="11">
        <f t="shared" si="0"/>
        <v>3204085.37</v>
      </c>
      <c r="I22" s="11">
        <v>3204594.72</v>
      </c>
      <c r="J22" s="11">
        <f t="shared" si="1"/>
        <v>509.35000000009313</v>
      </c>
      <c r="K22" s="27">
        <f t="shared" si="2"/>
        <v>21.222916666670546</v>
      </c>
      <c r="L22" s="28"/>
    </row>
    <row r="23" spans="1:14">
      <c r="A23" s="12">
        <f t="shared" si="3"/>
        <v>17</v>
      </c>
      <c r="B23" s="8">
        <f t="shared" si="3"/>
        <v>46220</v>
      </c>
      <c r="C23" s="8">
        <f t="shared" si="4"/>
        <v>46220</v>
      </c>
      <c r="D23" s="130">
        <f t="shared" si="5"/>
        <v>0</v>
      </c>
      <c r="E23" s="8">
        <f t="shared" si="6"/>
        <v>46221</v>
      </c>
      <c r="F23" s="130">
        <f t="shared" si="7"/>
        <v>0</v>
      </c>
      <c r="G23" s="10">
        <f t="shared" si="8"/>
        <v>1</v>
      </c>
      <c r="H23" s="11">
        <f t="shared" si="0"/>
        <v>3204594.72</v>
      </c>
      <c r="I23" s="11">
        <v>3204594.72</v>
      </c>
      <c r="J23" s="11">
        <f t="shared" si="1"/>
        <v>0</v>
      </c>
      <c r="K23" s="27">
        <f t="shared" si="2"/>
        <v>0</v>
      </c>
      <c r="L23" s="771" t="s">
        <v>158</v>
      </c>
    </row>
    <row r="24" spans="1:14">
      <c r="A24" s="12">
        <f t="shared" si="3"/>
        <v>18</v>
      </c>
      <c r="B24" s="8">
        <f t="shared" si="3"/>
        <v>46221</v>
      </c>
      <c r="C24" s="8">
        <f t="shared" si="4"/>
        <v>46221</v>
      </c>
      <c r="D24" s="130">
        <f t="shared" si="5"/>
        <v>0</v>
      </c>
      <c r="E24" s="8">
        <f t="shared" si="6"/>
        <v>46222</v>
      </c>
      <c r="F24" s="130">
        <f t="shared" si="7"/>
        <v>0</v>
      </c>
      <c r="G24" s="10">
        <f t="shared" si="8"/>
        <v>1</v>
      </c>
      <c r="H24" s="11">
        <f t="shared" si="0"/>
        <v>3204594.72</v>
      </c>
      <c r="I24" s="11">
        <v>3204857.72</v>
      </c>
      <c r="J24" s="11">
        <f t="shared" si="1"/>
        <v>263</v>
      </c>
      <c r="K24" s="27">
        <f t="shared" si="2"/>
        <v>10.958333333333334</v>
      </c>
      <c r="L24" s="28"/>
    </row>
    <row r="25" spans="1:14">
      <c r="A25" s="12">
        <f t="shared" ref="A25:B34" si="27">A24+1</f>
        <v>19</v>
      </c>
      <c r="B25" s="8">
        <f>B24+1</f>
        <v>46222</v>
      </c>
      <c r="C25" s="8">
        <f t="shared" si="4"/>
        <v>46222</v>
      </c>
      <c r="D25" s="130">
        <f t="shared" si="5"/>
        <v>0</v>
      </c>
      <c r="E25" s="8">
        <f t="shared" si="6"/>
        <v>46223</v>
      </c>
      <c r="F25" s="130">
        <f t="shared" si="7"/>
        <v>0</v>
      </c>
      <c r="G25" s="10">
        <f t="shared" si="8"/>
        <v>1</v>
      </c>
      <c r="H25" s="11">
        <f t="shared" si="0"/>
        <v>3204857.72</v>
      </c>
      <c r="I25" s="11">
        <v>3204857.72</v>
      </c>
      <c r="J25" s="11">
        <f t="shared" si="1"/>
        <v>0</v>
      </c>
      <c r="K25" s="27">
        <f t="shared" si="2"/>
        <v>0</v>
      </c>
      <c r="L25" s="771" t="s">
        <v>158</v>
      </c>
    </row>
    <row r="26" spans="1:14">
      <c r="A26" s="12">
        <f t="shared" si="27"/>
        <v>20</v>
      </c>
      <c r="B26" s="8">
        <f>B25+1</f>
        <v>46223</v>
      </c>
      <c r="C26" s="8">
        <f t="shared" si="4"/>
        <v>46223</v>
      </c>
      <c r="D26" s="130">
        <f t="shared" si="5"/>
        <v>0</v>
      </c>
      <c r="E26" s="8">
        <f t="shared" si="6"/>
        <v>46224</v>
      </c>
      <c r="F26" s="130">
        <f t="shared" si="7"/>
        <v>0</v>
      </c>
      <c r="G26" s="10">
        <f t="shared" si="8"/>
        <v>1</v>
      </c>
      <c r="H26" s="11">
        <f t="shared" si="0"/>
        <v>3204857.72</v>
      </c>
      <c r="I26" s="11">
        <v>3205233.31</v>
      </c>
      <c r="J26" s="11">
        <f t="shared" si="1"/>
        <v>375.58999999985099</v>
      </c>
      <c r="K26" s="27">
        <f t="shared" si="2"/>
        <v>15.649583333327124</v>
      </c>
      <c r="L26" s="28"/>
    </row>
    <row r="27" spans="1:14">
      <c r="A27" s="12">
        <f t="shared" si="27"/>
        <v>21</v>
      </c>
      <c r="B27" s="8">
        <f>B26+1</f>
        <v>46224</v>
      </c>
      <c r="C27" s="8">
        <f t="shared" si="4"/>
        <v>46224</v>
      </c>
      <c r="D27" s="130">
        <f t="shared" si="5"/>
        <v>0</v>
      </c>
      <c r="E27" s="8">
        <f t="shared" si="6"/>
        <v>46225</v>
      </c>
      <c r="F27" s="130">
        <f t="shared" si="7"/>
        <v>0</v>
      </c>
      <c r="G27" s="10">
        <f t="shared" si="8"/>
        <v>1</v>
      </c>
      <c r="H27" s="11">
        <f t="shared" si="0"/>
        <v>3205233.31</v>
      </c>
      <c r="I27" s="11">
        <v>3206201.77</v>
      </c>
      <c r="J27" s="11">
        <f t="shared" si="1"/>
        <v>968.45999999996275</v>
      </c>
      <c r="K27" s="27">
        <f t="shared" si="2"/>
        <v>40.35249999999845</v>
      </c>
      <c r="L27" s="28"/>
    </row>
    <row r="28" spans="1:14">
      <c r="A28" s="12">
        <f t="shared" si="27"/>
        <v>22</v>
      </c>
      <c r="B28" s="8">
        <f t="shared" si="27"/>
        <v>46225</v>
      </c>
      <c r="C28" s="8">
        <f t="shared" si="4"/>
        <v>46225</v>
      </c>
      <c r="D28" s="130">
        <f t="shared" si="5"/>
        <v>0</v>
      </c>
      <c r="E28" s="8">
        <f t="shared" si="6"/>
        <v>46226</v>
      </c>
      <c r="F28" s="130">
        <f t="shared" si="7"/>
        <v>0</v>
      </c>
      <c r="G28" s="10">
        <f t="shared" si="8"/>
        <v>1</v>
      </c>
      <c r="H28" s="11">
        <f t="shared" si="0"/>
        <v>3206201.77</v>
      </c>
      <c r="I28" s="11">
        <v>3206201.77</v>
      </c>
      <c r="J28" s="11">
        <f t="shared" si="1"/>
        <v>0</v>
      </c>
      <c r="K28" s="27">
        <f t="shared" si="2"/>
        <v>0</v>
      </c>
      <c r="L28" s="28"/>
    </row>
    <row r="29" spans="1:14">
      <c r="A29" s="12">
        <f t="shared" si="27"/>
        <v>23</v>
      </c>
      <c r="B29" s="8">
        <f t="shared" si="27"/>
        <v>46226</v>
      </c>
      <c r="C29" s="8">
        <f t="shared" si="4"/>
        <v>46226</v>
      </c>
      <c r="D29" s="130">
        <f t="shared" si="5"/>
        <v>0</v>
      </c>
      <c r="E29" s="8">
        <f t="shared" si="6"/>
        <v>46227</v>
      </c>
      <c r="F29" s="130">
        <f t="shared" si="7"/>
        <v>0</v>
      </c>
      <c r="G29" s="10">
        <f t="shared" si="8"/>
        <v>1</v>
      </c>
      <c r="H29" s="11">
        <f t="shared" si="0"/>
        <v>3206201.77</v>
      </c>
      <c r="I29" s="11">
        <v>3206780.69</v>
      </c>
      <c r="J29" s="11">
        <f t="shared" si="1"/>
        <v>578.91999999992549</v>
      </c>
      <c r="K29" s="27">
        <f t="shared" si="2"/>
        <v>24.121666666663561</v>
      </c>
      <c r="L29" s="28"/>
    </row>
    <row r="30" spans="1:14">
      <c r="A30" s="12">
        <f t="shared" si="27"/>
        <v>24</v>
      </c>
      <c r="B30" s="8">
        <f t="shared" si="27"/>
        <v>46227</v>
      </c>
      <c r="C30" s="8">
        <f t="shared" si="4"/>
        <v>46227</v>
      </c>
      <c r="D30" s="130">
        <f t="shared" si="5"/>
        <v>0</v>
      </c>
      <c r="E30" s="8">
        <f t="shared" si="6"/>
        <v>46228</v>
      </c>
      <c r="F30" s="130">
        <f t="shared" si="7"/>
        <v>0</v>
      </c>
      <c r="G30" s="10">
        <f t="shared" si="8"/>
        <v>1</v>
      </c>
      <c r="H30" s="11">
        <f t="shared" si="0"/>
        <v>3206780.69</v>
      </c>
      <c r="I30" s="11">
        <v>3208556.9</v>
      </c>
      <c r="J30" s="11">
        <f t="shared" si="1"/>
        <v>1776.2099999999627</v>
      </c>
      <c r="K30" s="27">
        <f t="shared" si="2"/>
        <v>74.008749999998443</v>
      </c>
      <c r="L30" s="28"/>
    </row>
    <row r="31" spans="1:14">
      <c r="A31" s="12">
        <f t="shared" si="27"/>
        <v>25</v>
      </c>
      <c r="B31" s="8">
        <f t="shared" si="27"/>
        <v>46228</v>
      </c>
      <c r="C31" s="8">
        <f t="shared" si="4"/>
        <v>46228</v>
      </c>
      <c r="D31" s="130">
        <f t="shared" si="5"/>
        <v>0</v>
      </c>
      <c r="E31" s="8">
        <f t="shared" si="6"/>
        <v>46229</v>
      </c>
      <c r="F31" s="130">
        <f t="shared" si="7"/>
        <v>0</v>
      </c>
      <c r="G31" s="10">
        <f t="shared" si="8"/>
        <v>1</v>
      </c>
      <c r="H31" s="11">
        <f t="shared" si="0"/>
        <v>3208556.9</v>
      </c>
      <c r="I31" s="11">
        <v>3210078.19</v>
      </c>
      <c r="J31" s="11">
        <f t="shared" si="1"/>
        <v>1521.2900000000373</v>
      </c>
      <c r="K31" s="27">
        <f t="shared" si="2"/>
        <v>63.387083333334886</v>
      </c>
      <c r="L31" s="28"/>
    </row>
    <row r="32" spans="1:14">
      <c r="A32" s="12">
        <f t="shared" si="27"/>
        <v>26</v>
      </c>
      <c r="B32" s="8">
        <f t="shared" si="27"/>
        <v>46229</v>
      </c>
      <c r="C32" s="8">
        <f t="shared" si="4"/>
        <v>46229</v>
      </c>
      <c r="D32" s="130">
        <f t="shared" si="5"/>
        <v>0</v>
      </c>
      <c r="E32" s="8">
        <f t="shared" si="6"/>
        <v>46230</v>
      </c>
      <c r="F32" s="130">
        <f t="shared" si="7"/>
        <v>0</v>
      </c>
      <c r="G32" s="10">
        <f t="shared" si="8"/>
        <v>1</v>
      </c>
      <c r="H32" s="11">
        <f t="shared" si="0"/>
        <v>3210078.19</v>
      </c>
      <c r="I32" s="11">
        <v>3210400.49</v>
      </c>
      <c r="J32" s="11">
        <f t="shared" si="1"/>
        <v>322.3000000002794</v>
      </c>
      <c r="K32" s="27">
        <f t="shared" si="2"/>
        <v>13.429166666678308</v>
      </c>
      <c r="L32" s="28"/>
    </row>
    <row r="33" spans="1:12">
      <c r="A33" s="12">
        <f t="shared" si="27"/>
        <v>27</v>
      </c>
      <c r="B33" s="8">
        <f t="shared" si="27"/>
        <v>46230</v>
      </c>
      <c r="C33" s="8">
        <f t="shared" si="4"/>
        <v>46230</v>
      </c>
      <c r="D33" s="130">
        <f t="shared" si="5"/>
        <v>0</v>
      </c>
      <c r="E33" s="8">
        <f t="shared" si="6"/>
        <v>46231</v>
      </c>
      <c r="F33" s="130">
        <f t="shared" si="7"/>
        <v>0</v>
      </c>
      <c r="G33" s="10">
        <f t="shared" si="8"/>
        <v>1</v>
      </c>
      <c r="H33" s="11">
        <f t="shared" si="0"/>
        <v>3210400.49</v>
      </c>
      <c r="I33" s="11">
        <v>3211616.26</v>
      </c>
      <c r="J33" s="11">
        <f t="shared" si="1"/>
        <v>1215.769999999553</v>
      </c>
      <c r="K33" s="27">
        <f t="shared" si="2"/>
        <v>50.657083333314709</v>
      </c>
      <c r="L33" s="28"/>
    </row>
    <row r="34" spans="1:12">
      <c r="A34" s="12">
        <f t="shared" si="27"/>
        <v>28</v>
      </c>
      <c r="B34" s="8">
        <f t="shared" si="27"/>
        <v>46231</v>
      </c>
      <c r="C34" s="8">
        <f t="shared" si="4"/>
        <v>46231</v>
      </c>
      <c r="D34" s="130">
        <f t="shared" si="5"/>
        <v>0</v>
      </c>
      <c r="E34" s="8">
        <f t="shared" si="6"/>
        <v>46232</v>
      </c>
      <c r="F34" s="130">
        <f t="shared" si="7"/>
        <v>0</v>
      </c>
      <c r="G34" s="10">
        <f t="shared" si="8"/>
        <v>1</v>
      </c>
      <c r="H34" s="11">
        <f t="shared" si="0"/>
        <v>3211616.26</v>
      </c>
      <c r="I34" s="11">
        <v>3213393.08</v>
      </c>
      <c r="J34" s="11">
        <f t="shared" si="1"/>
        <v>1776.820000000298</v>
      </c>
      <c r="K34" s="27">
        <f t="shared" si="2"/>
        <v>74.034166666679084</v>
      </c>
      <c r="L34" s="28"/>
    </row>
    <row r="35" spans="1:12">
      <c r="A35" s="12">
        <f t="shared" ref="A35:B35" si="28">A34+1</f>
        <v>29</v>
      </c>
      <c r="B35" s="8">
        <f t="shared" si="28"/>
        <v>46232</v>
      </c>
      <c r="C35" s="8">
        <f t="shared" ref="C35:C36" si="29">B35</f>
        <v>46232</v>
      </c>
      <c r="D35" s="130">
        <f t="shared" si="5"/>
        <v>0</v>
      </c>
      <c r="E35" s="8">
        <f t="shared" ref="E35:E36" si="30">C35+1</f>
        <v>46233</v>
      </c>
      <c r="F35" s="130">
        <f t="shared" si="7"/>
        <v>0</v>
      </c>
      <c r="G35" s="10">
        <f t="shared" ref="G35:G36" si="31">IFERROR(((E35-C35)+(F35-D35)),"")</f>
        <v>1</v>
      </c>
      <c r="H35" s="11">
        <f t="shared" si="0"/>
        <v>3213393.08</v>
      </c>
      <c r="I35" s="11">
        <v>3214498.62</v>
      </c>
      <c r="J35" s="11">
        <f t="shared" ref="J35:J36" si="32">I35-H35</f>
        <v>1105.5400000000373</v>
      </c>
      <c r="K35" s="27">
        <f t="shared" ref="K35:K36" si="33">J35/24</f>
        <v>46.064166666668221</v>
      </c>
      <c r="L35" s="28"/>
    </row>
    <row r="36" spans="1:12">
      <c r="A36" s="12">
        <f t="shared" ref="A36:B37" si="34">A35+1</f>
        <v>30</v>
      </c>
      <c r="B36" s="8">
        <f t="shared" si="34"/>
        <v>46233</v>
      </c>
      <c r="C36" s="8">
        <f t="shared" si="29"/>
        <v>46233</v>
      </c>
      <c r="D36" s="130">
        <f t="shared" si="5"/>
        <v>0</v>
      </c>
      <c r="E36" s="8">
        <f t="shared" si="30"/>
        <v>46234</v>
      </c>
      <c r="F36" s="130">
        <f t="shared" si="7"/>
        <v>0</v>
      </c>
      <c r="G36" s="10">
        <f t="shared" si="31"/>
        <v>1</v>
      </c>
      <c r="H36" s="11">
        <f t="shared" si="0"/>
        <v>3214498.62</v>
      </c>
      <c r="I36" s="11">
        <v>3214580.94</v>
      </c>
      <c r="J36" s="11">
        <f t="shared" si="32"/>
        <v>82.319999999832362</v>
      </c>
      <c r="K36" s="27">
        <f t="shared" si="33"/>
        <v>3.4299999999930151</v>
      </c>
      <c r="L36" s="28"/>
    </row>
    <row r="37" spans="1:12">
      <c r="A37" s="12">
        <f t="shared" si="34"/>
        <v>31</v>
      </c>
      <c r="B37" s="8">
        <f t="shared" si="34"/>
        <v>46234</v>
      </c>
      <c r="C37" s="8">
        <f t="shared" ref="C37" si="35">B37</f>
        <v>46234</v>
      </c>
      <c r="D37" s="130">
        <f t="shared" si="5"/>
        <v>0</v>
      </c>
      <c r="E37" s="8">
        <f t="shared" ref="E37" si="36">C37+1</f>
        <v>46235</v>
      </c>
      <c r="F37" s="130">
        <f t="shared" si="7"/>
        <v>0</v>
      </c>
      <c r="G37" s="10">
        <f t="shared" ref="G37" si="37">IFERROR(((E37-C37)+(F37-D37)),"")</f>
        <v>1</v>
      </c>
      <c r="H37" s="11">
        <f t="shared" si="0"/>
        <v>3214580.94</v>
      </c>
      <c r="I37" s="11">
        <v>3216521.85</v>
      </c>
      <c r="J37" s="11">
        <f t="shared" ref="J37" si="38">I37-H37</f>
        <v>1940.910000000149</v>
      </c>
      <c r="K37" s="27">
        <f t="shared" ref="K37" si="39">J37/24</f>
        <v>80.871250000006214</v>
      </c>
      <c r="L37" s="28"/>
    </row>
    <row r="38" spans="1:12">
      <c r="A38" s="12"/>
      <c r="B38" s="8"/>
      <c r="C38" s="8"/>
      <c r="D38" s="130"/>
      <c r="E38" s="8"/>
      <c r="F38" s="130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33833.760000000242</v>
      </c>
      <c r="K39" s="32">
        <f>AVERAGE(K7:K38)</f>
        <v>45.47548387096807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1.6842771804062249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D00-000000000000}"/>
  </hyperlink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L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X42" sqref="X42"/>
    </sheetView>
  </sheetViews>
  <sheetFormatPr defaultColWidth="9.109375" defaultRowHeight="14.4"/>
  <cols>
    <col min="1" max="1" width="8.33203125" style="1" customWidth="1"/>
    <col min="2" max="2" width="16.44140625" style="1" customWidth="1"/>
    <col min="3" max="3" width="10.6640625" style="1" customWidth="1"/>
    <col min="4" max="4" width="9.109375" style="1"/>
    <col min="5" max="5" width="10.5546875" style="1" customWidth="1"/>
    <col min="6" max="6" width="14" style="1" customWidth="1"/>
    <col min="7" max="7" width="16.109375" style="1" customWidth="1"/>
    <col min="8" max="8" width="14.6640625" style="35" customWidth="1"/>
    <col min="9" max="9" width="15" style="35" customWidth="1"/>
    <col min="10" max="10" width="13.33203125" style="1" customWidth="1"/>
    <col min="11" max="11" width="12.88671875" style="1" customWidth="1"/>
    <col min="12" max="12" width="28.109375" style="1" customWidth="1"/>
    <col min="13" max="16384" width="9.109375" style="1"/>
  </cols>
  <sheetData>
    <row r="1" spans="1:12">
      <c r="B1" s="3"/>
      <c r="C1" s="3" t="s">
        <v>132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3"/>
      <c r="C2" s="3" t="s">
        <v>218</v>
      </c>
      <c r="D2" s="2"/>
      <c r="E2" s="2"/>
      <c r="F2" s="2"/>
      <c r="G2" s="2"/>
      <c r="H2" s="36"/>
      <c r="I2" s="36"/>
      <c r="J2" s="2"/>
      <c r="K2" s="2"/>
      <c r="L2" s="25" t="s">
        <v>134</v>
      </c>
    </row>
    <row r="3" spans="1:12">
      <c r="B3" s="3"/>
      <c r="C3" s="3" t="str">
        <f>'Summary sales'!A3</f>
        <v>Bulan July 2026</v>
      </c>
      <c r="D3" s="3"/>
      <c r="E3" s="2"/>
      <c r="F3" s="2"/>
      <c r="G3" s="2"/>
      <c r="H3" s="36"/>
      <c r="I3" s="36"/>
      <c r="J3" s="2"/>
      <c r="K3" s="2"/>
      <c r="L3" s="2"/>
    </row>
    <row r="4" spans="1:12">
      <c r="B4" s="76"/>
      <c r="C4" s="76">
        <f>'Summary sales'!A4</f>
        <v>46204</v>
      </c>
      <c r="D4" s="2"/>
      <c r="E4" s="2"/>
      <c r="F4" s="2"/>
      <c r="G4" s="2"/>
      <c r="H4" s="36"/>
      <c r="I4" s="36"/>
      <c r="J4" s="2"/>
      <c r="K4" s="2"/>
      <c r="L4" s="2"/>
    </row>
    <row r="5" spans="1:12" ht="1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58" t="s">
        <v>139</v>
      </c>
      <c r="I5" s="958"/>
      <c r="J5" s="959" t="s">
        <v>140</v>
      </c>
      <c r="K5" s="961" t="s">
        <v>141</v>
      </c>
      <c r="L5" s="956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244" t="s">
        <v>136</v>
      </c>
      <c r="I6" s="244" t="s">
        <v>137</v>
      </c>
      <c r="J6" s="960"/>
      <c r="K6" s="962"/>
      <c r="L6" s="957"/>
    </row>
    <row r="7" spans="1:12">
      <c r="A7" s="6">
        <v>1</v>
      </c>
      <c r="B7" s="7">
        <f>C4</f>
        <v>46204</v>
      </c>
      <c r="C7" s="8">
        <f>B7</f>
        <v>46204</v>
      </c>
      <c r="D7" s="9">
        <v>0</v>
      </c>
      <c r="E7" s="8">
        <f>C7+1</f>
        <v>46205</v>
      </c>
      <c r="F7" s="9">
        <v>0</v>
      </c>
      <c r="G7" s="10">
        <f>IFERROR(((E7-C7)+(F7-D7)),"")</f>
        <v>1</v>
      </c>
      <c r="H7" s="38"/>
      <c r="I7" s="38"/>
      <c r="J7" s="11">
        <f t="shared" ref="J7" si="0">I7-H7</f>
        <v>0</v>
      </c>
      <c r="K7" s="27">
        <f t="shared" ref="K7" si="1">J7/24</f>
        <v>0</v>
      </c>
      <c r="L7" s="589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f>D7</f>
        <v>0</v>
      </c>
      <c r="E8" s="8">
        <f t="shared" ref="E8:E34" si="2">C8+1</f>
        <v>46206</v>
      </c>
      <c r="F8" s="9">
        <v>0</v>
      </c>
      <c r="G8" s="10">
        <f>IFERROR(((E8-C8)+(F8-D8)),"")</f>
        <v>1</v>
      </c>
      <c r="H8" s="245"/>
      <c r="I8" s="38"/>
      <c r="J8" s="11">
        <f t="shared" ref="J8:J33" si="3">I8-H8</f>
        <v>0</v>
      </c>
      <c r="K8" s="27">
        <f t="shared" ref="K8:K30" si="4">J8/24</f>
        <v>0</v>
      </c>
      <c r="L8" s="246"/>
    </row>
    <row r="9" spans="1:12">
      <c r="A9" s="12">
        <f t="shared" ref="A9:B24" si="5">A8+1</f>
        <v>3</v>
      </c>
      <c r="B9" s="8">
        <f t="shared" si="5"/>
        <v>46206</v>
      </c>
      <c r="C9" s="8">
        <f t="shared" ref="C9:C34" si="6">B9</f>
        <v>46206</v>
      </c>
      <c r="D9" s="9">
        <f t="shared" ref="D9:D34" si="7">D8</f>
        <v>0</v>
      </c>
      <c r="E9" s="8">
        <f t="shared" si="2"/>
        <v>46207</v>
      </c>
      <c r="F9" s="9">
        <v>0</v>
      </c>
      <c r="G9" s="10">
        <f t="shared" ref="G9:G21" si="8">IFERROR(((E9-C9)+(F9-D9)),"")</f>
        <v>1</v>
      </c>
      <c r="H9" s="245"/>
      <c r="I9" s="38"/>
      <c r="J9" s="11">
        <f t="shared" ref="J9" si="9">I9-H9</f>
        <v>0</v>
      </c>
      <c r="K9" s="27">
        <f t="shared" ref="K9" si="10">J9/24</f>
        <v>0</v>
      </c>
      <c r="L9" s="246"/>
    </row>
    <row r="10" spans="1:12">
      <c r="A10" s="12">
        <f t="shared" si="5"/>
        <v>4</v>
      </c>
      <c r="B10" s="8">
        <f t="shared" si="5"/>
        <v>46207</v>
      </c>
      <c r="C10" s="8">
        <f t="shared" si="6"/>
        <v>46207</v>
      </c>
      <c r="D10" s="9">
        <f t="shared" si="7"/>
        <v>0</v>
      </c>
      <c r="E10" s="8">
        <f t="shared" si="2"/>
        <v>46208</v>
      </c>
      <c r="F10" s="9">
        <f t="shared" ref="F10:F34" si="11">F9</f>
        <v>0</v>
      </c>
      <c r="G10" s="10">
        <f t="shared" si="8"/>
        <v>1</v>
      </c>
      <c r="H10" s="245"/>
      <c r="I10" s="38"/>
      <c r="J10" s="11">
        <f t="shared" ref="J10" si="12">I10-H10</f>
        <v>0</v>
      </c>
      <c r="K10" s="27">
        <f t="shared" ref="K10" si="13">J10/24</f>
        <v>0</v>
      </c>
      <c r="L10" s="246"/>
    </row>
    <row r="11" spans="1:12">
      <c r="A11" s="12">
        <f t="shared" si="5"/>
        <v>5</v>
      </c>
      <c r="B11" s="8">
        <f t="shared" si="5"/>
        <v>46208</v>
      </c>
      <c r="C11" s="8">
        <f t="shared" si="6"/>
        <v>46208</v>
      </c>
      <c r="D11" s="9">
        <f t="shared" si="7"/>
        <v>0</v>
      </c>
      <c r="E11" s="8">
        <f t="shared" si="2"/>
        <v>46209</v>
      </c>
      <c r="F11" s="9">
        <f t="shared" si="11"/>
        <v>0</v>
      </c>
      <c r="G11" s="10">
        <f t="shared" si="8"/>
        <v>1</v>
      </c>
      <c r="H11" s="245"/>
      <c r="I11" s="38"/>
      <c r="J11" s="11">
        <f t="shared" ref="J11" si="14">I11-H11</f>
        <v>0</v>
      </c>
      <c r="K11" s="27">
        <f t="shared" ref="K11" si="15">J11/24</f>
        <v>0</v>
      </c>
      <c r="L11" s="246"/>
    </row>
    <row r="12" spans="1:12">
      <c r="A12" s="12">
        <f t="shared" si="5"/>
        <v>6</v>
      </c>
      <c r="B12" s="8">
        <f t="shared" si="5"/>
        <v>46209</v>
      </c>
      <c r="C12" s="8">
        <f t="shared" si="6"/>
        <v>46209</v>
      </c>
      <c r="D12" s="9">
        <f t="shared" si="7"/>
        <v>0</v>
      </c>
      <c r="E12" s="8">
        <f t="shared" si="2"/>
        <v>46210</v>
      </c>
      <c r="F12" s="9">
        <f t="shared" si="11"/>
        <v>0</v>
      </c>
      <c r="G12" s="10">
        <f t="shared" si="8"/>
        <v>1</v>
      </c>
      <c r="H12" s="245"/>
      <c r="I12" s="38"/>
      <c r="J12" s="11">
        <f t="shared" ref="J12" si="16">I12-H12</f>
        <v>0</v>
      </c>
      <c r="K12" s="27">
        <f t="shared" ref="K12" si="17">J12/24</f>
        <v>0</v>
      </c>
      <c r="L12" s="246"/>
    </row>
    <row r="13" spans="1:12">
      <c r="A13" s="12">
        <f t="shared" si="5"/>
        <v>7</v>
      </c>
      <c r="B13" s="8">
        <f t="shared" si="5"/>
        <v>46210</v>
      </c>
      <c r="C13" s="8">
        <f t="shared" si="6"/>
        <v>46210</v>
      </c>
      <c r="D13" s="9">
        <f t="shared" si="7"/>
        <v>0</v>
      </c>
      <c r="E13" s="8">
        <f t="shared" si="2"/>
        <v>46211</v>
      </c>
      <c r="F13" s="9">
        <f t="shared" si="11"/>
        <v>0</v>
      </c>
      <c r="G13" s="10">
        <f t="shared" si="8"/>
        <v>1</v>
      </c>
      <c r="H13" s="245"/>
      <c r="I13" s="38"/>
      <c r="J13" s="11">
        <f t="shared" ref="J13" si="18">I13-H13</f>
        <v>0</v>
      </c>
      <c r="K13" s="27">
        <f t="shared" ref="K13" si="19">J13/24</f>
        <v>0</v>
      </c>
      <c r="L13" s="246"/>
    </row>
    <row r="14" spans="1:12">
      <c r="A14" s="12">
        <f t="shared" si="5"/>
        <v>8</v>
      </c>
      <c r="B14" s="8">
        <f t="shared" si="5"/>
        <v>46211</v>
      </c>
      <c r="C14" s="8">
        <f t="shared" si="6"/>
        <v>46211</v>
      </c>
      <c r="D14" s="9">
        <f t="shared" si="7"/>
        <v>0</v>
      </c>
      <c r="E14" s="8">
        <f t="shared" si="2"/>
        <v>46212</v>
      </c>
      <c r="F14" s="9">
        <f t="shared" si="11"/>
        <v>0</v>
      </c>
      <c r="G14" s="10">
        <f t="shared" si="8"/>
        <v>1</v>
      </c>
      <c r="H14" s="245"/>
      <c r="I14" s="38"/>
      <c r="J14" s="11">
        <f t="shared" si="3"/>
        <v>0</v>
      </c>
      <c r="K14" s="27">
        <f t="shared" si="4"/>
        <v>0</v>
      </c>
      <c r="L14" s="246"/>
    </row>
    <row r="15" spans="1:12">
      <c r="A15" s="12">
        <f t="shared" si="5"/>
        <v>9</v>
      </c>
      <c r="B15" s="8">
        <f t="shared" si="5"/>
        <v>46212</v>
      </c>
      <c r="C15" s="8">
        <f t="shared" si="6"/>
        <v>46212</v>
      </c>
      <c r="D15" s="9">
        <f t="shared" si="7"/>
        <v>0</v>
      </c>
      <c r="E15" s="8">
        <f t="shared" si="2"/>
        <v>46213</v>
      </c>
      <c r="F15" s="9">
        <f t="shared" si="11"/>
        <v>0</v>
      </c>
      <c r="G15" s="10">
        <f t="shared" si="8"/>
        <v>1</v>
      </c>
      <c r="H15" s="245"/>
      <c r="I15" s="38"/>
      <c r="J15" s="11">
        <f t="shared" ref="J15" si="20">I15-H15</f>
        <v>0</v>
      </c>
      <c r="K15" s="27">
        <f t="shared" ref="K15" si="21">J15/24</f>
        <v>0</v>
      </c>
      <c r="L15" s="246"/>
    </row>
    <row r="16" spans="1:12">
      <c r="A16" s="12">
        <f t="shared" si="5"/>
        <v>10</v>
      </c>
      <c r="B16" s="8">
        <f t="shared" si="5"/>
        <v>46213</v>
      </c>
      <c r="C16" s="8">
        <f t="shared" si="6"/>
        <v>46213</v>
      </c>
      <c r="D16" s="9">
        <f t="shared" si="7"/>
        <v>0</v>
      </c>
      <c r="E16" s="8">
        <f t="shared" si="2"/>
        <v>46214</v>
      </c>
      <c r="F16" s="9">
        <f t="shared" si="11"/>
        <v>0</v>
      </c>
      <c r="G16" s="10">
        <f t="shared" si="8"/>
        <v>1</v>
      </c>
      <c r="H16" s="245"/>
      <c r="I16" s="38"/>
      <c r="J16" s="11">
        <f t="shared" ref="J16" si="22">I16-H16</f>
        <v>0</v>
      </c>
      <c r="K16" s="27">
        <f t="shared" ref="K16" si="23">J16/24</f>
        <v>0</v>
      </c>
      <c r="L16" s="246"/>
    </row>
    <row r="17" spans="1:12">
      <c r="A17" s="12">
        <f t="shared" si="5"/>
        <v>11</v>
      </c>
      <c r="B17" s="8">
        <f t="shared" si="5"/>
        <v>46214</v>
      </c>
      <c r="C17" s="8">
        <f t="shared" si="6"/>
        <v>46214</v>
      </c>
      <c r="D17" s="9">
        <f t="shared" si="7"/>
        <v>0</v>
      </c>
      <c r="E17" s="8">
        <f t="shared" si="2"/>
        <v>46215</v>
      </c>
      <c r="F17" s="9">
        <f t="shared" si="11"/>
        <v>0</v>
      </c>
      <c r="G17" s="10">
        <f t="shared" si="8"/>
        <v>1</v>
      </c>
      <c r="H17" s="245"/>
      <c r="I17" s="38"/>
      <c r="J17" s="11">
        <f t="shared" ref="J17" si="24">I17-H17</f>
        <v>0</v>
      </c>
      <c r="K17" s="27">
        <f t="shared" ref="K17" si="25">J17/24</f>
        <v>0</v>
      </c>
      <c r="L17" s="579"/>
    </row>
    <row r="18" spans="1:12">
      <c r="A18" s="12">
        <f t="shared" si="5"/>
        <v>12</v>
      </c>
      <c r="B18" s="8">
        <f t="shared" si="5"/>
        <v>46215</v>
      </c>
      <c r="C18" s="8">
        <f t="shared" si="6"/>
        <v>46215</v>
      </c>
      <c r="D18" s="9">
        <f t="shared" si="7"/>
        <v>0</v>
      </c>
      <c r="E18" s="8">
        <f t="shared" si="2"/>
        <v>46216</v>
      </c>
      <c r="F18" s="9">
        <f t="shared" si="11"/>
        <v>0</v>
      </c>
      <c r="G18" s="10">
        <f t="shared" si="8"/>
        <v>1</v>
      </c>
      <c r="H18" s="245"/>
      <c r="I18" s="38"/>
      <c r="J18" s="11">
        <f t="shared" ref="J18" si="26">I18-H18</f>
        <v>0</v>
      </c>
      <c r="K18" s="27">
        <f t="shared" ref="K18" si="27">J18/24</f>
        <v>0</v>
      </c>
      <c r="L18" s="246"/>
    </row>
    <row r="19" spans="1:12">
      <c r="A19" s="12">
        <f t="shared" si="5"/>
        <v>13</v>
      </c>
      <c r="B19" s="8">
        <f t="shared" si="5"/>
        <v>46216</v>
      </c>
      <c r="C19" s="8">
        <f t="shared" si="6"/>
        <v>46216</v>
      </c>
      <c r="D19" s="9">
        <f t="shared" si="7"/>
        <v>0</v>
      </c>
      <c r="E19" s="8">
        <f t="shared" si="2"/>
        <v>46217</v>
      </c>
      <c r="F19" s="9">
        <f t="shared" si="11"/>
        <v>0</v>
      </c>
      <c r="G19" s="10">
        <f t="shared" si="8"/>
        <v>1</v>
      </c>
      <c r="H19" s="245"/>
      <c r="I19" s="38"/>
      <c r="J19" s="11">
        <f t="shared" si="3"/>
        <v>0</v>
      </c>
      <c r="K19" s="27">
        <f t="shared" si="4"/>
        <v>0</v>
      </c>
      <c r="L19" s="246"/>
    </row>
    <row r="20" spans="1:12">
      <c r="A20" s="12">
        <f t="shared" si="5"/>
        <v>14</v>
      </c>
      <c r="B20" s="8">
        <f t="shared" si="5"/>
        <v>46217</v>
      </c>
      <c r="C20" s="8">
        <f t="shared" si="6"/>
        <v>46217</v>
      </c>
      <c r="D20" s="9">
        <f t="shared" si="7"/>
        <v>0</v>
      </c>
      <c r="E20" s="8">
        <f t="shared" si="2"/>
        <v>46218</v>
      </c>
      <c r="F20" s="9">
        <f t="shared" si="11"/>
        <v>0</v>
      </c>
      <c r="G20" s="10">
        <f t="shared" si="8"/>
        <v>1</v>
      </c>
      <c r="H20" s="245"/>
      <c r="I20" s="38"/>
      <c r="J20" s="11">
        <f t="shared" ref="J20" si="28">I20-H20</f>
        <v>0</v>
      </c>
      <c r="K20" s="27">
        <f t="shared" ref="K20" si="29">J20/24</f>
        <v>0</v>
      </c>
      <c r="L20" s="246"/>
    </row>
    <row r="21" spans="1:12">
      <c r="A21" s="12">
        <f t="shared" si="5"/>
        <v>15</v>
      </c>
      <c r="B21" s="8">
        <f t="shared" si="5"/>
        <v>46218</v>
      </c>
      <c r="C21" s="8">
        <f t="shared" si="6"/>
        <v>46218</v>
      </c>
      <c r="D21" s="9">
        <f t="shared" si="7"/>
        <v>0</v>
      </c>
      <c r="E21" s="8">
        <f t="shared" si="2"/>
        <v>46219</v>
      </c>
      <c r="F21" s="9">
        <f t="shared" si="11"/>
        <v>0</v>
      </c>
      <c r="G21" s="10">
        <f t="shared" si="8"/>
        <v>1</v>
      </c>
      <c r="H21" s="245"/>
      <c r="I21" s="38"/>
      <c r="J21" s="11">
        <f t="shared" si="3"/>
        <v>0</v>
      </c>
      <c r="K21" s="27">
        <f t="shared" si="4"/>
        <v>0</v>
      </c>
      <c r="L21" s="246"/>
    </row>
    <row r="22" spans="1:12">
      <c r="A22" s="12">
        <f t="shared" si="5"/>
        <v>16</v>
      </c>
      <c r="B22" s="8">
        <f t="shared" si="5"/>
        <v>46219</v>
      </c>
      <c r="C22" s="8">
        <f t="shared" si="6"/>
        <v>46219</v>
      </c>
      <c r="D22" s="9">
        <f t="shared" si="7"/>
        <v>0</v>
      </c>
      <c r="E22" s="8">
        <f t="shared" si="2"/>
        <v>46220</v>
      </c>
      <c r="F22" s="9">
        <f t="shared" si="11"/>
        <v>0</v>
      </c>
      <c r="G22" s="10">
        <f t="shared" ref="G22:G34" si="30">IFERROR(((E22-C22)+(F22-D22)),"")</f>
        <v>1</v>
      </c>
      <c r="H22" s="245"/>
      <c r="I22" s="38"/>
      <c r="J22" s="11">
        <f t="shared" si="3"/>
        <v>0</v>
      </c>
      <c r="K22" s="27">
        <f t="shared" si="4"/>
        <v>0</v>
      </c>
      <c r="L22" s="246"/>
    </row>
    <row r="23" spans="1:12">
      <c r="A23" s="12">
        <f t="shared" si="5"/>
        <v>17</v>
      </c>
      <c r="B23" s="8">
        <f t="shared" si="5"/>
        <v>46220</v>
      </c>
      <c r="C23" s="8">
        <f t="shared" si="6"/>
        <v>46220</v>
      </c>
      <c r="D23" s="9">
        <f t="shared" si="7"/>
        <v>0</v>
      </c>
      <c r="E23" s="8">
        <f t="shared" si="2"/>
        <v>46221</v>
      </c>
      <c r="F23" s="9">
        <f t="shared" si="11"/>
        <v>0</v>
      </c>
      <c r="G23" s="10">
        <f t="shared" si="30"/>
        <v>1</v>
      </c>
      <c r="H23" s="245"/>
      <c r="I23" s="38"/>
      <c r="J23" s="11">
        <f t="shared" ref="J23" si="31">I23-H23</f>
        <v>0</v>
      </c>
      <c r="K23" s="27">
        <f t="shared" ref="K23" si="32">J23/24</f>
        <v>0</v>
      </c>
      <c r="L23" s="246"/>
    </row>
    <row r="24" spans="1:12">
      <c r="A24" s="12">
        <f t="shared" si="5"/>
        <v>18</v>
      </c>
      <c r="B24" s="8">
        <f t="shared" si="5"/>
        <v>46221</v>
      </c>
      <c r="C24" s="8">
        <f t="shared" si="6"/>
        <v>46221</v>
      </c>
      <c r="D24" s="9">
        <f t="shared" si="7"/>
        <v>0</v>
      </c>
      <c r="E24" s="8">
        <f t="shared" si="2"/>
        <v>46222</v>
      </c>
      <c r="F24" s="9">
        <f t="shared" si="11"/>
        <v>0</v>
      </c>
      <c r="G24" s="10">
        <f t="shared" si="30"/>
        <v>1</v>
      </c>
      <c r="H24" s="245"/>
      <c r="I24" s="38"/>
      <c r="J24" s="11">
        <f t="shared" ref="J24" si="33">I24-H24</f>
        <v>0</v>
      </c>
      <c r="K24" s="27">
        <f t="shared" ref="K24" si="34">J24/24</f>
        <v>0</v>
      </c>
      <c r="L24" s="579"/>
    </row>
    <row r="25" spans="1:12">
      <c r="A25" s="12">
        <f t="shared" ref="A25:B34" si="35">A24+1</f>
        <v>19</v>
      </c>
      <c r="B25" s="8">
        <f>B24+1</f>
        <v>46222</v>
      </c>
      <c r="C25" s="8">
        <f t="shared" si="6"/>
        <v>46222</v>
      </c>
      <c r="D25" s="9">
        <f t="shared" si="7"/>
        <v>0</v>
      </c>
      <c r="E25" s="8">
        <f t="shared" si="2"/>
        <v>46223</v>
      </c>
      <c r="F25" s="9">
        <f t="shared" si="11"/>
        <v>0</v>
      </c>
      <c r="G25" s="10">
        <f t="shared" si="30"/>
        <v>1</v>
      </c>
      <c r="H25" s="245"/>
      <c r="I25" s="38"/>
      <c r="J25" s="11">
        <f t="shared" si="3"/>
        <v>0</v>
      </c>
      <c r="K25" s="27">
        <f t="shared" si="4"/>
        <v>0</v>
      </c>
      <c r="L25" s="247"/>
    </row>
    <row r="26" spans="1:12">
      <c r="A26" s="12">
        <f t="shared" si="35"/>
        <v>20</v>
      </c>
      <c r="B26" s="8">
        <f>B25+1</f>
        <v>46223</v>
      </c>
      <c r="C26" s="8">
        <f t="shared" si="6"/>
        <v>46223</v>
      </c>
      <c r="D26" s="9">
        <f t="shared" si="7"/>
        <v>0</v>
      </c>
      <c r="E26" s="8">
        <f t="shared" si="2"/>
        <v>46224</v>
      </c>
      <c r="F26" s="9">
        <f t="shared" si="11"/>
        <v>0</v>
      </c>
      <c r="G26" s="10">
        <f t="shared" si="30"/>
        <v>1</v>
      </c>
      <c r="H26" s="245"/>
      <c r="I26" s="38"/>
      <c r="J26" s="11">
        <f t="shared" si="3"/>
        <v>0</v>
      </c>
      <c r="K26" s="27">
        <f t="shared" si="4"/>
        <v>0</v>
      </c>
      <c r="L26" s="247"/>
    </row>
    <row r="27" spans="1:12">
      <c r="A27" s="12">
        <f t="shared" si="35"/>
        <v>21</v>
      </c>
      <c r="B27" s="8">
        <f>B26+1</f>
        <v>46224</v>
      </c>
      <c r="C27" s="8">
        <f t="shared" si="6"/>
        <v>46224</v>
      </c>
      <c r="D27" s="9">
        <f t="shared" si="7"/>
        <v>0</v>
      </c>
      <c r="E27" s="8">
        <f t="shared" si="2"/>
        <v>46225</v>
      </c>
      <c r="F27" s="9">
        <f t="shared" si="11"/>
        <v>0</v>
      </c>
      <c r="G27" s="10">
        <f t="shared" si="30"/>
        <v>1</v>
      </c>
      <c r="H27" s="245"/>
      <c r="I27" s="38"/>
      <c r="J27" s="11">
        <f t="shared" ref="J27" si="36">I27-H27</f>
        <v>0</v>
      </c>
      <c r="K27" s="27">
        <f t="shared" ref="K27" si="37">J27/24</f>
        <v>0</v>
      </c>
      <c r="L27" s="246"/>
    </row>
    <row r="28" spans="1:12">
      <c r="A28" s="12">
        <f t="shared" si="35"/>
        <v>22</v>
      </c>
      <c r="B28" s="8">
        <f t="shared" si="35"/>
        <v>46225</v>
      </c>
      <c r="C28" s="8">
        <f t="shared" si="6"/>
        <v>46225</v>
      </c>
      <c r="D28" s="9">
        <f t="shared" si="7"/>
        <v>0</v>
      </c>
      <c r="E28" s="8">
        <f t="shared" si="2"/>
        <v>46226</v>
      </c>
      <c r="F28" s="9">
        <f t="shared" si="11"/>
        <v>0</v>
      </c>
      <c r="G28" s="10">
        <f t="shared" si="30"/>
        <v>1</v>
      </c>
      <c r="H28" s="245"/>
      <c r="I28" s="38"/>
      <c r="J28" s="11">
        <f t="shared" si="3"/>
        <v>0</v>
      </c>
      <c r="K28" s="27">
        <f t="shared" si="4"/>
        <v>0</v>
      </c>
      <c r="L28" s="247"/>
    </row>
    <row r="29" spans="1:12">
      <c r="A29" s="12">
        <f t="shared" si="35"/>
        <v>23</v>
      </c>
      <c r="B29" s="8">
        <f t="shared" si="35"/>
        <v>46226</v>
      </c>
      <c r="C29" s="8">
        <f t="shared" si="6"/>
        <v>46226</v>
      </c>
      <c r="D29" s="9">
        <f t="shared" si="7"/>
        <v>0</v>
      </c>
      <c r="E29" s="8">
        <f t="shared" si="2"/>
        <v>46227</v>
      </c>
      <c r="F29" s="9">
        <f t="shared" si="11"/>
        <v>0</v>
      </c>
      <c r="G29" s="10">
        <f t="shared" si="30"/>
        <v>1</v>
      </c>
      <c r="H29" s="245"/>
      <c r="I29" s="38"/>
      <c r="J29" s="11">
        <f t="shared" si="3"/>
        <v>0</v>
      </c>
      <c r="K29" s="27">
        <f t="shared" si="4"/>
        <v>0</v>
      </c>
      <c r="L29" s="247"/>
    </row>
    <row r="30" spans="1:12">
      <c r="A30" s="12">
        <f t="shared" si="35"/>
        <v>24</v>
      </c>
      <c r="B30" s="8">
        <f t="shared" si="35"/>
        <v>46227</v>
      </c>
      <c r="C30" s="8">
        <f t="shared" si="6"/>
        <v>46227</v>
      </c>
      <c r="D30" s="9">
        <f t="shared" si="7"/>
        <v>0</v>
      </c>
      <c r="E30" s="8">
        <f t="shared" si="2"/>
        <v>46228</v>
      </c>
      <c r="F30" s="9">
        <f t="shared" si="11"/>
        <v>0</v>
      </c>
      <c r="G30" s="10">
        <f t="shared" si="30"/>
        <v>1</v>
      </c>
      <c r="H30" s="245"/>
      <c r="I30" s="248"/>
      <c r="J30" s="11">
        <f t="shared" si="3"/>
        <v>0</v>
      </c>
      <c r="K30" s="27">
        <f t="shared" si="4"/>
        <v>0</v>
      </c>
      <c r="L30" s="246"/>
    </row>
    <row r="31" spans="1:12">
      <c r="A31" s="12">
        <f t="shared" si="35"/>
        <v>25</v>
      </c>
      <c r="B31" s="8">
        <f t="shared" si="35"/>
        <v>46228</v>
      </c>
      <c r="C31" s="8">
        <f t="shared" si="6"/>
        <v>46228</v>
      </c>
      <c r="D31" s="9">
        <f t="shared" si="7"/>
        <v>0</v>
      </c>
      <c r="E31" s="8">
        <f t="shared" si="2"/>
        <v>46229</v>
      </c>
      <c r="F31" s="9">
        <f t="shared" si="11"/>
        <v>0</v>
      </c>
      <c r="G31" s="10">
        <f t="shared" si="30"/>
        <v>1</v>
      </c>
      <c r="H31" s="245"/>
      <c r="I31" s="38"/>
      <c r="J31" s="11">
        <f t="shared" si="3"/>
        <v>0</v>
      </c>
      <c r="K31" s="27">
        <f t="shared" ref="K31:K33" si="38">J31/24</f>
        <v>0</v>
      </c>
      <c r="L31" s="246"/>
    </row>
    <row r="32" spans="1:12">
      <c r="A32" s="12">
        <f t="shared" si="35"/>
        <v>26</v>
      </c>
      <c r="B32" s="8">
        <f t="shared" si="35"/>
        <v>46229</v>
      </c>
      <c r="C32" s="8">
        <f t="shared" si="6"/>
        <v>46229</v>
      </c>
      <c r="D32" s="9">
        <f t="shared" si="7"/>
        <v>0</v>
      </c>
      <c r="E32" s="8">
        <f t="shared" si="2"/>
        <v>46230</v>
      </c>
      <c r="F32" s="9">
        <f t="shared" si="11"/>
        <v>0</v>
      </c>
      <c r="G32" s="10">
        <f t="shared" si="30"/>
        <v>1</v>
      </c>
      <c r="H32" s="245"/>
      <c r="I32" s="38"/>
      <c r="J32" s="11">
        <f t="shared" si="3"/>
        <v>0</v>
      </c>
      <c r="K32" s="27">
        <f t="shared" si="38"/>
        <v>0</v>
      </c>
      <c r="L32" s="246"/>
    </row>
    <row r="33" spans="1:12">
      <c r="A33" s="12">
        <f t="shared" si="35"/>
        <v>27</v>
      </c>
      <c r="B33" s="8">
        <f t="shared" si="35"/>
        <v>46230</v>
      </c>
      <c r="C33" s="8">
        <f t="shared" si="6"/>
        <v>46230</v>
      </c>
      <c r="D33" s="9">
        <f t="shared" si="7"/>
        <v>0</v>
      </c>
      <c r="E33" s="8">
        <f t="shared" si="2"/>
        <v>46231</v>
      </c>
      <c r="F33" s="9">
        <f t="shared" si="11"/>
        <v>0</v>
      </c>
      <c r="G33" s="10">
        <f t="shared" si="30"/>
        <v>1</v>
      </c>
      <c r="H33" s="245"/>
      <c r="I33" s="38"/>
      <c r="J33" s="11">
        <f t="shared" si="3"/>
        <v>0</v>
      </c>
      <c r="K33" s="27">
        <f t="shared" si="38"/>
        <v>0</v>
      </c>
      <c r="L33" s="246"/>
    </row>
    <row r="34" spans="1:12">
      <c r="A34" s="12">
        <f t="shared" si="35"/>
        <v>28</v>
      </c>
      <c r="B34" s="8">
        <f t="shared" si="35"/>
        <v>46231</v>
      </c>
      <c r="C34" s="8">
        <f t="shared" si="6"/>
        <v>46231</v>
      </c>
      <c r="D34" s="9">
        <f t="shared" si="7"/>
        <v>0</v>
      </c>
      <c r="E34" s="8">
        <f t="shared" si="2"/>
        <v>46232</v>
      </c>
      <c r="F34" s="9">
        <f t="shared" si="11"/>
        <v>0</v>
      </c>
      <c r="G34" s="10">
        <f t="shared" si="30"/>
        <v>1</v>
      </c>
      <c r="H34" s="245"/>
      <c r="I34" s="38"/>
      <c r="J34" s="11">
        <f t="shared" ref="J34" si="39">I34-H34</f>
        <v>0</v>
      </c>
      <c r="K34" s="27">
        <f t="shared" ref="K34" si="40">J34/24</f>
        <v>0</v>
      </c>
      <c r="L34" s="246"/>
    </row>
    <row r="35" spans="1:12">
      <c r="A35" s="12"/>
      <c r="B35" s="8"/>
      <c r="C35" s="8"/>
      <c r="D35" s="9"/>
      <c r="E35" s="8"/>
      <c r="F35" s="9"/>
      <c r="G35" s="10"/>
      <c r="H35" s="245"/>
      <c r="I35" s="38"/>
      <c r="J35" s="11"/>
      <c r="K35" s="27"/>
      <c r="L35" s="246"/>
    </row>
    <row r="36" spans="1:12">
      <c r="A36" s="12"/>
      <c r="B36" s="8"/>
      <c r="C36" s="8"/>
      <c r="D36" s="9"/>
      <c r="E36" s="8"/>
      <c r="F36" s="9"/>
      <c r="G36" s="10"/>
      <c r="H36" s="245"/>
      <c r="I36" s="38"/>
      <c r="J36" s="11"/>
      <c r="K36" s="27"/>
      <c r="L36" s="246"/>
    </row>
    <row r="37" spans="1:12">
      <c r="A37" s="12"/>
      <c r="B37" s="8"/>
      <c r="C37" s="8"/>
      <c r="D37" s="9"/>
      <c r="E37" s="8"/>
      <c r="F37" s="9"/>
      <c r="G37" s="10"/>
      <c r="H37" s="245"/>
      <c r="I37" s="38"/>
      <c r="J37" s="11"/>
      <c r="K37" s="27"/>
      <c r="L37" s="246"/>
    </row>
    <row r="38" spans="1:12">
      <c r="A38" s="12"/>
      <c r="B38" s="8"/>
      <c r="C38" s="8"/>
      <c r="D38" s="9"/>
      <c r="E38" s="8"/>
      <c r="F38" s="9"/>
      <c r="G38" s="10"/>
      <c r="H38" s="245"/>
      <c r="I38" s="38"/>
      <c r="J38" s="11"/>
      <c r="K38" s="27"/>
      <c r="L38" s="246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28</v>
      </c>
      <c r="H39" s="20"/>
      <c r="I39" s="20"/>
      <c r="J39" s="32">
        <f>SUM(J7:J38)</f>
        <v>0</v>
      </c>
      <c r="K39" s="32">
        <f>AVERAGE(K7:K38)</f>
        <v>0</v>
      </c>
      <c r="L39" s="249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25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E00-000000000000}"/>
  </hyperlinks>
  <pageMargins left="0.7" right="0.7" top="0.75" bottom="0.75" header="0.3" footer="0.3"/>
  <pageSetup orientation="portrait" horizontalDpi="360" verticalDpi="36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L41" sqref="L41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3.6640625" style="1" customWidth="1"/>
    <col min="8" max="8" width="10.109375" style="1" customWidth="1"/>
    <col min="9" max="9" width="10.44140625" style="1" customWidth="1"/>
    <col min="10" max="10" width="11.5546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219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MAX(K7:K38)</f>
        <v>0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 t="shared" ref="C7:C12" si="0">B7</f>
        <v>46204</v>
      </c>
      <c r="D7" s="9">
        <v>0</v>
      </c>
      <c r="E7" s="8">
        <f t="shared" ref="E7:E12" si="1">C7+1</f>
        <v>46205</v>
      </c>
      <c r="F7" s="9">
        <v>0</v>
      </c>
      <c r="G7" s="10">
        <f t="shared" ref="G7:G12" si="2">IFERROR(((E7-C7)+(F7-D7)),"")</f>
        <v>1</v>
      </c>
      <c r="H7" s="11"/>
      <c r="I7" s="11"/>
      <c r="J7" s="11">
        <f t="shared" ref="J7" si="3">I7-H7</f>
        <v>0</v>
      </c>
      <c r="K7" s="27">
        <f t="shared" ref="K7" si="4">J7/24</f>
        <v>0</v>
      </c>
      <c r="L7" s="101" t="s">
        <v>145</v>
      </c>
    </row>
    <row r="8" spans="1:12">
      <c r="A8" s="12">
        <f>A7+1</f>
        <v>2</v>
      </c>
      <c r="B8" s="8">
        <f>B7+1</f>
        <v>46205</v>
      </c>
      <c r="C8" s="8">
        <f t="shared" si="0"/>
        <v>46205</v>
      </c>
      <c r="D8" s="9">
        <v>0</v>
      </c>
      <c r="E8" s="8">
        <f t="shared" si="1"/>
        <v>46206</v>
      </c>
      <c r="F8" s="9">
        <v>0</v>
      </c>
      <c r="G8" s="10">
        <f t="shared" si="2"/>
        <v>1</v>
      </c>
      <c r="H8" s="11"/>
      <c r="I8" s="11"/>
      <c r="J8" s="11">
        <v>0</v>
      </c>
      <c r="K8" s="27">
        <v>0</v>
      </c>
      <c r="L8" s="28" t="s">
        <v>145</v>
      </c>
    </row>
    <row r="9" spans="1:12">
      <c r="A9" s="12">
        <f t="shared" ref="A9:B24" si="5">A8+1</f>
        <v>3</v>
      </c>
      <c r="B9" s="8">
        <f t="shared" si="5"/>
        <v>46206</v>
      </c>
      <c r="C9" s="8">
        <f t="shared" si="0"/>
        <v>46206</v>
      </c>
      <c r="D9" s="9">
        <v>0</v>
      </c>
      <c r="E9" s="8">
        <f t="shared" si="1"/>
        <v>46207</v>
      </c>
      <c r="F9" s="9">
        <v>0</v>
      </c>
      <c r="G9" s="10">
        <f t="shared" si="2"/>
        <v>1</v>
      </c>
      <c r="H9" s="11"/>
      <c r="I9" s="11"/>
      <c r="J9" s="11">
        <v>0</v>
      </c>
      <c r="K9" s="27">
        <v>0</v>
      </c>
      <c r="L9" s="28" t="s">
        <v>145</v>
      </c>
    </row>
    <row r="10" spans="1:12">
      <c r="A10" s="12">
        <f t="shared" si="5"/>
        <v>4</v>
      </c>
      <c r="B10" s="8">
        <f t="shared" si="5"/>
        <v>46207</v>
      </c>
      <c r="C10" s="8">
        <f t="shared" si="0"/>
        <v>46207</v>
      </c>
      <c r="D10" s="9">
        <v>0</v>
      </c>
      <c r="E10" s="8">
        <f t="shared" si="1"/>
        <v>46208</v>
      </c>
      <c r="F10" s="9">
        <v>0</v>
      </c>
      <c r="G10" s="10">
        <f t="shared" si="2"/>
        <v>1</v>
      </c>
      <c r="H10" s="11"/>
      <c r="I10" s="11"/>
      <c r="J10" s="11">
        <v>0</v>
      </c>
      <c r="K10" s="27">
        <v>0</v>
      </c>
      <c r="L10" s="28" t="s">
        <v>145</v>
      </c>
    </row>
    <row r="11" spans="1:12">
      <c r="A11" s="12">
        <f t="shared" si="5"/>
        <v>5</v>
      </c>
      <c r="B11" s="8">
        <f t="shared" si="5"/>
        <v>46208</v>
      </c>
      <c r="C11" s="8">
        <f t="shared" si="0"/>
        <v>46208</v>
      </c>
      <c r="D11" s="9">
        <v>0</v>
      </c>
      <c r="E11" s="8">
        <f t="shared" si="1"/>
        <v>46209</v>
      </c>
      <c r="F11" s="9">
        <v>0</v>
      </c>
      <c r="G11" s="10">
        <f t="shared" si="2"/>
        <v>1</v>
      </c>
      <c r="H11" s="11"/>
      <c r="I11" s="11"/>
      <c r="J11" s="11">
        <v>0</v>
      </c>
      <c r="K11" s="27">
        <v>0</v>
      </c>
      <c r="L11" s="28" t="s">
        <v>145</v>
      </c>
    </row>
    <row r="12" spans="1:12">
      <c r="A12" s="12">
        <f t="shared" si="5"/>
        <v>6</v>
      </c>
      <c r="B12" s="8">
        <f t="shared" si="5"/>
        <v>46209</v>
      </c>
      <c r="C12" s="8">
        <f t="shared" si="0"/>
        <v>46209</v>
      </c>
      <c r="D12" s="9">
        <v>0</v>
      </c>
      <c r="E12" s="8">
        <f t="shared" si="1"/>
        <v>46210</v>
      </c>
      <c r="F12" s="9">
        <v>0</v>
      </c>
      <c r="G12" s="10">
        <f t="shared" si="2"/>
        <v>1</v>
      </c>
      <c r="H12" s="11"/>
      <c r="I12" s="11"/>
      <c r="J12" s="11">
        <v>0</v>
      </c>
      <c r="K12" s="27">
        <v>0</v>
      </c>
      <c r="L12" s="28" t="s">
        <v>145</v>
      </c>
    </row>
    <row r="13" spans="1:12">
      <c r="A13" s="12">
        <f t="shared" si="5"/>
        <v>7</v>
      </c>
      <c r="B13" s="8">
        <f t="shared" si="5"/>
        <v>46210</v>
      </c>
      <c r="C13" s="8">
        <f t="shared" ref="C13" si="6">B13</f>
        <v>46210</v>
      </c>
      <c r="D13" s="9">
        <v>0</v>
      </c>
      <c r="E13" s="8">
        <f t="shared" ref="E13" si="7">C13+1</f>
        <v>46211</v>
      </c>
      <c r="F13" s="9">
        <v>0</v>
      </c>
      <c r="G13" s="10">
        <f t="shared" ref="G13:G14" si="8">IFERROR(((E13-C13)+(F13-D13)),"")</f>
        <v>1</v>
      </c>
      <c r="H13" s="11"/>
      <c r="I13" s="11"/>
      <c r="J13" s="11">
        <v>0</v>
      </c>
      <c r="K13" s="27">
        <v>0</v>
      </c>
      <c r="L13" s="28" t="s">
        <v>145</v>
      </c>
    </row>
    <row r="14" spans="1:12">
      <c r="A14" s="12">
        <f t="shared" si="5"/>
        <v>8</v>
      </c>
      <c r="B14" s="8">
        <f t="shared" si="5"/>
        <v>46211</v>
      </c>
      <c r="C14" s="8">
        <f t="shared" ref="C14:C35" si="9">B14</f>
        <v>46211</v>
      </c>
      <c r="D14" s="9">
        <v>0</v>
      </c>
      <c r="E14" s="8">
        <f t="shared" ref="E14:E35" si="10">C14+1</f>
        <v>46212</v>
      </c>
      <c r="F14" s="9">
        <v>0</v>
      </c>
      <c r="G14" s="10">
        <f t="shared" si="8"/>
        <v>1</v>
      </c>
      <c r="H14" s="11"/>
      <c r="I14" s="11"/>
      <c r="J14" s="11">
        <v>0</v>
      </c>
      <c r="K14" s="27">
        <v>0</v>
      </c>
      <c r="L14" s="28" t="s">
        <v>145</v>
      </c>
    </row>
    <row r="15" spans="1:12">
      <c r="A15" s="12">
        <f t="shared" si="5"/>
        <v>9</v>
      </c>
      <c r="B15" s="8">
        <f t="shared" si="5"/>
        <v>46212</v>
      </c>
      <c r="C15" s="8">
        <f t="shared" si="9"/>
        <v>46212</v>
      </c>
      <c r="D15" s="9">
        <v>0</v>
      </c>
      <c r="E15" s="8">
        <f t="shared" si="10"/>
        <v>46213</v>
      </c>
      <c r="F15" s="9">
        <v>0</v>
      </c>
      <c r="G15" s="10">
        <f t="shared" ref="G15:G34" si="11">IFERROR(((E15-C15)+(F15-D15)),"")</f>
        <v>1</v>
      </c>
      <c r="H15" s="11"/>
      <c r="I15" s="11"/>
      <c r="J15" s="11">
        <v>0</v>
      </c>
      <c r="K15" s="27">
        <v>0</v>
      </c>
      <c r="L15" s="28" t="s">
        <v>145</v>
      </c>
    </row>
    <row r="16" spans="1:12">
      <c r="A16" s="12">
        <f t="shared" si="5"/>
        <v>10</v>
      </c>
      <c r="B16" s="8">
        <f t="shared" si="5"/>
        <v>46213</v>
      </c>
      <c r="C16" s="8">
        <f t="shared" si="9"/>
        <v>46213</v>
      </c>
      <c r="D16" s="9">
        <v>0</v>
      </c>
      <c r="E16" s="8">
        <f t="shared" si="10"/>
        <v>46214</v>
      </c>
      <c r="F16" s="9">
        <v>0</v>
      </c>
      <c r="G16" s="10">
        <f t="shared" si="11"/>
        <v>1</v>
      </c>
      <c r="H16" s="11"/>
      <c r="I16" s="11"/>
      <c r="J16" s="11">
        <v>0</v>
      </c>
      <c r="K16" s="27">
        <v>0</v>
      </c>
      <c r="L16" s="28" t="s">
        <v>145</v>
      </c>
    </row>
    <row r="17" spans="1:14">
      <c r="A17" s="12">
        <f t="shared" si="5"/>
        <v>11</v>
      </c>
      <c r="B17" s="8">
        <f t="shared" si="5"/>
        <v>46214</v>
      </c>
      <c r="C17" s="8">
        <f t="shared" si="9"/>
        <v>46214</v>
      </c>
      <c r="D17" s="9">
        <v>0</v>
      </c>
      <c r="E17" s="8">
        <f t="shared" si="10"/>
        <v>46215</v>
      </c>
      <c r="F17" s="9">
        <v>0</v>
      </c>
      <c r="G17" s="10">
        <f t="shared" si="11"/>
        <v>1</v>
      </c>
      <c r="H17" s="11"/>
      <c r="I17" s="11"/>
      <c r="J17" s="11">
        <v>0</v>
      </c>
      <c r="K17" s="27">
        <v>0</v>
      </c>
      <c r="L17" s="28" t="s">
        <v>145</v>
      </c>
    </row>
    <row r="18" spans="1:14">
      <c r="A18" s="12">
        <f t="shared" si="5"/>
        <v>12</v>
      </c>
      <c r="B18" s="8">
        <f t="shared" si="5"/>
        <v>46215</v>
      </c>
      <c r="C18" s="8">
        <f t="shared" si="9"/>
        <v>46215</v>
      </c>
      <c r="D18" s="9">
        <v>0</v>
      </c>
      <c r="E18" s="8">
        <f t="shared" si="10"/>
        <v>46216</v>
      </c>
      <c r="F18" s="9">
        <v>0</v>
      </c>
      <c r="G18" s="10">
        <f t="shared" si="11"/>
        <v>1</v>
      </c>
      <c r="H18" s="11"/>
      <c r="I18" s="11"/>
      <c r="J18" s="11">
        <v>0</v>
      </c>
      <c r="K18" s="27">
        <v>0</v>
      </c>
      <c r="L18" s="28" t="s">
        <v>145</v>
      </c>
      <c r="N18" s="29"/>
    </row>
    <row r="19" spans="1:14">
      <c r="A19" s="12">
        <f t="shared" si="5"/>
        <v>13</v>
      </c>
      <c r="B19" s="8">
        <f t="shared" si="5"/>
        <v>46216</v>
      </c>
      <c r="C19" s="8">
        <f t="shared" si="9"/>
        <v>46216</v>
      </c>
      <c r="D19" s="9">
        <v>0</v>
      </c>
      <c r="E19" s="8">
        <f t="shared" si="10"/>
        <v>46217</v>
      </c>
      <c r="F19" s="9">
        <v>0</v>
      </c>
      <c r="G19" s="10">
        <f t="shared" si="11"/>
        <v>1</v>
      </c>
      <c r="H19" s="11"/>
      <c r="I19" s="11"/>
      <c r="J19" s="11">
        <v>0</v>
      </c>
      <c r="K19" s="27">
        <v>0</v>
      </c>
      <c r="L19" s="28" t="s">
        <v>145</v>
      </c>
    </row>
    <row r="20" spans="1:14">
      <c r="A20" s="12">
        <f t="shared" si="5"/>
        <v>14</v>
      </c>
      <c r="B20" s="8">
        <f t="shared" si="5"/>
        <v>46217</v>
      </c>
      <c r="C20" s="8">
        <f t="shared" si="9"/>
        <v>46217</v>
      </c>
      <c r="D20" s="9">
        <v>0</v>
      </c>
      <c r="E20" s="8">
        <f t="shared" si="10"/>
        <v>46218</v>
      </c>
      <c r="F20" s="9">
        <v>0</v>
      </c>
      <c r="G20" s="10">
        <f t="shared" si="11"/>
        <v>1</v>
      </c>
      <c r="H20" s="11"/>
      <c r="I20" s="11"/>
      <c r="J20" s="11">
        <v>0</v>
      </c>
      <c r="K20" s="27">
        <v>0</v>
      </c>
      <c r="L20" s="28" t="s">
        <v>145</v>
      </c>
    </row>
    <row r="21" spans="1:14">
      <c r="A21" s="12">
        <f t="shared" si="5"/>
        <v>15</v>
      </c>
      <c r="B21" s="8">
        <f t="shared" si="5"/>
        <v>46218</v>
      </c>
      <c r="C21" s="8">
        <f t="shared" si="9"/>
        <v>46218</v>
      </c>
      <c r="D21" s="9">
        <v>0</v>
      </c>
      <c r="E21" s="8">
        <f t="shared" si="10"/>
        <v>46219</v>
      </c>
      <c r="F21" s="9">
        <v>0</v>
      </c>
      <c r="G21" s="10">
        <f t="shared" si="11"/>
        <v>1</v>
      </c>
      <c r="H21" s="11"/>
      <c r="I21" s="11"/>
      <c r="J21" s="11">
        <v>0</v>
      </c>
      <c r="K21" s="27">
        <v>0</v>
      </c>
      <c r="L21" s="28" t="s">
        <v>145</v>
      </c>
    </row>
    <row r="22" spans="1:14">
      <c r="A22" s="12">
        <f t="shared" si="5"/>
        <v>16</v>
      </c>
      <c r="B22" s="8">
        <f t="shared" si="5"/>
        <v>46219</v>
      </c>
      <c r="C22" s="8">
        <f t="shared" si="9"/>
        <v>46219</v>
      </c>
      <c r="D22" s="9">
        <v>0</v>
      </c>
      <c r="E22" s="8">
        <f t="shared" si="10"/>
        <v>46220</v>
      </c>
      <c r="F22" s="9">
        <v>0</v>
      </c>
      <c r="G22" s="10">
        <f t="shared" si="11"/>
        <v>1</v>
      </c>
      <c r="H22" s="11"/>
      <c r="I22" s="11"/>
      <c r="J22" s="11">
        <v>0</v>
      </c>
      <c r="K22" s="27">
        <v>0</v>
      </c>
      <c r="L22" s="28" t="s">
        <v>145</v>
      </c>
    </row>
    <row r="23" spans="1:14">
      <c r="A23" s="12">
        <f t="shared" si="5"/>
        <v>17</v>
      </c>
      <c r="B23" s="8">
        <f t="shared" si="5"/>
        <v>46220</v>
      </c>
      <c r="C23" s="8">
        <f t="shared" si="9"/>
        <v>46220</v>
      </c>
      <c r="D23" s="9">
        <v>0</v>
      </c>
      <c r="E23" s="8">
        <f t="shared" si="10"/>
        <v>46221</v>
      </c>
      <c r="F23" s="9">
        <v>0</v>
      </c>
      <c r="G23" s="10">
        <f t="shared" si="11"/>
        <v>1</v>
      </c>
      <c r="H23" s="11"/>
      <c r="I23" s="11"/>
      <c r="J23" s="11">
        <v>0</v>
      </c>
      <c r="K23" s="27">
        <v>0</v>
      </c>
      <c r="L23" s="28" t="s">
        <v>145</v>
      </c>
    </row>
    <row r="24" spans="1:14">
      <c r="A24" s="12">
        <f t="shared" si="5"/>
        <v>18</v>
      </c>
      <c r="B24" s="8">
        <f t="shared" si="5"/>
        <v>46221</v>
      </c>
      <c r="C24" s="8">
        <f t="shared" si="9"/>
        <v>46221</v>
      </c>
      <c r="D24" s="9">
        <v>0</v>
      </c>
      <c r="E24" s="8">
        <f t="shared" si="10"/>
        <v>46222</v>
      </c>
      <c r="F24" s="9">
        <v>0</v>
      </c>
      <c r="G24" s="10">
        <f t="shared" si="11"/>
        <v>1</v>
      </c>
      <c r="H24" s="11"/>
      <c r="I24" s="11"/>
      <c r="J24" s="11">
        <v>0</v>
      </c>
      <c r="K24" s="27">
        <v>0</v>
      </c>
      <c r="L24" s="28" t="s">
        <v>145</v>
      </c>
    </row>
    <row r="25" spans="1:14">
      <c r="A25" s="12">
        <f t="shared" ref="A25:B34" si="12">A24+1</f>
        <v>19</v>
      </c>
      <c r="B25" s="8">
        <f>B24+1</f>
        <v>46222</v>
      </c>
      <c r="C25" s="8">
        <f t="shared" si="9"/>
        <v>46222</v>
      </c>
      <c r="D25" s="9">
        <v>0</v>
      </c>
      <c r="E25" s="8">
        <f t="shared" si="10"/>
        <v>46223</v>
      </c>
      <c r="F25" s="9">
        <v>0</v>
      </c>
      <c r="G25" s="10">
        <f t="shared" si="11"/>
        <v>1</v>
      </c>
      <c r="H25" s="11"/>
      <c r="I25" s="11"/>
      <c r="J25" s="11">
        <v>0</v>
      </c>
      <c r="K25" s="27">
        <v>0</v>
      </c>
      <c r="L25" s="28" t="s">
        <v>145</v>
      </c>
    </row>
    <row r="26" spans="1:14">
      <c r="A26" s="12">
        <f t="shared" si="12"/>
        <v>20</v>
      </c>
      <c r="B26" s="8">
        <f>B25+1</f>
        <v>46223</v>
      </c>
      <c r="C26" s="8">
        <f t="shared" si="9"/>
        <v>46223</v>
      </c>
      <c r="D26" s="9">
        <v>0</v>
      </c>
      <c r="E26" s="8">
        <f t="shared" si="10"/>
        <v>46224</v>
      </c>
      <c r="F26" s="9">
        <v>0</v>
      </c>
      <c r="G26" s="10">
        <f t="shared" si="11"/>
        <v>1</v>
      </c>
      <c r="H26" s="11"/>
      <c r="I26" s="11"/>
      <c r="J26" s="11">
        <v>0</v>
      </c>
      <c r="K26" s="27">
        <v>0</v>
      </c>
      <c r="L26" s="28" t="s">
        <v>145</v>
      </c>
    </row>
    <row r="27" spans="1:14">
      <c r="A27" s="12">
        <f t="shared" si="12"/>
        <v>21</v>
      </c>
      <c r="B27" s="8">
        <f>B26+1</f>
        <v>46224</v>
      </c>
      <c r="C27" s="8">
        <f t="shared" si="9"/>
        <v>46224</v>
      </c>
      <c r="D27" s="9">
        <v>0</v>
      </c>
      <c r="E27" s="8">
        <f t="shared" si="10"/>
        <v>46225</v>
      </c>
      <c r="F27" s="9">
        <v>0</v>
      </c>
      <c r="G27" s="10">
        <f t="shared" si="11"/>
        <v>1</v>
      </c>
      <c r="H27" s="11"/>
      <c r="I27" s="11"/>
      <c r="J27" s="11">
        <v>0</v>
      </c>
      <c r="K27" s="27">
        <v>0</v>
      </c>
      <c r="L27" s="28" t="s">
        <v>145</v>
      </c>
    </row>
    <row r="28" spans="1:14">
      <c r="A28" s="12">
        <f t="shared" si="12"/>
        <v>22</v>
      </c>
      <c r="B28" s="8">
        <f t="shared" si="12"/>
        <v>46225</v>
      </c>
      <c r="C28" s="8">
        <f t="shared" si="9"/>
        <v>46225</v>
      </c>
      <c r="D28" s="9">
        <v>0</v>
      </c>
      <c r="E28" s="8">
        <f t="shared" si="10"/>
        <v>46226</v>
      </c>
      <c r="F28" s="9">
        <v>0</v>
      </c>
      <c r="G28" s="10">
        <f t="shared" si="11"/>
        <v>1</v>
      </c>
      <c r="H28" s="11"/>
      <c r="I28" s="11"/>
      <c r="J28" s="11">
        <v>0</v>
      </c>
      <c r="K28" s="27">
        <v>0</v>
      </c>
      <c r="L28" s="28" t="s">
        <v>145</v>
      </c>
    </row>
    <row r="29" spans="1:14">
      <c r="A29" s="12">
        <f t="shared" si="12"/>
        <v>23</v>
      </c>
      <c r="B29" s="8">
        <f t="shared" ref="B29" si="13">B28+1</f>
        <v>46226</v>
      </c>
      <c r="C29" s="8">
        <f t="shared" ref="C29:C31" si="14">B29</f>
        <v>46226</v>
      </c>
      <c r="D29" s="9">
        <v>0</v>
      </c>
      <c r="E29" s="8">
        <f t="shared" ref="E29:E31" si="15">C29+1</f>
        <v>46227</v>
      </c>
      <c r="F29" s="9">
        <v>0</v>
      </c>
      <c r="G29" s="10">
        <f t="shared" ref="G29:G31" si="16">IFERROR(((E29-C29)+(F29-D29)),"")</f>
        <v>1</v>
      </c>
      <c r="H29" s="11"/>
      <c r="I29" s="11"/>
      <c r="J29" s="11">
        <v>0</v>
      </c>
      <c r="K29" s="27">
        <v>0</v>
      </c>
      <c r="L29" s="28" t="s">
        <v>145</v>
      </c>
    </row>
    <row r="30" spans="1:14">
      <c r="A30" s="12">
        <f t="shared" si="12"/>
        <v>24</v>
      </c>
      <c r="B30" s="8">
        <f t="shared" ref="B30" si="17">B29+1</f>
        <v>46227</v>
      </c>
      <c r="C30" s="8">
        <f t="shared" si="14"/>
        <v>46227</v>
      </c>
      <c r="D30" s="9">
        <v>0</v>
      </c>
      <c r="E30" s="8">
        <f t="shared" si="15"/>
        <v>46228</v>
      </c>
      <c r="F30" s="9">
        <v>0</v>
      </c>
      <c r="G30" s="10">
        <f t="shared" si="16"/>
        <v>1</v>
      </c>
      <c r="H30" s="11"/>
      <c r="I30" s="11"/>
      <c r="J30" s="11">
        <v>0</v>
      </c>
      <c r="K30" s="27">
        <v>0</v>
      </c>
      <c r="L30" s="28" t="s">
        <v>145</v>
      </c>
    </row>
    <row r="31" spans="1:14">
      <c r="A31" s="12">
        <f t="shared" si="12"/>
        <v>25</v>
      </c>
      <c r="B31" s="8">
        <f t="shared" ref="B31" si="18">B30+1</f>
        <v>46228</v>
      </c>
      <c r="C31" s="8">
        <f t="shared" si="14"/>
        <v>46228</v>
      </c>
      <c r="D31" s="9">
        <v>0</v>
      </c>
      <c r="E31" s="8">
        <f t="shared" si="15"/>
        <v>46229</v>
      </c>
      <c r="F31" s="9">
        <v>0</v>
      </c>
      <c r="G31" s="10">
        <f t="shared" si="16"/>
        <v>1</v>
      </c>
      <c r="H31" s="11"/>
      <c r="I31" s="11"/>
      <c r="J31" s="11">
        <v>0</v>
      </c>
      <c r="K31" s="27">
        <v>0</v>
      </c>
      <c r="L31" s="28" t="s">
        <v>145</v>
      </c>
    </row>
    <row r="32" spans="1:14">
      <c r="A32" s="12">
        <f t="shared" si="12"/>
        <v>26</v>
      </c>
      <c r="B32" s="8">
        <f t="shared" si="12"/>
        <v>46229</v>
      </c>
      <c r="C32" s="8">
        <f t="shared" si="9"/>
        <v>46229</v>
      </c>
      <c r="D32" s="9">
        <v>0</v>
      </c>
      <c r="E32" s="8">
        <f t="shared" si="10"/>
        <v>46230</v>
      </c>
      <c r="F32" s="9">
        <v>0</v>
      </c>
      <c r="G32" s="10">
        <f t="shared" si="11"/>
        <v>1</v>
      </c>
      <c r="H32" s="11"/>
      <c r="I32" s="11"/>
      <c r="J32" s="11">
        <v>0</v>
      </c>
      <c r="K32" s="27">
        <v>0</v>
      </c>
      <c r="L32" s="28" t="s">
        <v>145</v>
      </c>
    </row>
    <row r="33" spans="1:12">
      <c r="A33" s="12">
        <f t="shared" si="12"/>
        <v>27</v>
      </c>
      <c r="B33" s="8">
        <f t="shared" si="12"/>
        <v>46230</v>
      </c>
      <c r="C33" s="8">
        <f t="shared" si="9"/>
        <v>46230</v>
      </c>
      <c r="D33" s="9">
        <v>0</v>
      </c>
      <c r="E33" s="8">
        <f t="shared" si="10"/>
        <v>46231</v>
      </c>
      <c r="F33" s="9">
        <v>0</v>
      </c>
      <c r="G33" s="10">
        <f t="shared" si="11"/>
        <v>1</v>
      </c>
      <c r="H33" s="11"/>
      <c r="I33" s="11"/>
      <c r="J33" s="11">
        <v>0</v>
      </c>
      <c r="K33" s="27">
        <v>0</v>
      </c>
      <c r="L33" s="28" t="s">
        <v>145</v>
      </c>
    </row>
    <row r="34" spans="1:12">
      <c r="A34" s="12">
        <f t="shared" si="12"/>
        <v>28</v>
      </c>
      <c r="B34" s="8">
        <f t="shared" si="12"/>
        <v>46231</v>
      </c>
      <c r="C34" s="8">
        <f t="shared" si="9"/>
        <v>46231</v>
      </c>
      <c r="D34" s="9">
        <v>0</v>
      </c>
      <c r="E34" s="8">
        <f t="shared" si="10"/>
        <v>46232</v>
      </c>
      <c r="F34" s="9">
        <v>0</v>
      </c>
      <c r="G34" s="10">
        <f t="shared" si="11"/>
        <v>1</v>
      </c>
      <c r="H34" s="11"/>
      <c r="I34" s="11"/>
      <c r="J34" s="11">
        <v>0</v>
      </c>
      <c r="K34" s="27">
        <v>0</v>
      </c>
      <c r="L34" s="28" t="s">
        <v>145</v>
      </c>
    </row>
    <row r="35" spans="1:12">
      <c r="A35" s="12">
        <f t="shared" ref="A35:B35" si="19">A34+1</f>
        <v>29</v>
      </c>
      <c r="B35" s="8">
        <f t="shared" si="19"/>
        <v>46232</v>
      </c>
      <c r="C35" s="8">
        <f t="shared" si="9"/>
        <v>46232</v>
      </c>
      <c r="D35" s="9">
        <v>0</v>
      </c>
      <c r="E35" s="8">
        <f t="shared" si="10"/>
        <v>46233</v>
      </c>
      <c r="F35" s="9">
        <v>0</v>
      </c>
      <c r="G35" s="10">
        <f t="shared" ref="G35" si="20">IFERROR(((E35-C35)+(F35-D35)),"")</f>
        <v>1</v>
      </c>
      <c r="H35" s="11"/>
      <c r="I35" s="11"/>
      <c r="J35" s="11">
        <v>0</v>
      </c>
      <c r="K35" s="27">
        <v>0</v>
      </c>
      <c r="L35" s="28" t="s">
        <v>145</v>
      </c>
    </row>
    <row r="36" spans="1:12">
      <c r="A36" s="12">
        <f t="shared" ref="A36:B37" si="21">A35+1</f>
        <v>30</v>
      </c>
      <c r="B36" s="8">
        <f t="shared" si="21"/>
        <v>46233</v>
      </c>
      <c r="C36" s="8">
        <f t="shared" ref="C36" si="22">B36</f>
        <v>46233</v>
      </c>
      <c r="D36" s="9">
        <v>0</v>
      </c>
      <c r="E36" s="8">
        <f t="shared" ref="E36" si="23">C36+1</f>
        <v>46234</v>
      </c>
      <c r="F36" s="9">
        <v>0</v>
      </c>
      <c r="G36" s="10">
        <f t="shared" ref="G36" si="24">IFERROR(((E36-C36)+(F36-D36)),"")</f>
        <v>1</v>
      </c>
      <c r="H36" s="11"/>
      <c r="I36" s="11"/>
      <c r="J36" s="11">
        <v>0</v>
      </c>
      <c r="K36" s="27">
        <v>0</v>
      </c>
      <c r="L36" s="28" t="s">
        <v>145</v>
      </c>
    </row>
    <row r="37" spans="1:12">
      <c r="A37" s="12">
        <f t="shared" si="21"/>
        <v>31</v>
      </c>
      <c r="B37" s="8">
        <f t="shared" si="21"/>
        <v>46234</v>
      </c>
      <c r="C37" s="8">
        <f t="shared" ref="C37" si="25">B37</f>
        <v>46234</v>
      </c>
      <c r="D37" s="9">
        <v>0</v>
      </c>
      <c r="E37" s="8">
        <f t="shared" ref="E37" si="26">C37+1</f>
        <v>46235</v>
      </c>
      <c r="F37" s="9">
        <v>0</v>
      </c>
      <c r="G37" s="10">
        <f t="shared" ref="G37" si="27">IFERROR(((E37-C37)+(F37-D37)),"")</f>
        <v>1</v>
      </c>
      <c r="H37" s="11"/>
      <c r="I37" s="11"/>
      <c r="J37" s="11">
        <v>0</v>
      </c>
      <c r="K37" s="27">
        <v>0</v>
      </c>
      <c r="L37" s="28" t="s">
        <v>145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F00-000000000000}"/>
  </hyperlink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40"/>
  <sheetViews>
    <sheetView zoomScale="80" zoomScaleNormal="80" workbookViewId="0">
      <pane ySplit="6" topLeftCell="A7" activePane="bottomLeft" state="frozen"/>
      <selection pane="bottomLef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3.44140625" style="1" customWidth="1"/>
    <col min="8" max="8" width="13.88671875" style="75" customWidth="1"/>
    <col min="9" max="9" width="13.6640625" style="75" customWidth="1"/>
    <col min="10" max="10" width="13.5546875" style="75" customWidth="1"/>
    <col min="11" max="11" width="9.109375" style="1"/>
    <col min="12" max="12" width="33.10937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42"/>
      <c r="I1" s="242"/>
      <c r="J1" s="242"/>
      <c r="K1" s="2"/>
      <c r="L1" s="2"/>
    </row>
    <row r="2" spans="1:12">
      <c r="B2" s="2"/>
      <c r="C2" s="3" t="s">
        <v>220</v>
      </c>
      <c r="D2" s="2"/>
      <c r="E2" s="2"/>
      <c r="F2" s="2"/>
      <c r="G2" s="2"/>
      <c r="H2" s="242"/>
      <c r="I2" s="242"/>
      <c r="J2" s="24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42"/>
      <c r="I3" s="242"/>
      <c r="J3" s="24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42"/>
      <c r="I4" s="242"/>
      <c r="J4" s="242" t="s">
        <v>135</v>
      </c>
      <c r="K4" s="26">
        <f>MAX(K7:K36)</f>
        <v>235.19791666666666</v>
      </c>
      <c r="L4" s="2"/>
    </row>
    <row r="5" spans="1:12" ht="1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0.29166666666666702</v>
      </c>
      <c r="E7" s="8">
        <f>C7+1</f>
        <v>46205</v>
      </c>
      <c r="F7" s="9">
        <v>0.29166666666666702</v>
      </c>
      <c r="G7" s="10">
        <f>IFERROR(((E7-C7)+(F7-D7)),"")</f>
        <v>1</v>
      </c>
      <c r="H7" s="11">
        <v>3268715.24</v>
      </c>
      <c r="I7" s="11">
        <v>3272810.98</v>
      </c>
      <c r="J7" s="11">
        <f t="shared" ref="J7:J8" si="0">I7-H7</f>
        <v>4095.7399999997579</v>
      </c>
      <c r="K7" s="27">
        <f t="shared" ref="K7:K8" si="1">J7/24</f>
        <v>170.65583333332324</v>
      </c>
      <c r="L7" s="28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0.29166666666666702</v>
      </c>
      <c r="E8" s="8">
        <f>C8+1</f>
        <v>46206</v>
      </c>
      <c r="F8" s="9">
        <f>F7</f>
        <v>0.29166666666666702</v>
      </c>
      <c r="G8" s="10">
        <f>IFERROR(((E8-C8)+(F8-D8)),"")</f>
        <v>1</v>
      </c>
      <c r="H8" s="11">
        <f t="shared" ref="H8:H37" si="2">I7</f>
        <v>3272810.98</v>
      </c>
      <c r="I8" s="240">
        <v>3276816.32</v>
      </c>
      <c r="J8" s="11">
        <f t="shared" si="0"/>
        <v>4005.339999999851</v>
      </c>
      <c r="K8" s="27">
        <f t="shared" si="1"/>
        <v>166.88916666666046</v>
      </c>
      <c r="L8" s="28"/>
    </row>
    <row r="9" spans="1:12">
      <c r="A9" s="12">
        <f t="shared" ref="A9:B24" si="3">A8+1</f>
        <v>3</v>
      </c>
      <c r="B9" s="8">
        <f t="shared" si="3"/>
        <v>46206</v>
      </c>
      <c r="C9" s="8">
        <f t="shared" ref="C9:C34" si="4">B9</f>
        <v>46206</v>
      </c>
      <c r="D9" s="9">
        <v>0.29166666666666702</v>
      </c>
      <c r="E9" s="8">
        <f t="shared" ref="E9:E34" si="5">C9+1</f>
        <v>46207</v>
      </c>
      <c r="F9" s="9">
        <f t="shared" ref="F9:F37" si="6">F8</f>
        <v>0.29166666666666702</v>
      </c>
      <c r="G9" s="10">
        <f t="shared" ref="G9:G34" si="7">IFERROR(((E9-C9)+(F9-D9)),"")</f>
        <v>1</v>
      </c>
      <c r="H9" s="11">
        <f t="shared" si="2"/>
        <v>3276816.32</v>
      </c>
      <c r="I9" s="240">
        <v>3280861.37</v>
      </c>
      <c r="J9" s="11">
        <f t="shared" ref="J9" si="8">I9-H9</f>
        <v>4045.0500000002794</v>
      </c>
      <c r="K9" s="27">
        <f t="shared" ref="K9" si="9">J9/24</f>
        <v>168.54375000001164</v>
      </c>
      <c r="L9" s="28"/>
    </row>
    <row r="10" spans="1:12">
      <c r="A10" s="12">
        <f t="shared" si="3"/>
        <v>4</v>
      </c>
      <c r="B10" s="8">
        <f t="shared" si="3"/>
        <v>46207</v>
      </c>
      <c r="C10" s="8">
        <f t="shared" si="4"/>
        <v>46207</v>
      </c>
      <c r="D10" s="9">
        <v>0.29166666666666702</v>
      </c>
      <c r="E10" s="8">
        <f t="shared" si="5"/>
        <v>46208</v>
      </c>
      <c r="F10" s="9">
        <f t="shared" si="6"/>
        <v>0.29166666666666702</v>
      </c>
      <c r="G10" s="10">
        <f t="shared" si="7"/>
        <v>1</v>
      </c>
      <c r="H10" s="11">
        <f t="shared" si="2"/>
        <v>3280861.37</v>
      </c>
      <c r="I10" s="240">
        <v>3284851.5</v>
      </c>
      <c r="J10" s="11">
        <f t="shared" ref="J10" si="10">I10-H10</f>
        <v>3990.1299999998882</v>
      </c>
      <c r="K10" s="27">
        <f t="shared" ref="K10" si="11">J10/24</f>
        <v>166.255416666662</v>
      </c>
      <c r="L10" s="28"/>
    </row>
    <row r="11" spans="1:12">
      <c r="A11" s="12">
        <f t="shared" si="3"/>
        <v>5</v>
      </c>
      <c r="B11" s="8">
        <f t="shared" si="3"/>
        <v>46208</v>
      </c>
      <c r="C11" s="8">
        <f t="shared" si="4"/>
        <v>46208</v>
      </c>
      <c r="D11" s="9">
        <v>0.29166666666666702</v>
      </c>
      <c r="E11" s="8">
        <f t="shared" si="5"/>
        <v>46209</v>
      </c>
      <c r="F11" s="9">
        <f t="shared" si="6"/>
        <v>0.29166666666666702</v>
      </c>
      <c r="G11" s="10">
        <f t="shared" si="7"/>
        <v>1</v>
      </c>
      <c r="H11" s="11">
        <f t="shared" si="2"/>
        <v>3284851.5</v>
      </c>
      <c r="I11" s="240">
        <v>3288932.37</v>
      </c>
      <c r="J11" s="11">
        <f t="shared" ref="J11:J12" si="12">I11-H11</f>
        <v>4080.8700000001118</v>
      </c>
      <c r="K11" s="27">
        <f t="shared" ref="K11:K12" si="13">J11/24</f>
        <v>170.03625000000466</v>
      </c>
      <c r="L11" s="28"/>
    </row>
    <row r="12" spans="1:12">
      <c r="A12" s="12">
        <f t="shared" si="3"/>
        <v>6</v>
      </c>
      <c r="B12" s="8">
        <f t="shared" si="3"/>
        <v>46209</v>
      </c>
      <c r="C12" s="8">
        <f t="shared" si="4"/>
        <v>46209</v>
      </c>
      <c r="D12" s="9">
        <v>0.29166666666666702</v>
      </c>
      <c r="E12" s="8">
        <f t="shared" si="5"/>
        <v>46210</v>
      </c>
      <c r="F12" s="9">
        <f t="shared" si="6"/>
        <v>0.29166666666666702</v>
      </c>
      <c r="G12" s="10">
        <f t="shared" si="7"/>
        <v>1</v>
      </c>
      <c r="H12" s="11">
        <f t="shared" si="2"/>
        <v>3288932.37</v>
      </c>
      <c r="I12" s="240">
        <v>3292860.1</v>
      </c>
      <c r="J12" s="11">
        <f t="shared" si="12"/>
        <v>3927.7299999999814</v>
      </c>
      <c r="K12" s="27">
        <f t="shared" si="13"/>
        <v>163.6554166666659</v>
      </c>
      <c r="L12" s="28"/>
    </row>
    <row r="13" spans="1:12">
      <c r="A13" s="12">
        <f t="shared" si="3"/>
        <v>7</v>
      </c>
      <c r="B13" s="8">
        <f t="shared" si="3"/>
        <v>46210</v>
      </c>
      <c r="C13" s="8">
        <f t="shared" si="4"/>
        <v>46210</v>
      </c>
      <c r="D13" s="9">
        <v>0.29166666666666702</v>
      </c>
      <c r="E13" s="8">
        <f t="shared" si="5"/>
        <v>46211</v>
      </c>
      <c r="F13" s="9">
        <f t="shared" si="6"/>
        <v>0.29166666666666702</v>
      </c>
      <c r="G13" s="10">
        <f t="shared" si="7"/>
        <v>1</v>
      </c>
      <c r="H13" s="11">
        <f t="shared" si="2"/>
        <v>3292860.1</v>
      </c>
      <c r="I13" s="240">
        <v>3296746.74</v>
      </c>
      <c r="J13" s="11">
        <f t="shared" ref="J13" si="14">I13-H13</f>
        <v>3886.6400000001304</v>
      </c>
      <c r="K13" s="27">
        <f t="shared" ref="K13:K14" si="15">J13/24</f>
        <v>161.94333333333876</v>
      </c>
      <c r="L13" s="28"/>
    </row>
    <row r="14" spans="1:12">
      <c r="A14" s="12">
        <f t="shared" si="3"/>
        <v>8</v>
      </c>
      <c r="B14" s="8">
        <f t="shared" si="3"/>
        <v>46211</v>
      </c>
      <c r="C14" s="8">
        <f t="shared" si="4"/>
        <v>46211</v>
      </c>
      <c r="D14" s="9">
        <v>0.29166666666666702</v>
      </c>
      <c r="E14" s="8">
        <f t="shared" si="5"/>
        <v>46212</v>
      </c>
      <c r="F14" s="9">
        <f t="shared" si="6"/>
        <v>0.29166666666666702</v>
      </c>
      <c r="G14" s="10">
        <f t="shared" si="7"/>
        <v>1</v>
      </c>
      <c r="H14" s="11">
        <f t="shared" si="2"/>
        <v>3296746.74</v>
      </c>
      <c r="I14" s="240">
        <v>3300570.65</v>
      </c>
      <c r="J14" s="11">
        <f t="shared" ref="J14" si="16">I14-H14</f>
        <v>3823.9099999996834</v>
      </c>
      <c r="K14" s="27">
        <f t="shared" si="15"/>
        <v>159.32958333332013</v>
      </c>
      <c r="L14" s="28"/>
    </row>
    <row r="15" spans="1:12">
      <c r="A15" s="12">
        <f t="shared" si="3"/>
        <v>9</v>
      </c>
      <c r="B15" s="8">
        <f t="shared" si="3"/>
        <v>46212</v>
      </c>
      <c r="C15" s="8">
        <f t="shared" si="4"/>
        <v>46212</v>
      </c>
      <c r="D15" s="9">
        <v>0.29166666666666702</v>
      </c>
      <c r="E15" s="8">
        <f t="shared" si="5"/>
        <v>46213</v>
      </c>
      <c r="F15" s="9">
        <f t="shared" si="6"/>
        <v>0.29166666666666702</v>
      </c>
      <c r="G15" s="10">
        <f t="shared" si="7"/>
        <v>1</v>
      </c>
      <c r="H15" s="11">
        <f t="shared" si="2"/>
        <v>3300570.65</v>
      </c>
      <c r="I15" s="240">
        <v>3304384.79</v>
      </c>
      <c r="J15" s="11">
        <f t="shared" ref="J15" si="17">I15-H15</f>
        <v>3814.1400000001304</v>
      </c>
      <c r="K15" s="27">
        <f t="shared" ref="K15" si="18">J15/24</f>
        <v>158.92250000000544</v>
      </c>
      <c r="L15" s="28"/>
    </row>
    <row r="16" spans="1:12" ht="15" customHeight="1">
      <c r="A16" s="12">
        <f t="shared" si="3"/>
        <v>10</v>
      </c>
      <c r="B16" s="8">
        <f t="shared" si="3"/>
        <v>46213</v>
      </c>
      <c r="C16" s="8">
        <f t="shared" si="4"/>
        <v>46213</v>
      </c>
      <c r="D16" s="9">
        <v>0.29166666666666702</v>
      </c>
      <c r="E16" s="8">
        <f t="shared" si="5"/>
        <v>46214</v>
      </c>
      <c r="F16" s="9">
        <f t="shared" si="6"/>
        <v>0.29166666666666702</v>
      </c>
      <c r="G16" s="10">
        <f t="shared" si="7"/>
        <v>1</v>
      </c>
      <c r="H16" s="11">
        <f t="shared" si="2"/>
        <v>3304384.79</v>
      </c>
      <c r="I16" s="240">
        <v>3306985.2</v>
      </c>
      <c r="J16" s="11">
        <f t="shared" ref="J16" si="19">I16-H16</f>
        <v>2600.410000000149</v>
      </c>
      <c r="K16" s="27">
        <f t="shared" ref="K16" si="20">J16/24</f>
        <v>108.35041666667287</v>
      </c>
      <c r="L16" s="28"/>
    </row>
    <row r="17" spans="1:14">
      <c r="A17" s="12">
        <f t="shared" si="3"/>
        <v>11</v>
      </c>
      <c r="B17" s="8">
        <f t="shared" si="3"/>
        <v>46214</v>
      </c>
      <c r="C17" s="8">
        <f t="shared" si="4"/>
        <v>46214</v>
      </c>
      <c r="D17" s="9">
        <v>0.29166666666666702</v>
      </c>
      <c r="E17" s="8">
        <f t="shared" si="5"/>
        <v>46215</v>
      </c>
      <c r="F17" s="9">
        <f t="shared" si="6"/>
        <v>0.29166666666666702</v>
      </c>
      <c r="G17" s="10">
        <f t="shared" si="7"/>
        <v>1</v>
      </c>
      <c r="H17" s="11">
        <f t="shared" si="2"/>
        <v>3306985.2</v>
      </c>
      <c r="I17" s="240">
        <v>3311125.89</v>
      </c>
      <c r="J17" s="11">
        <f t="shared" ref="J17" si="21">I17-H17</f>
        <v>4140.6899999999441</v>
      </c>
      <c r="K17" s="27">
        <f t="shared" ref="K17" si="22">J17/24</f>
        <v>172.52874999999767</v>
      </c>
      <c r="L17" s="28"/>
    </row>
    <row r="18" spans="1:14">
      <c r="A18" s="12">
        <f t="shared" si="3"/>
        <v>12</v>
      </c>
      <c r="B18" s="8">
        <f t="shared" si="3"/>
        <v>46215</v>
      </c>
      <c r="C18" s="8">
        <f t="shared" si="4"/>
        <v>46215</v>
      </c>
      <c r="D18" s="9">
        <v>0.29166666666666702</v>
      </c>
      <c r="E18" s="8">
        <f t="shared" si="5"/>
        <v>46216</v>
      </c>
      <c r="F18" s="9">
        <f t="shared" si="6"/>
        <v>0.29166666666666702</v>
      </c>
      <c r="G18" s="10">
        <f t="shared" si="7"/>
        <v>1</v>
      </c>
      <c r="H18" s="11">
        <f t="shared" si="2"/>
        <v>3311125.89</v>
      </c>
      <c r="I18" s="756">
        <v>3315138.98</v>
      </c>
      <c r="J18" s="11">
        <f t="shared" ref="J18" si="23">I18-H18</f>
        <v>4013.089999999851</v>
      </c>
      <c r="K18" s="27">
        <f t="shared" ref="K18" si="24">J18/24</f>
        <v>167.21208333332712</v>
      </c>
      <c r="L18" s="28"/>
      <c r="N18" s="29"/>
    </row>
    <row r="19" spans="1:14">
      <c r="A19" s="12">
        <f t="shared" si="3"/>
        <v>13</v>
      </c>
      <c r="B19" s="8">
        <f t="shared" si="3"/>
        <v>46216</v>
      </c>
      <c r="C19" s="8">
        <f t="shared" si="4"/>
        <v>46216</v>
      </c>
      <c r="D19" s="9">
        <v>0.29166666666666702</v>
      </c>
      <c r="E19" s="8">
        <f t="shared" si="5"/>
        <v>46217</v>
      </c>
      <c r="F19" s="9">
        <f t="shared" si="6"/>
        <v>0.29166666666666702</v>
      </c>
      <c r="G19" s="10">
        <f t="shared" si="7"/>
        <v>1</v>
      </c>
      <c r="H19" s="11">
        <f t="shared" si="2"/>
        <v>3315138.98</v>
      </c>
      <c r="I19" s="11">
        <v>3319158.71</v>
      </c>
      <c r="J19" s="11">
        <f t="shared" ref="J19" si="25">I19-H19</f>
        <v>4019.7299999999814</v>
      </c>
      <c r="K19" s="27">
        <f t="shared" ref="K19" si="26">J19/24</f>
        <v>167.48874999999921</v>
      </c>
      <c r="L19" s="28"/>
    </row>
    <row r="20" spans="1:14">
      <c r="A20" s="12">
        <f t="shared" si="3"/>
        <v>14</v>
      </c>
      <c r="B20" s="8">
        <f t="shared" si="3"/>
        <v>46217</v>
      </c>
      <c r="C20" s="8">
        <f t="shared" si="4"/>
        <v>46217</v>
      </c>
      <c r="D20" s="9">
        <v>0.29166666666666702</v>
      </c>
      <c r="E20" s="8">
        <f t="shared" si="5"/>
        <v>46218</v>
      </c>
      <c r="F20" s="9">
        <f t="shared" si="6"/>
        <v>0.29166666666666702</v>
      </c>
      <c r="G20" s="10">
        <f t="shared" si="7"/>
        <v>1</v>
      </c>
      <c r="H20" s="11">
        <f t="shared" si="2"/>
        <v>3319158.71</v>
      </c>
      <c r="I20" s="11">
        <v>3323110.94</v>
      </c>
      <c r="J20" s="11">
        <f t="shared" ref="J20:J22" si="27">I20-H20</f>
        <v>3952.2299999999814</v>
      </c>
      <c r="K20" s="27">
        <f t="shared" ref="K20:K22" si="28">J20/24</f>
        <v>164.67624999999921</v>
      </c>
      <c r="L20" s="28"/>
    </row>
    <row r="21" spans="1:14">
      <c r="A21" s="12">
        <f t="shared" si="3"/>
        <v>15</v>
      </c>
      <c r="B21" s="8">
        <f t="shared" si="3"/>
        <v>46218</v>
      </c>
      <c r="C21" s="8">
        <f t="shared" si="4"/>
        <v>46218</v>
      </c>
      <c r="D21" s="9">
        <v>0.29166666666666702</v>
      </c>
      <c r="E21" s="8">
        <f t="shared" si="5"/>
        <v>46219</v>
      </c>
      <c r="F21" s="9">
        <f t="shared" si="6"/>
        <v>0.29166666666666702</v>
      </c>
      <c r="G21" s="10">
        <f t="shared" si="7"/>
        <v>1</v>
      </c>
      <c r="H21" s="11">
        <f t="shared" si="2"/>
        <v>3323110.94</v>
      </c>
      <c r="I21" s="11">
        <v>3327486.81</v>
      </c>
      <c r="J21" s="11">
        <f t="shared" si="27"/>
        <v>4375.8700000001118</v>
      </c>
      <c r="K21" s="27">
        <f t="shared" si="28"/>
        <v>182.32791666667131</v>
      </c>
      <c r="L21" s="28"/>
    </row>
    <row r="22" spans="1:14">
      <c r="A22" s="12">
        <f t="shared" si="3"/>
        <v>16</v>
      </c>
      <c r="B22" s="8">
        <f t="shared" si="3"/>
        <v>46219</v>
      </c>
      <c r="C22" s="8">
        <f t="shared" si="4"/>
        <v>46219</v>
      </c>
      <c r="D22" s="9">
        <v>0.29166666666666702</v>
      </c>
      <c r="E22" s="8">
        <f t="shared" si="5"/>
        <v>46220</v>
      </c>
      <c r="F22" s="9">
        <f t="shared" si="6"/>
        <v>0.29166666666666702</v>
      </c>
      <c r="G22" s="10">
        <f t="shared" si="7"/>
        <v>1</v>
      </c>
      <c r="H22" s="11">
        <f t="shared" si="2"/>
        <v>3327486.81</v>
      </c>
      <c r="I22" s="11">
        <v>3331957.31</v>
      </c>
      <c r="J22" s="11">
        <f t="shared" si="27"/>
        <v>4470.5</v>
      </c>
      <c r="K22" s="27">
        <f t="shared" si="28"/>
        <v>186.27083333333334</v>
      </c>
      <c r="L22" s="28"/>
    </row>
    <row r="23" spans="1:14">
      <c r="A23" s="12">
        <f t="shared" si="3"/>
        <v>17</v>
      </c>
      <c r="B23" s="8">
        <f t="shared" si="3"/>
        <v>46220</v>
      </c>
      <c r="C23" s="8">
        <f t="shared" si="4"/>
        <v>46220</v>
      </c>
      <c r="D23" s="9">
        <v>0.29166666666666702</v>
      </c>
      <c r="E23" s="8">
        <f t="shared" si="5"/>
        <v>46221</v>
      </c>
      <c r="F23" s="9">
        <f t="shared" si="6"/>
        <v>0.29166666666666702</v>
      </c>
      <c r="G23" s="10">
        <f t="shared" si="7"/>
        <v>1</v>
      </c>
      <c r="H23" s="11">
        <f t="shared" si="2"/>
        <v>3331957.31</v>
      </c>
      <c r="I23" s="11">
        <v>3336289.18</v>
      </c>
      <c r="J23" s="11">
        <f t="shared" ref="J23" si="29">I23-H23</f>
        <v>4331.8700000001118</v>
      </c>
      <c r="K23" s="27">
        <f t="shared" ref="K23" si="30">J23/24</f>
        <v>180.494583333338</v>
      </c>
      <c r="L23" s="28"/>
    </row>
    <row r="24" spans="1:14">
      <c r="A24" s="12">
        <f t="shared" si="3"/>
        <v>18</v>
      </c>
      <c r="B24" s="8">
        <f t="shared" si="3"/>
        <v>46221</v>
      </c>
      <c r="C24" s="8">
        <f t="shared" si="4"/>
        <v>46221</v>
      </c>
      <c r="D24" s="9">
        <v>0.29166666666666702</v>
      </c>
      <c r="E24" s="8">
        <f t="shared" si="5"/>
        <v>46222</v>
      </c>
      <c r="F24" s="9">
        <f t="shared" si="6"/>
        <v>0.29166666666666702</v>
      </c>
      <c r="G24" s="10">
        <f t="shared" si="7"/>
        <v>1</v>
      </c>
      <c r="H24" s="11">
        <f t="shared" si="2"/>
        <v>3336289.18</v>
      </c>
      <c r="I24" s="11">
        <v>3339451.58</v>
      </c>
      <c r="J24" s="11">
        <f t="shared" ref="J24" si="31">I24-H24</f>
        <v>3162.3999999999069</v>
      </c>
      <c r="K24" s="27">
        <f t="shared" ref="K24" si="32">J24/24</f>
        <v>131.76666666666279</v>
      </c>
      <c r="L24" s="28"/>
    </row>
    <row r="25" spans="1:14">
      <c r="A25" s="12">
        <f t="shared" ref="A25:B34" si="33">A24+1</f>
        <v>19</v>
      </c>
      <c r="B25" s="8">
        <f>B24+1</f>
        <v>46222</v>
      </c>
      <c r="C25" s="8">
        <f t="shared" si="4"/>
        <v>46222</v>
      </c>
      <c r="D25" s="9">
        <v>0.29166666666666702</v>
      </c>
      <c r="E25" s="8">
        <f t="shared" si="5"/>
        <v>46223</v>
      </c>
      <c r="F25" s="243">
        <f t="shared" si="6"/>
        <v>0.29166666666666702</v>
      </c>
      <c r="G25" s="10">
        <f t="shared" si="7"/>
        <v>1</v>
      </c>
      <c r="H25" s="11">
        <f t="shared" si="2"/>
        <v>3339451.58</v>
      </c>
      <c r="I25" s="11">
        <v>3345096.33</v>
      </c>
      <c r="J25" s="11">
        <f t="shared" ref="J25" si="34">I25-H25</f>
        <v>5644.75</v>
      </c>
      <c r="K25" s="27">
        <f t="shared" ref="K25" si="35">J25/24</f>
        <v>235.19791666666666</v>
      </c>
      <c r="L25" s="28"/>
    </row>
    <row r="26" spans="1:14">
      <c r="A26" s="12">
        <f t="shared" si="33"/>
        <v>20</v>
      </c>
      <c r="B26" s="8">
        <f>B25+1</f>
        <v>46223</v>
      </c>
      <c r="C26" s="8">
        <f t="shared" si="4"/>
        <v>46223</v>
      </c>
      <c r="D26" s="9">
        <v>0.29166666666666702</v>
      </c>
      <c r="E26" s="8">
        <f t="shared" si="5"/>
        <v>46224</v>
      </c>
      <c r="F26" s="243">
        <f t="shared" si="6"/>
        <v>0.29166666666666702</v>
      </c>
      <c r="G26" s="10">
        <f t="shared" si="7"/>
        <v>1</v>
      </c>
      <c r="H26" s="11">
        <f t="shared" si="2"/>
        <v>3345096.33</v>
      </c>
      <c r="I26" s="11">
        <v>3349341.4</v>
      </c>
      <c r="J26" s="11">
        <f t="shared" ref="J26" si="36">I26-H26</f>
        <v>4245.0699999998324</v>
      </c>
      <c r="K26" s="27">
        <f t="shared" ref="K26" si="37">J26/24</f>
        <v>176.87791666665967</v>
      </c>
      <c r="L26" s="28"/>
    </row>
    <row r="27" spans="1:14">
      <c r="A27" s="12">
        <f t="shared" si="33"/>
        <v>21</v>
      </c>
      <c r="B27" s="8">
        <f>B26+1</f>
        <v>46224</v>
      </c>
      <c r="C27" s="8">
        <f t="shared" si="4"/>
        <v>46224</v>
      </c>
      <c r="D27" s="9">
        <v>0.29166666666666702</v>
      </c>
      <c r="E27" s="8">
        <f t="shared" si="5"/>
        <v>46225</v>
      </c>
      <c r="F27" s="243">
        <f t="shared" si="6"/>
        <v>0.29166666666666702</v>
      </c>
      <c r="G27" s="10">
        <f t="shared" si="7"/>
        <v>1</v>
      </c>
      <c r="H27" s="11">
        <f t="shared" si="2"/>
        <v>3349341.4</v>
      </c>
      <c r="I27" s="11">
        <v>3353374.95</v>
      </c>
      <c r="J27" s="11">
        <f t="shared" ref="J27" si="38">I27-H27</f>
        <v>4033.5500000002794</v>
      </c>
      <c r="K27" s="27">
        <f t="shared" ref="K27" si="39">J27/24</f>
        <v>168.06458333334498</v>
      </c>
      <c r="L27" s="28"/>
    </row>
    <row r="28" spans="1:14">
      <c r="A28" s="12">
        <f t="shared" si="33"/>
        <v>22</v>
      </c>
      <c r="B28" s="8">
        <f t="shared" si="33"/>
        <v>46225</v>
      </c>
      <c r="C28" s="8">
        <f t="shared" si="4"/>
        <v>46225</v>
      </c>
      <c r="D28" s="9">
        <v>0.29166666666666702</v>
      </c>
      <c r="E28" s="8">
        <f t="shared" si="5"/>
        <v>46226</v>
      </c>
      <c r="F28" s="243">
        <f t="shared" si="6"/>
        <v>0.29166666666666702</v>
      </c>
      <c r="G28" s="10">
        <f t="shared" si="7"/>
        <v>1</v>
      </c>
      <c r="H28" s="11">
        <f t="shared" si="2"/>
        <v>3353374.95</v>
      </c>
      <c r="I28" s="11">
        <v>3357706.34</v>
      </c>
      <c r="J28" s="11">
        <f t="shared" ref="J28" si="40">I28-H28</f>
        <v>4331.3899999996647</v>
      </c>
      <c r="K28" s="27">
        <f t="shared" ref="K28" si="41">J28/24</f>
        <v>180.47458333331937</v>
      </c>
      <c r="L28" s="28"/>
    </row>
    <row r="29" spans="1:14">
      <c r="A29" s="12">
        <f t="shared" si="33"/>
        <v>23</v>
      </c>
      <c r="B29" s="8">
        <f t="shared" si="33"/>
        <v>46226</v>
      </c>
      <c r="C29" s="8">
        <f t="shared" si="4"/>
        <v>46226</v>
      </c>
      <c r="D29" s="9">
        <v>0.29166666666666702</v>
      </c>
      <c r="E29" s="8">
        <f t="shared" si="5"/>
        <v>46227</v>
      </c>
      <c r="F29" s="243">
        <f t="shared" si="6"/>
        <v>0.29166666666666702</v>
      </c>
      <c r="G29" s="10">
        <f t="shared" si="7"/>
        <v>1</v>
      </c>
      <c r="H29" s="11">
        <f t="shared" si="2"/>
        <v>3357706.34</v>
      </c>
      <c r="I29" s="11">
        <v>3361900.67</v>
      </c>
      <c r="J29" s="11">
        <f t="shared" ref="J29" si="42">I29-H29</f>
        <v>4194.3300000000745</v>
      </c>
      <c r="K29" s="27">
        <f t="shared" ref="K29" si="43">J29/24</f>
        <v>174.76375000000311</v>
      </c>
      <c r="L29" s="28"/>
    </row>
    <row r="30" spans="1:14">
      <c r="A30" s="12">
        <f t="shared" si="33"/>
        <v>24</v>
      </c>
      <c r="B30" s="8">
        <f t="shared" si="33"/>
        <v>46227</v>
      </c>
      <c r="C30" s="8">
        <f t="shared" si="4"/>
        <v>46227</v>
      </c>
      <c r="D30" s="9">
        <v>0.29166666666666702</v>
      </c>
      <c r="E30" s="8">
        <f t="shared" si="5"/>
        <v>46228</v>
      </c>
      <c r="F30" s="243">
        <f t="shared" si="6"/>
        <v>0.29166666666666702</v>
      </c>
      <c r="G30" s="10">
        <f t="shared" si="7"/>
        <v>1</v>
      </c>
      <c r="H30" s="11">
        <f t="shared" si="2"/>
        <v>3361900.67</v>
      </c>
      <c r="I30" s="11">
        <v>3365393.86</v>
      </c>
      <c r="J30" s="11">
        <f t="shared" ref="J30" si="44">I30-H30</f>
        <v>3493.1899999999441</v>
      </c>
      <c r="K30" s="27">
        <f t="shared" ref="K30" si="45">J30/24</f>
        <v>145.54958333333101</v>
      </c>
      <c r="L30" s="28"/>
    </row>
    <row r="31" spans="1:14">
      <c r="A31" s="12">
        <f t="shared" si="33"/>
        <v>25</v>
      </c>
      <c r="B31" s="8">
        <f t="shared" si="33"/>
        <v>46228</v>
      </c>
      <c r="C31" s="8">
        <f t="shared" si="4"/>
        <v>46228</v>
      </c>
      <c r="D31" s="9">
        <v>0.29166666666666702</v>
      </c>
      <c r="E31" s="8">
        <f t="shared" si="5"/>
        <v>46229</v>
      </c>
      <c r="F31" s="243">
        <f t="shared" si="6"/>
        <v>0.29166666666666702</v>
      </c>
      <c r="G31" s="10">
        <f t="shared" si="7"/>
        <v>1</v>
      </c>
      <c r="H31" s="11">
        <f t="shared" si="2"/>
        <v>3365393.86</v>
      </c>
      <c r="I31" s="11">
        <v>3369570.4</v>
      </c>
      <c r="J31" s="11">
        <f t="shared" ref="J31" si="46">I31-H31</f>
        <v>4176.5400000000373</v>
      </c>
      <c r="K31" s="27">
        <f t="shared" ref="K31" si="47">J31/24</f>
        <v>174.02250000000154</v>
      </c>
      <c r="L31" s="28"/>
    </row>
    <row r="32" spans="1:14">
      <c r="A32" s="12">
        <f t="shared" si="33"/>
        <v>26</v>
      </c>
      <c r="B32" s="8">
        <f t="shared" si="33"/>
        <v>46229</v>
      </c>
      <c r="C32" s="8">
        <f t="shared" si="4"/>
        <v>46229</v>
      </c>
      <c r="D32" s="9">
        <v>0.29166666666666702</v>
      </c>
      <c r="E32" s="8">
        <f t="shared" si="5"/>
        <v>46230</v>
      </c>
      <c r="F32" s="243">
        <f t="shared" si="6"/>
        <v>0.29166666666666702</v>
      </c>
      <c r="G32" s="10">
        <f t="shared" si="7"/>
        <v>1</v>
      </c>
      <c r="H32" s="11">
        <f t="shared" si="2"/>
        <v>3369570.4</v>
      </c>
      <c r="I32" s="11">
        <v>3373825.71</v>
      </c>
      <c r="J32" s="11">
        <f t="shared" ref="J32" si="48">I32-H32</f>
        <v>4255.3100000000559</v>
      </c>
      <c r="K32" s="27">
        <f t="shared" ref="K32" si="49">J32/24</f>
        <v>177.30458333333567</v>
      </c>
      <c r="L32" s="28"/>
    </row>
    <row r="33" spans="1:12">
      <c r="A33" s="12">
        <f t="shared" si="33"/>
        <v>27</v>
      </c>
      <c r="B33" s="8">
        <f t="shared" si="33"/>
        <v>46230</v>
      </c>
      <c r="C33" s="8">
        <f t="shared" si="4"/>
        <v>46230</v>
      </c>
      <c r="D33" s="9">
        <v>0.29166666666666702</v>
      </c>
      <c r="E33" s="8">
        <f t="shared" si="5"/>
        <v>46231</v>
      </c>
      <c r="F33" s="243">
        <f t="shared" si="6"/>
        <v>0.29166666666666702</v>
      </c>
      <c r="G33" s="10">
        <f t="shared" si="7"/>
        <v>1</v>
      </c>
      <c r="H33" s="11">
        <f t="shared" si="2"/>
        <v>3373825.71</v>
      </c>
      <c r="I33" s="11">
        <v>3377966.12</v>
      </c>
      <c r="J33" s="11">
        <f t="shared" ref="J33" si="50">I33-H33</f>
        <v>4140.410000000149</v>
      </c>
      <c r="K33" s="27">
        <f t="shared" ref="K33" si="51">J33/24</f>
        <v>172.51708333333954</v>
      </c>
      <c r="L33" s="28"/>
    </row>
    <row r="34" spans="1:12">
      <c r="A34" s="12">
        <f t="shared" si="33"/>
        <v>28</v>
      </c>
      <c r="B34" s="8">
        <f t="shared" si="33"/>
        <v>46231</v>
      </c>
      <c r="C34" s="8">
        <f t="shared" si="4"/>
        <v>46231</v>
      </c>
      <c r="D34" s="9">
        <v>0.29166666666666702</v>
      </c>
      <c r="E34" s="8">
        <f t="shared" si="5"/>
        <v>46232</v>
      </c>
      <c r="F34" s="243">
        <f t="shared" si="6"/>
        <v>0.29166666666666702</v>
      </c>
      <c r="G34" s="10">
        <f t="shared" si="7"/>
        <v>1</v>
      </c>
      <c r="H34" s="11">
        <f t="shared" si="2"/>
        <v>3377966.12</v>
      </c>
      <c r="I34" s="11">
        <v>3381772.5</v>
      </c>
      <c r="J34" s="11">
        <f t="shared" ref="J34" si="52">I34-H34</f>
        <v>3806.3799999998882</v>
      </c>
      <c r="K34" s="27">
        <f t="shared" ref="K34" si="53">J34/24</f>
        <v>158.599166666662</v>
      </c>
      <c r="L34" s="28"/>
    </row>
    <row r="35" spans="1:12">
      <c r="A35" s="12">
        <f t="shared" ref="A35:B35" si="54">A34+1</f>
        <v>29</v>
      </c>
      <c r="B35" s="8">
        <f t="shared" si="54"/>
        <v>46232</v>
      </c>
      <c r="C35" s="8">
        <f t="shared" ref="C35:C36" si="55">B35</f>
        <v>46232</v>
      </c>
      <c r="D35" s="9">
        <v>0.29166666666666702</v>
      </c>
      <c r="E35" s="8">
        <f t="shared" ref="E35:E36" si="56">C35+1</f>
        <v>46233</v>
      </c>
      <c r="F35" s="243">
        <f t="shared" si="6"/>
        <v>0.29166666666666702</v>
      </c>
      <c r="G35" s="10">
        <f t="shared" ref="G35:G36" si="57">IFERROR(((E35-C35)+(F35-D35)),"")</f>
        <v>1</v>
      </c>
      <c r="H35" s="11">
        <f t="shared" si="2"/>
        <v>3381772.5</v>
      </c>
      <c r="I35" s="11">
        <v>3385847.64</v>
      </c>
      <c r="J35" s="11">
        <f t="shared" ref="J35:J36" si="58">I35-H35</f>
        <v>4075.1400000001304</v>
      </c>
      <c r="K35" s="27">
        <f t="shared" ref="K35:K36" si="59">J35/24</f>
        <v>169.79750000000544</v>
      </c>
      <c r="L35" s="28"/>
    </row>
    <row r="36" spans="1:12">
      <c r="A36" s="12">
        <f t="shared" ref="A36:B37" si="60">A35+1</f>
        <v>30</v>
      </c>
      <c r="B36" s="8">
        <f t="shared" si="60"/>
        <v>46233</v>
      </c>
      <c r="C36" s="8">
        <f t="shared" si="55"/>
        <v>46233</v>
      </c>
      <c r="D36" s="9">
        <v>0.29166666666666702</v>
      </c>
      <c r="E36" s="8">
        <f t="shared" si="56"/>
        <v>46234</v>
      </c>
      <c r="F36" s="243">
        <f t="shared" si="6"/>
        <v>0.29166666666666702</v>
      </c>
      <c r="G36" s="10">
        <f t="shared" si="57"/>
        <v>1</v>
      </c>
      <c r="H36" s="11">
        <f t="shared" si="2"/>
        <v>3385847.64</v>
      </c>
      <c r="I36" s="11">
        <v>3390092.15</v>
      </c>
      <c r="J36" s="11">
        <f t="shared" si="58"/>
        <v>4244.5099999997765</v>
      </c>
      <c r="K36" s="27">
        <f t="shared" si="59"/>
        <v>176.85458333332403</v>
      </c>
      <c r="L36" s="28"/>
    </row>
    <row r="37" spans="1:12">
      <c r="A37" s="12">
        <f t="shared" si="60"/>
        <v>31</v>
      </c>
      <c r="B37" s="8">
        <f t="shared" si="60"/>
        <v>46234</v>
      </c>
      <c r="C37" s="8">
        <f t="shared" ref="C37" si="61">B37</f>
        <v>46234</v>
      </c>
      <c r="D37" s="9">
        <v>0.29166666666666702</v>
      </c>
      <c r="E37" s="8">
        <f t="shared" ref="E37" si="62">C37+1</f>
        <v>46235</v>
      </c>
      <c r="F37" s="243">
        <f t="shared" si="6"/>
        <v>0.29166666666666702</v>
      </c>
      <c r="G37" s="10">
        <f t="shared" ref="G37" si="63">IFERROR(((E37-C37)+(F37-D37)),"")</f>
        <v>1</v>
      </c>
      <c r="H37" s="11">
        <f t="shared" si="2"/>
        <v>3390092.15</v>
      </c>
      <c r="I37" s="11">
        <v>3394292.34</v>
      </c>
      <c r="J37" s="11">
        <f t="shared" ref="J37" si="64">I37-H37</f>
        <v>4200.1899999999441</v>
      </c>
      <c r="K37" s="27">
        <f t="shared" ref="K37" si="65">J37/24</f>
        <v>175.00791666666433</v>
      </c>
      <c r="L37" s="28"/>
    </row>
    <row r="38" spans="1:12">
      <c r="A38" s="12"/>
      <c r="B38" s="8"/>
      <c r="C38" s="8"/>
      <c r="D38" s="9"/>
      <c r="E38" s="8"/>
      <c r="F38" s="243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125577.09999999963</v>
      </c>
      <c r="K39" s="32">
        <f>AVERAGE(K7:K38)</f>
        <v>168.78642473118231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5.4447233784252358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4000-000000000000}"/>
  </hyperlinks>
  <pageMargins left="0.7" right="0.7" top="0.75" bottom="0.75" header="0.3" footer="0.3"/>
  <pageSetup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N40"/>
  <sheetViews>
    <sheetView workbookViewId="0">
      <pane xSplit="2" ySplit="6" topLeftCell="C28" activePane="bottomRight" state="frozen"/>
      <selection pane="topRight"/>
      <selection pane="bottomLeft"/>
      <selection pane="bottomRight" activeCell="L11" sqref="L11:L3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3" style="1" customWidth="1"/>
    <col min="9" max="9" width="14.109375" style="1" customWidth="1"/>
    <col min="10" max="10" width="13.6640625" style="1" customWidth="1"/>
    <col min="11" max="11" width="9.109375" style="1"/>
    <col min="12" max="12" width="40.3320312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69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MAX(K7:K36)</f>
        <v>0</v>
      </c>
      <c r="L4" s="2"/>
    </row>
    <row r="5" spans="1:12" ht="15.7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0.25</v>
      </c>
      <c r="E7" s="8">
        <f>C7+1</f>
        <v>46205</v>
      </c>
      <c r="F7" s="9">
        <v>0.25</v>
      </c>
      <c r="G7" s="10">
        <f>IFERROR(((E7-C7)+(F7-D7)),"")</f>
        <v>1</v>
      </c>
      <c r="H7" s="11"/>
      <c r="I7" s="11"/>
      <c r="J7" s="11">
        <f>I7-H7</f>
        <v>0</v>
      </c>
      <c r="K7" s="27">
        <f>J7/24</f>
        <v>0</v>
      </c>
      <c r="L7" s="101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f>D7</f>
        <v>0.25</v>
      </c>
      <c r="E8" s="8">
        <f>C8+1</f>
        <v>46206</v>
      </c>
      <c r="F8" s="9">
        <f>F7</f>
        <v>0.25</v>
      </c>
      <c r="G8" s="10">
        <f>IFERROR(((E8-C8)+(F8-D8)),"")</f>
        <v>1</v>
      </c>
      <c r="H8" s="11"/>
      <c r="I8" s="11"/>
      <c r="J8" s="11">
        <f t="shared" ref="J8" si="0">I8-H8</f>
        <v>0</v>
      </c>
      <c r="K8" s="27">
        <f t="shared" ref="K8" si="1">J8/24</f>
        <v>0</v>
      </c>
      <c r="L8" s="28"/>
    </row>
    <row r="9" spans="1:12">
      <c r="A9" s="12">
        <f t="shared" ref="A9:B24" si="2">A8+1</f>
        <v>3</v>
      </c>
      <c r="B9" s="8">
        <f t="shared" si="2"/>
        <v>46206</v>
      </c>
      <c r="C9" s="8">
        <f t="shared" ref="C9:C34" si="3">B9</f>
        <v>46206</v>
      </c>
      <c r="D9" s="9">
        <f t="shared" ref="D9:D37" si="4">D8</f>
        <v>0.25</v>
      </c>
      <c r="E9" s="8">
        <f t="shared" ref="E9:E34" si="5">C9+1</f>
        <v>46207</v>
      </c>
      <c r="F9" s="9">
        <f t="shared" ref="F9:F37" si="6">F8</f>
        <v>0.25</v>
      </c>
      <c r="G9" s="10">
        <f t="shared" ref="G9:G34" si="7">IFERROR(((E9-C9)+(F9-D9)),"")</f>
        <v>1</v>
      </c>
      <c r="H9" s="11"/>
      <c r="I9" s="11"/>
      <c r="J9" s="11">
        <f t="shared" ref="J9" si="8">I9-H9</f>
        <v>0</v>
      </c>
      <c r="K9" s="27">
        <f t="shared" ref="K9" si="9">J9/24</f>
        <v>0</v>
      </c>
      <c r="L9" s="28"/>
    </row>
    <row r="10" spans="1:12">
      <c r="A10" s="12">
        <f t="shared" si="2"/>
        <v>4</v>
      </c>
      <c r="B10" s="8">
        <f t="shared" si="2"/>
        <v>46207</v>
      </c>
      <c r="C10" s="8">
        <f t="shared" si="3"/>
        <v>46207</v>
      </c>
      <c r="D10" s="9">
        <f t="shared" si="4"/>
        <v>0.25</v>
      </c>
      <c r="E10" s="8">
        <f t="shared" si="5"/>
        <v>46208</v>
      </c>
      <c r="F10" s="9">
        <f t="shared" si="6"/>
        <v>0.25</v>
      </c>
      <c r="G10" s="10">
        <f t="shared" si="7"/>
        <v>1</v>
      </c>
      <c r="H10" s="11"/>
      <c r="I10" s="11"/>
      <c r="J10" s="11">
        <f t="shared" ref="J10" si="10">I10-H10</f>
        <v>0</v>
      </c>
      <c r="K10" s="27">
        <f t="shared" ref="K10" si="11">J10/24</f>
        <v>0</v>
      </c>
      <c r="L10" s="28"/>
    </row>
    <row r="11" spans="1:12">
      <c r="A11" s="12">
        <f t="shared" si="2"/>
        <v>5</v>
      </c>
      <c r="B11" s="8">
        <f t="shared" si="2"/>
        <v>46208</v>
      </c>
      <c r="C11" s="8">
        <f t="shared" si="3"/>
        <v>46208</v>
      </c>
      <c r="D11" s="9">
        <f t="shared" si="4"/>
        <v>0.25</v>
      </c>
      <c r="E11" s="8">
        <f t="shared" si="5"/>
        <v>46209</v>
      </c>
      <c r="F11" s="9">
        <f t="shared" si="6"/>
        <v>0.25</v>
      </c>
      <c r="G11" s="10">
        <f t="shared" si="7"/>
        <v>1</v>
      </c>
      <c r="H11" s="11"/>
      <c r="I11" s="11"/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2"/>
        <v>6</v>
      </c>
      <c r="B12" s="8">
        <f t="shared" si="2"/>
        <v>46209</v>
      </c>
      <c r="C12" s="8">
        <f t="shared" si="3"/>
        <v>46209</v>
      </c>
      <c r="D12" s="9">
        <f t="shared" si="4"/>
        <v>0.25</v>
      </c>
      <c r="E12" s="8">
        <f t="shared" si="5"/>
        <v>46210</v>
      </c>
      <c r="F12" s="9">
        <f t="shared" si="6"/>
        <v>0.25</v>
      </c>
      <c r="G12" s="10">
        <f t="shared" si="7"/>
        <v>1</v>
      </c>
      <c r="H12" s="11"/>
      <c r="I12" s="11"/>
      <c r="J12" s="11">
        <f t="shared" ref="J12" si="14">I12-H12</f>
        <v>0</v>
      </c>
      <c r="K12" s="27">
        <f t="shared" ref="K12" si="15">J12/24</f>
        <v>0</v>
      </c>
      <c r="L12" s="28"/>
    </row>
    <row r="13" spans="1:12">
      <c r="A13" s="12">
        <f t="shared" si="2"/>
        <v>7</v>
      </c>
      <c r="B13" s="8">
        <f t="shared" si="2"/>
        <v>46210</v>
      </c>
      <c r="C13" s="8">
        <f t="shared" si="3"/>
        <v>46210</v>
      </c>
      <c r="D13" s="9">
        <f t="shared" si="4"/>
        <v>0.25</v>
      </c>
      <c r="E13" s="8">
        <f t="shared" si="5"/>
        <v>46211</v>
      </c>
      <c r="F13" s="9">
        <f t="shared" si="6"/>
        <v>0.25</v>
      </c>
      <c r="G13" s="10">
        <f t="shared" si="7"/>
        <v>1</v>
      </c>
      <c r="H13" s="11"/>
      <c r="I13" s="11"/>
      <c r="J13" s="11">
        <f t="shared" ref="J13" si="16">I13-H13</f>
        <v>0</v>
      </c>
      <c r="K13" s="27">
        <f t="shared" ref="K13" si="17">J13/24</f>
        <v>0</v>
      </c>
      <c r="L13" s="587"/>
    </row>
    <row r="14" spans="1:12">
      <c r="A14" s="12">
        <f t="shared" si="2"/>
        <v>8</v>
      </c>
      <c r="B14" s="8">
        <f t="shared" si="2"/>
        <v>46211</v>
      </c>
      <c r="C14" s="8">
        <f t="shared" si="3"/>
        <v>46211</v>
      </c>
      <c r="D14" s="9">
        <f t="shared" si="4"/>
        <v>0.25</v>
      </c>
      <c r="E14" s="8">
        <f t="shared" si="5"/>
        <v>46212</v>
      </c>
      <c r="F14" s="9">
        <f t="shared" si="6"/>
        <v>0.25</v>
      </c>
      <c r="G14" s="10">
        <f t="shared" si="7"/>
        <v>1</v>
      </c>
      <c r="H14" s="11"/>
      <c r="I14" s="240"/>
      <c r="J14" s="11">
        <f t="shared" ref="J14:J17" si="18">I14-H14</f>
        <v>0</v>
      </c>
      <c r="K14" s="27">
        <f t="shared" ref="K14:K17" si="19">J14/24</f>
        <v>0</v>
      </c>
      <c r="L14" s="587"/>
    </row>
    <row r="15" spans="1:12">
      <c r="A15" s="12">
        <f t="shared" si="2"/>
        <v>9</v>
      </c>
      <c r="B15" s="8">
        <f t="shared" si="2"/>
        <v>46212</v>
      </c>
      <c r="C15" s="8">
        <f t="shared" si="3"/>
        <v>46212</v>
      </c>
      <c r="D15" s="9">
        <f t="shared" si="4"/>
        <v>0.25</v>
      </c>
      <c r="E15" s="8">
        <f t="shared" si="5"/>
        <v>46213</v>
      </c>
      <c r="F15" s="9">
        <f t="shared" si="6"/>
        <v>0.25</v>
      </c>
      <c r="G15" s="10">
        <f t="shared" si="7"/>
        <v>1</v>
      </c>
      <c r="H15" s="11"/>
      <c r="I15" s="240"/>
      <c r="J15" s="11">
        <f t="shared" ref="J15" si="20">I15-H15</f>
        <v>0</v>
      </c>
      <c r="K15" s="27">
        <f t="shared" ref="K15" si="21">J15/24</f>
        <v>0</v>
      </c>
      <c r="L15" s="587"/>
    </row>
    <row r="16" spans="1:12">
      <c r="A16" s="12">
        <f t="shared" si="2"/>
        <v>10</v>
      </c>
      <c r="B16" s="8">
        <f t="shared" si="2"/>
        <v>46213</v>
      </c>
      <c r="C16" s="8">
        <f t="shared" si="3"/>
        <v>46213</v>
      </c>
      <c r="D16" s="9">
        <f t="shared" si="4"/>
        <v>0.25</v>
      </c>
      <c r="E16" s="8">
        <f t="shared" si="5"/>
        <v>46214</v>
      </c>
      <c r="F16" s="9">
        <f t="shared" si="6"/>
        <v>0.25</v>
      </c>
      <c r="G16" s="10">
        <f t="shared" si="7"/>
        <v>1</v>
      </c>
      <c r="H16" s="11"/>
      <c r="I16" s="240"/>
      <c r="J16" s="11">
        <f t="shared" si="18"/>
        <v>0</v>
      </c>
      <c r="K16" s="27">
        <f t="shared" si="19"/>
        <v>0</v>
      </c>
      <c r="L16" s="587"/>
    </row>
    <row r="17" spans="1:14">
      <c r="A17" s="12">
        <f t="shared" si="2"/>
        <v>11</v>
      </c>
      <c r="B17" s="8">
        <f t="shared" si="2"/>
        <v>46214</v>
      </c>
      <c r="C17" s="8">
        <f t="shared" si="3"/>
        <v>46214</v>
      </c>
      <c r="D17" s="9">
        <f t="shared" si="4"/>
        <v>0.25</v>
      </c>
      <c r="E17" s="8">
        <f t="shared" si="5"/>
        <v>46215</v>
      </c>
      <c r="F17" s="9">
        <f t="shared" si="6"/>
        <v>0.25</v>
      </c>
      <c r="G17" s="10">
        <f t="shared" si="7"/>
        <v>1</v>
      </c>
      <c r="H17" s="11"/>
      <c r="I17" s="240"/>
      <c r="J17" s="11">
        <f t="shared" si="18"/>
        <v>0</v>
      </c>
      <c r="K17" s="27">
        <f t="shared" si="19"/>
        <v>0</v>
      </c>
      <c r="L17" s="587"/>
    </row>
    <row r="18" spans="1:14">
      <c r="A18" s="12">
        <f t="shared" si="2"/>
        <v>12</v>
      </c>
      <c r="B18" s="8">
        <f t="shared" si="2"/>
        <v>46215</v>
      </c>
      <c r="C18" s="8">
        <f t="shared" si="3"/>
        <v>46215</v>
      </c>
      <c r="D18" s="9">
        <f t="shared" si="4"/>
        <v>0.25</v>
      </c>
      <c r="E18" s="8">
        <f t="shared" si="5"/>
        <v>46216</v>
      </c>
      <c r="F18" s="9">
        <f t="shared" si="6"/>
        <v>0.25</v>
      </c>
      <c r="G18" s="10">
        <f t="shared" si="7"/>
        <v>1</v>
      </c>
      <c r="H18" s="11"/>
      <c r="I18" s="240"/>
      <c r="J18" s="11">
        <f t="shared" ref="J18" si="22">I18-H18</f>
        <v>0</v>
      </c>
      <c r="K18" s="27">
        <f t="shared" ref="K18" si="23">J18/24</f>
        <v>0</v>
      </c>
      <c r="L18" s="587"/>
      <c r="N18" s="29"/>
    </row>
    <row r="19" spans="1:14">
      <c r="A19" s="12">
        <f t="shared" si="2"/>
        <v>13</v>
      </c>
      <c r="B19" s="8">
        <f t="shared" si="2"/>
        <v>46216</v>
      </c>
      <c r="C19" s="8">
        <f t="shared" si="3"/>
        <v>46216</v>
      </c>
      <c r="D19" s="9">
        <f t="shared" si="4"/>
        <v>0.25</v>
      </c>
      <c r="E19" s="8">
        <f t="shared" si="5"/>
        <v>46217</v>
      </c>
      <c r="F19" s="9">
        <f t="shared" si="6"/>
        <v>0.25</v>
      </c>
      <c r="G19" s="10">
        <f t="shared" si="7"/>
        <v>1</v>
      </c>
      <c r="H19" s="11"/>
      <c r="I19" s="240"/>
      <c r="J19" s="11">
        <f t="shared" ref="J19" si="24">I19-H19</f>
        <v>0</v>
      </c>
      <c r="K19" s="27">
        <f t="shared" ref="K19" si="25">J19/24</f>
        <v>0</v>
      </c>
      <c r="L19" s="587"/>
    </row>
    <row r="20" spans="1:14">
      <c r="A20" s="12">
        <f t="shared" si="2"/>
        <v>14</v>
      </c>
      <c r="B20" s="8">
        <f t="shared" si="2"/>
        <v>46217</v>
      </c>
      <c r="C20" s="8">
        <f t="shared" si="3"/>
        <v>46217</v>
      </c>
      <c r="D20" s="9">
        <f t="shared" si="4"/>
        <v>0.25</v>
      </c>
      <c r="E20" s="8">
        <f t="shared" si="5"/>
        <v>46218</v>
      </c>
      <c r="F20" s="9">
        <f t="shared" si="6"/>
        <v>0.25</v>
      </c>
      <c r="G20" s="10">
        <f t="shared" si="7"/>
        <v>1</v>
      </c>
      <c r="H20" s="11"/>
      <c r="I20" s="240"/>
      <c r="J20" s="11">
        <f t="shared" ref="J20" si="26">I20-H20</f>
        <v>0</v>
      </c>
      <c r="K20" s="27">
        <f t="shared" ref="K20" si="27">J20/24</f>
        <v>0</v>
      </c>
      <c r="L20" s="587"/>
    </row>
    <row r="21" spans="1:14">
      <c r="A21" s="12">
        <f t="shared" si="2"/>
        <v>15</v>
      </c>
      <c r="B21" s="8">
        <f t="shared" si="2"/>
        <v>46218</v>
      </c>
      <c r="C21" s="8">
        <f t="shared" si="3"/>
        <v>46218</v>
      </c>
      <c r="D21" s="9">
        <f t="shared" si="4"/>
        <v>0.25</v>
      </c>
      <c r="E21" s="8">
        <f t="shared" si="5"/>
        <v>46219</v>
      </c>
      <c r="F21" s="9">
        <f t="shared" si="6"/>
        <v>0.25</v>
      </c>
      <c r="G21" s="10">
        <f t="shared" si="7"/>
        <v>1</v>
      </c>
      <c r="H21" s="11"/>
      <c r="I21" s="240"/>
      <c r="J21" s="11">
        <f t="shared" ref="J21" si="28">I21-H21</f>
        <v>0</v>
      </c>
      <c r="K21" s="27">
        <f t="shared" ref="K21" si="29">J21/24</f>
        <v>0</v>
      </c>
      <c r="L21" s="587"/>
    </row>
    <row r="22" spans="1:14">
      <c r="A22" s="12">
        <f t="shared" si="2"/>
        <v>16</v>
      </c>
      <c r="B22" s="8">
        <f t="shared" si="2"/>
        <v>46219</v>
      </c>
      <c r="C22" s="8">
        <f t="shared" si="3"/>
        <v>46219</v>
      </c>
      <c r="D22" s="9">
        <f t="shared" si="4"/>
        <v>0.25</v>
      </c>
      <c r="E22" s="8">
        <f t="shared" si="5"/>
        <v>46220</v>
      </c>
      <c r="F22" s="9">
        <f t="shared" si="6"/>
        <v>0.25</v>
      </c>
      <c r="G22" s="10">
        <f t="shared" si="7"/>
        <v>1</v>
      </c>
      <c r="H22" s="11"/>
      <c r="I22" s="240"/>
      <c r="J22" s="11">
        <f t="shared" ref="J22" si="30">I22-H22</f>
        <v>0</v>
      </c>
      <c r="K22" s="27">
        <f t="shared" ref="K22" si="31">J22/24</f>
        <v>0</v>
      </c>
      <c r="L22" s="587"/>
    </row>
    <row r="23" spans="1:14">
      <c r="A23" s="12">
        <f t="shared" si="2"/>
        <v>17</v>
      </c>
      <c r="B23" s="8">
        <f t="shared" si="2"/>
        <v>46220</v>
      </c>
      <c r="C23" s="8">
        <f t="shared" si="3"/>
        <v>46220</v>
      </c>
      <c r="D23" s="9">
        <f t="shared" si="4"/>
        <v>0.25</v>
      </c>
      <c r="E23" s="8">
        <f t="shared" si="5"/>
        <v>46221</v>
      </c>
      <c r="F23" s="9">
        <f t="shared" si="6"/>
        <v>0.25</v>
      </c>
      <c r="G23" s="10">
        <f t="shared" si="7"/>
        <v>1</v>
      </c>
      <c r="H23" s="11"/>
      <c r="I23" s="240"/>
      <c r="J23" s="11">
        <f t="shared" ref="J23" si="32">I23-H23</f>
        <v>0</v>
      </c>
      <c r="K23" s="27">
        <f t="shared" ref="K23" si="33">J23/24</f>
        <v>0</v>
      </c>
      <c r="L23" s="587"/>
    </row>
    <row r="24" spans="1:14">
      <c r="A24" s="12">
        <f t="shared" si="2"/>
        <v>18</v>
      </c>
      <c r="B24" s="8">
        <f t="shared" si="2"/>
        <v>46221</v>
      </c>
      <c r="C24" s="8">
        <f t="shared" si="3"/>
        <v>46221</v>
      </c>
      <c r="D24" s="9">
        <f t="shared" si="4"/>
        <v>0.25</v>
      </c>
      <c r="E24" s="8">
        <f t="shared" si="5"/>
        <v>46222</v>
      </c>
      <c r="F24" s="9">
        <f t="shared" si="6"/>
        <v>0.25</v>
      </c>
      <c r="G24" s="10">
        <f t="shared" si="7"/>
        <v>1</v>
      </c>
      <c r="H24" s="11"/>
      <c r="I24" s="240"/>
      <c r="J24" s="11">
        <f t="shared" ref="J24" si="34">I24-H24</f>
        <v>0</v>
      </c>
      <c r="K24" s="27">
        <f t="shared" ref="K24" si="35">J24/24</f>
        <v>0</v>
      </c>
      <c r="L24" s="587"/>
    </row>
    <row r="25" spans="1:14">
      <c r="A25" s="12">
        <f t="shared" ref="A25:B34" si="36">A24+1</f>
        <v>19</v>
      </c>
      <c r="B25" s="8">
        <f>B24+1</f>
        <v>46222</v>
      </c>
      <c r="C25" s="8">
        <f t="shared" si="3"/>
        <v>46222</v>
      </c>
      <c r="D25" s="9">
        <f t="shared" si="4"/>
        <v>0.25</v>
      </c>
      <c r="E25" s="8">
        <f t="shared" si="5"/>
        <v>46223</v>
      </c>
      <c r="F25" s="9">
        <f t="shared" si="6"/>
        <v>0.25</v>
      </c>
      <c r="G25" s="10">
        <f t="shared" si="7"/>
        <v>1</v>
      </c>
      <c r="H25" s="11"/>
      <c r="I25" s="240"/>
      <c r="J25" s="11">
        <f t="shared" ref="J25" si="37">I25-H25</f>
        <v>0</v>
      </c>
      <c r="K25" s="27">
        <f t="shared" ref="K25" si="38">J25/24</f>
        <v>0</v>
      </c>
      <c r="L25" s="587"/>
    </row>
    <row r="26" spans="1:14">
      <c r="A26" s="12">
        <f t="shared" si="36"/>
        <v>20</v>
      </c>
      <c r="B26" s="8">
        <f>B25+1</f>
        <v>46223</v>
      </c>
      <c r="C26" s="8">
        <f t="shared" si="3"/>
        <v>46223</v>
      </c>
      <c r="D26" s="9">
        <f t="shared" si="4"/>
        <v>0.25</v>
      </c>
      <c r="E26" s="8">
        <f t="shared" si="5"/>
        <v>46224</v>
      </c>
      <c r="F26" s="9">
        <f t="shared" si="6"/>
        <v>0.25</v>
      </c>
      <c r="G26" s="10">
        <f t="shared" si="7"/>
        <v>1</v>
      </c>
      <c r="H26" s="11"/>
      <c r="I26" s="240"/>
      <c r="J26" s="11">
        <f t="shared" ref="J26" si="39">I26-H26</f>
        <v>0</v>
      </c>
      <c r="K26" s="27">
        <f t="shared" ref="K26" si="40">J26/24</f>
        <v>0</v>
      </c>
      <c r="L26" s="587"/>
    </row>
    <row r="27" spans="1:14">
      <c r="A27" s="12">
        <f t="shared" si="36"/>
        <v>21</v>
      </c>
      <c r="B27" s="8">
        <f>B26+1</f>
        <v>46224</v>
      </c>
      <c r="C27" s="8">
        <f t="shared" si="3"/>
        <v>46224</v>
      </c>
      <c r="D27" s="9">
        <f t="shared" si="4"/>
        <v>0.25</v>
      </c>
      <c r="E27" s="8">
        <f t="shared" si="5"/>
        <v>46225</v>
      </c>
      <c r="F27" s="9">
        <f t="shared" si="6"/>
        <v>0.25</v>
      </c>
      <c r="G27" s="10">
        <f t="shared" si="7"/>
        <v>1</v>
      </c>
      <c r="H27" s="11"/>
      <c r="I27" s="240"/>
      <c r="J27" s="11">
        <f t="shared" ref="J27" si="41">I27-H27</f>
        <v>0</v>
      </c>
      <c r="K27" s="27">
        <f t="shared" ref="K27" si="42">J27/24</f>
        <v>0</v>
      </c>
      <c r="L27" s="587"/>
    </row>
    <row r="28" spans="1:14">
      <c r="A28" s="12">
        <f t="shared" si="36"/>
        <v>22</v>
      </c>
      <c r="B28" s="8">
        <f t="shared" si="36"/>
        <v>46225</v>
      </c>
      <c r="C28" s="8">
        <f t="shared" si="3"/>
        <v>46225</v>
      </c>
      <c r="D28" s="9">
        <f t="shared" si="4"/>
        <v>0.25</v>
      </c>
      <c r="E28" s="8">
        <f t="shared" si="5"/>
        <v>46226</v>
      </c>
      <c r="F28" s="9">
        <f t="shared" si="6"/>
        <v>0.25</v>
      </c>
      <c r="G28" s="10">
        <f t="shared" si="7"/>
        <v>1</v>
      </c>
      <c r="H28" s="11"/>
      <c r="I28" s="240"/>
      <c r="J28" s="11">
        <f t="shared" ref="J28" si="43">I28-H28</f>
        <v>0</v>
      </c>
      <c r="K28" s="27">
        <f t="shared" ref="K28" si="44">J28/24</f>
        <v>0</v>
      </c>
      <c r="L28" s="587"/>
    </row>
    <row r="29" spans="1:14">
      <c r="A29" s="12">
        <f t="shared" si="36"/>
        <v>23</v>
      </c>
      <c r="B29" s="8">
        <f t="shared" si="36"/>
        <v>46226</v>
      </c>
      <c r="C29" s="8">
        <f t="shared" si="3"/>
        <v>46226</v>
      </c>
      <c r="D29" s="9">
        <f t="shared" si="4"/>
        <v>0.25</v>
      </c>
      <c r="E29" s="8">
        <f t="shared" si="5"/>
        <v>46227</v>
      </c>
      <c r="F29" s="9">
        <f t="shared" si="6"/>
        <v>0.25</v>
      </c>
      <c r="G29" s="10">
        <f t="shared" si="7"/>
        <v>1</v>
      </c>
      <c r="H29" s="11"/>
      <c r="I29" s="240"/>
      <c r="J29" s="11">
        <f t="shared" ref="J29" si="45">I29-H29</f>
        <v>0</v>
      </c>
      <c r="K29" s="27">
        <f t="shared" ref="K29" si="46">J29/24</f>
        <v>0</v>
      </c>
      <c r="L29" s="587"/>
    </row>
    <row r="30" spans="1:14">
      <c r="A30" s="12">
        <f t="shared" si="36"/>
        <v>24</v>
      </c>
      <c r="B30" s="8">
        <f t="shared" si="36"/>
        <v>46227</v>
      </c>
      <c r="C30" s="8">
        <f t="shared" si="3"/>
        <v>46227</v>
      </c>
      <c r="D30" s="9">
        <f t="shared" si="4"/>
        <v>0.25</v>
      </c>
      <c r="E30" s="8">
        <f t="shared" si="5"/>
        <v>46228</v>
      </c>
      <c r="F30" s="9">
        <f t="shared" si="6"/>
        <v>0.25</v>
      </c>
      <c r="G30" s="10">
        <f t="shared" si="7"/>
        <v>1</v>
      </c>
      <c r="H30" s="11"/>
      <c r="I30" s="240"/>
      <c r="J30" s="11">
        <f t="shared" ref="J30" si="47">I30-H30</f>
        <v>0</v>
      </c>
      <c r="K30" s="27">
        <f t="shared" ref="K30" si="48">J30/24</f>
        <v>0</v>
      </c>
      <c r="L30" s="587"/>
    </row>
    <row r="31" spans="1:14">
      <c r="A31" s="12">
        <f t="shared" si="36"/>
        <v>25</v>
      </c>
      <c r="B31" s="8">
        <f t="shared" si="36"/>
        <v>46228</v>
      </c>
      <c r="C31" s="8">
        <f t="shared" si="3"/>
        <v>46228</v>
      </c>
      <c r="D31" s="9">
        <f t="shared" si="4"/>
        <v>0.25</v>
      </c>
      <c r="E31" s="8">
        <f t="shared" si="5"/>
        <v>46229</v>
      </c>
      <c r="F31" s="9">
        <f t="shared" si="6"/>
        <v>0.25</v>
      </c>
      <c r="G31" s="10">
        <f t="shared" si="7"/>
        <v>1</v>
      </c>
      <c r="H31" s="11"/>
      <c r="I31" s="240"/>
      <c r="J31" s="11">
        <f t="shared" ref="J31" si="49">I31-H31</f>
        <v>0</v>
      </c>
      <c r="K31" s="27">
        <f t="shared" ref="K31" si="50">J31/24</f>
        <v>0</v>
      </c>
      <c r="L31" s="587"/>
    </row>
    <row r="32" spans="1:14">
      <c r="A32" s="12">
        <f t="shared" si="36"/>
        <v>26</v>
      </c>
      <c r="B32" s="8">
        <f t="shared" si="36"/>
        <v>46229</v>
      </c>
      <c r="C32" s="8">
        <f t="shared" si="3"/>
        <v>46229</v>
      </c>
      <c r="D32" s="9">
        <f t="shared" si="4"/>
        <v>0.25</v>
      </c>
      <c r="E32" s="8">
        <f t="shared" si="5"/>
        <v>46230</v>
      </c>
      <c r="F32" s="9">
        <f t="shared" si="6"/>
        <v>0.25</v>
      </c>
      <c r="G32" s="10">
        <f t="shared" si="7"/>
        <v>1</v>
      </c>
      <c r="H32" s="11"/>
      <c r="I32" s="240"/>
      <c r="J32" s="11">
        <f t="shared" ref="J32" si="51">I32-H32</f>
        <v>0</v>
      </c>
      <c r="K32" s="27">
        <f t="shared" ref="K32" si="52">J32/24</f>
        <v>0</v>
      </c>
      <c r="L32" s="587"/>
    </row>
    <row r="33" spans="1:12">
      <c r="A33" s="12">
        <f t="shared" si="36"/>
        <v>27</v>
      </c>
      <c r="B33" s="8">
        <f t="shared" si="36"/>
        <v>46230</v>
      </c>
      <c r="C33" s="8">
        <f t="shared" si="3"/>
        <v>46230</v>
      </c>
      <c r="D33" s="9">
        <f t="shared" si="4"/>
        <v>0.25</v>
      </c>
      <c r="E33" s="8">
        <f t="shared" si="5"/>
        <v>46231</v>
      </c>
      <c r="F33" s="9">
        <f t="shared" si="6"/>
        <v>0.25</v>
      </c>
      <c r="G33" s="10">
        <f t="shared" si="7"/>
        <v>1</v>
      </c>
      <c r="H33" s="11"/>
      <c r="I33" s="240"/>
      <c r="J33" s="11">
        <f t="shared" ref="J33:J34" si="53">I33-H33</f>
        <v>0</v>
      </c>
      <c r="K33" s="27">
        <f t="shared" ref="K33:K34" si="54">J33/24</f>
        <v>0</v>
      </c>
      <c r="L33" s="587"/>
    </row>
    <row r="34" spans="1:12">
      <c r="A34" s="12">
        <f t="shared" si="36"/>
        <v>28</v>
      </c>
      <c r="B34" s="8">
        <f t="shared" si="36"/>
        <v>46231</v>
      </c>
      <c r="C34" s="8">
        <f t="shared" si="3"/>
        <v>46231</v>
      </c>
      <c r="D34" s="9">
        <f t="shared" si="4"/>
        <v>0.25</v>
      </c>
      <c r="E34" s="8">
        <f t="shared" si="5"/>
        <v>46232</v>
      </c>
      <c r="F34" s="9">
        <f t="shared" si="6"/>
        <v>0.25</v>
      </c>
      <c r="G34" s="10">
        <f t="shared" si="7"/>
        <v>1</v>
      </c>
      <c r="H34" s="11"/>
      <c r="I34" s="240"/>
      <c r="J34" s="11">
        <f t="shared" si="53"/>
        <v>0</v>
      </c>
      <c r="K34" s="27">
        <f t="shared" si="54"/>
        <v>0</v>
      </c>
      <c r="L34" s="587"/>
    </row>
    <row r="35" spans="1:12">
      <c r="A35" s="12">
        <f t="shared" ref="A35:B35" si="55">A34+1</f>
        <v>29</v>
      </c>
      <c r="B35" s="8">
        <f t="shared" si="55"/>
        <v>46232</v>
      </c>
      <c r="C35" s="8">
        <f t="shared" ref="C35:C36" si="56">B35</f>
        <v>46232</v>
      </c>
      <c r="D35" s="9">
        <f t="shared" si="4"/>
        <v>0.25</v>
      </c>
      <c r="E35" s="8">
        <f t="shared" ref="E35:E36" si="57">C35+1</f>
        <v>46233</v>
      </c>
      <c r="F35" s="9">
        <f t="shared" si="6"/>
        <v>0.25</v>
      </c>
      <c r="G35" s="10">
        <f t="shared" ref="G35:G36" si="58">IFERROR(((E35-C35)+(F35-D35)),"")</f>
        <v>1</v>
      </c>
      <c r="H35" s="11"/>
      <c r="I35" s="240"/>
      <c r="J35" s="11">
        <f t="shared" ref="J35" si="59">I35-H35</f>
        <v>0</v>
      </c>
      <c r="K35" s="27">
        <f t="shared" ref="K35" si="60">J35/24</f>
        <v>0</v>
      </c>
      <c r="L35" s="587"/>
    </row>
    <row r="36" spans="1:12">
      <c r="A36" s="12">
        <f t="shared" ref="A36:B37" si="61">A35+1</f>
        <v>30</v>
      </c>
      <c r="B36" s="8">
        <f t="shared" si="61"/>
        <v>46233</v>
      </c>
      <c r="C36" s="8">
        <f t="shared" si="56"/>
        <v>46233</v>
      </c>
      <c r="D36" s="9">
        <f t="shared" si="4"/>
        <v>0.25</v>
      </c>
      <c r="E36" s="8">
        <f t="shared" si="57"/>
        <v>46234</v>
      </c>
      <c r="F36" s="9">
        <f t="shared" si="6"/>
        <v>0.25</v>
      </c>
      <c r="G36" s="10">
        <f t="shared" si="58"/>
        <v>1</v>
      </c>
      <c r="H36" s="11"/>
      <c r="I36" s="240"/>
      <c r="J36" s="11">
        <f t="shared" ref="J36" si="62">I36-H36</f>
        <v>0</v>
      </c>
      <c r="K36" s="27">
        <f t="shared" ref="K36" si="63">J36/24</f>
        <v>0</v>
      </c>
      <c r="L36" s="587"/>
    </row>
    <row r="37" spans="1:12">
      <c r="A37" s="12">
        <f t="shared" si="61"/>
        <v>31</v>
      </c>
      <c r="B37" s="8">
        <f t="shared" si="61"/>
        <v>46234</v>
      </c>
      <c r="C37" s="8">
        <f t="shared" ref="C37" si="64">B37</f>
        <v>46234</v>
      </c>
      <c r="D37" s="9">
        <f t="shared" si="4"/>
        <v>0.25</v>
      </c>
      <c r="E37" s="8">
        <f t="shared" ref="E37" si="65">C37+1</f>
        <v>46235</v>
      </c>
      <c r="F37" s="9">
        <f t="shared" si="6"/>
        <v>0.25</v>
      </c>
      <c r="G37" s="10">
        <f t="shared" ref="G37" si="66">IFERROR(((E37-C37)+(F37-D37)),"")</f>
        <v>1</v>
      </c>
      <c r="H37" s="11"/>
      <c r="I37" s="240"/>
      <c r="J37" s="11">
        <f t="shared" ref="J37" si="67">I37-H37</f>
        <v>0</v>
      </c>
      <c r="K37" s="27">
        <f t="shared" ref="K37" si="68">J37/24</f>
        <v>0</v>
      </c>
      <c r="L37" s="587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4100-000000000000}"/>
  </hyperlink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R17"/>
  <sheetViews>
    <sheetView workbookViewId="0">
      <pane xSplit="2" ySplit="7" topLeftCell="C8" activePane="bottomRight" state="frozen"/>
      <selection pane="topRight"/>
      <selection pane="bottomLeft"/>
      <selection pane="bottomRight" activeCell="E8" sqref="E8"/>
    </sheetView>
  </sheetViews>
  <sheetFormatPr defaultColWidth="9.109375" defaultRowHeight="14.4"/>
  <cols>
    <col min="1" max="1" width="4.88671875" style="1" customWidth="1"/>
    <col min="2" max="3" width="10.6640625" style="1" customWidth="1"/>
    <col min="4" max="4" width="18.44140625" style="1" customWidth="1"/>
    <col min="5" max="6" width="10.6640625" style="1" customWidth="1"/>
    <col min="7" max="12" width="9.109375" style="1"/>
    <col min="13" max="13" width="11.88671875" style="1" customWidth="1"/>
    <col min="14" max="14" width="21.88671875" style="42" customWidth="1"/>
    <col min="15" max="15" width="12.44140625" style="42" customWidth="1"/>
    <col min="16" max="16" width="24.109375" style="1" customWidth="1"/>
    <col min="17" max="16384" width="9.109375" style="1"/>
  </cols>
  <sheetData>
    <row r="1" spans="1:18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  <c r="M1" s="2"/>
      <c r="N1" s="61"/>
      <c r="O1" s="61"/>
      <c r="P1" s="2"/>
    </row>
    <row r="2" spans="1:18">
      <c r="B2" s="2"/>
      <c r="C2" s="3" t="s">
        <v>221</v>
      </c>
      <c r="D2" s="2"/>
      <c r="E2" s="2"/>
      <c r="F2" s="2"/>
      <c r="G2" s="2"/>
      <c r="H2" s="2"/>
      <c r="I2" s="26"/>
      <c r="J2" s="2"/>
      <c r="K2" s="2"/>
      <c r="L2" s="2"/>
      <c r="M2" s="2"/>
      <c r="N2" s="61"/>
      <c r="O2" s="61"/>
      <c r="P2" s="25" t="s">
        <v>134</v>
      </c>
    </row>
    <row r="3" spans="1:18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61"/>
      <c r="O3" s="61"/>
      <c r="P3" s="2"/>
    </row>
    <row r="4" spans="1:18">
      <c r="B4" s="4"/>
      <c r="C4" s="4">
        <f>SCI!C4</f>
        <v>46204</v>
      </c>
      <c r="D4" s="44"/>
      <c r="E4" s="174"/>
      <c r="F4" s="174"/>
      <c r="G4" s="2"/>
      <c r="H4" s="2"/>
      <c r="I4" s="2"/>
      <c r="J4" s="2"/>
      <c r="K4" s="2"/>
      <c r="L4" s="2"/>
      <c r="M4" s="2"/>
      <c r="N4" s="61"/>
      <c r="O4" s="61"/>
      <c r="P4" s="2" t="s">
        <v>135</v>
      </c>
    </row>
    <row r="5" spans="1:18" ht="15.75" customHeight="1">
      <c r="A5" s="894" t="s">
        <v>112</v>
      </c>
      <c r="B5" s="893" t="s">
        <v>113</v>
      </c>
      <c r="C5" s="893" t="s">
        <v>167</v>
      </c>
      <c r="D5" s="893" t="s">
        <v>222</v>
      </c>
      <c r="E5" s="893" t="s">
        <v>169</v>
      </c>
      <c r="F5" s="893" t="s">
        <v>170</v>
      </c>
      <c r="G5" s="928" t="s">
        <v>171</v>
      </c>
      <c r="H5" s="929"/>
      <c r="I5" s="929"/>
      <c r="J5" s="929"/>
      <c r="K5" s="929"/>
      <c r="L5" s="929"/>
      <c r="M5" s="45"/>
      <c r="N5" s="185"/>
      <c r="O5" s="185"/>
      <c r="P5" s="891" t="s">
        <v>172</v>
      </c>
    </row>
    <row r="6" spans="1:18" ht="15.75" customHeight="1">
      <c r="A6" s="921"/>
      <c r="B6" s="923"/>
      <c r="C6" s="923"/>
      <c r="D6" s="923"/>
      <c r="E6" s="923"/>
      <c r="F6" s="923"/>
      <c r="G6" s="930" t="s">
        <v>136</v>
      </c>
      <c r="H6" s="931"/>
      <c r="I6" s="930" t="s">
        <v>137</v>
      </c>
      <c r="J6" s="932"/>
      <c r="K6" s="930" t="s">
        <v>173</v>
      </c>
      <c r="L6" s="932"/>
      <c r="M6" s="930" t="s">
        <v>139</v>
      </c>
      <c r="N6" s="932"/>
      <c r="O6" s="83"/>
      <c r="P6" s="919"/>
    </row>
    <row r="7" spans="1:18" ht="33.75" customHeight="1">
      <c r="A7" s="895"/>
      <c r="B7" s="896"/>
      <c r="C7" s="896"/>
      <c r="D7" s="896"/>
      <c r="E7" s="896"/>
      <c r="F7" s="896"/>
      <c r="G7" s="5" t="s">
        <v>113</v>
      </c>
      <c r="H7" s="5" t="s">
        <v>143</v>
      </c>
      <c r="I7" s="5" t="s">
        <v>113</v>
      </c>
      <c r="J7" s="5" t="s">
        <v>143</v>
      </c>
      <c r="K7" s="5" t="s">
        <v>136</v>
      </c>
      <c r="L7" s="5" t="s">
        <v>137</v>
      </c>
      <c r="M7" s="5" t="s">
        <v>223</v>
      </c>
      <c r="N7" s="186" t="s">
        <v>224</v>
      </c>
      <c r="O7" s="64" t="s">
        <v>225</v>
      </c>
      <c r="P7" s="892"/>
    </row>
    <row r="8" spans="1:18">
      <c r="A8" s="12">
        <v>1</v>
      </c>
      <c r="B8" s="48">
        <f>I8</f>
        <v>0</v>
      </c>
      <c r="C8" s="209"/>
      <c r="D8" s="231"/>
      <c r="E8" s="14"/>
      <c r="F8" s="232"/>
      <c r="G8" s="55"/>
      <c r="H8" s="233"/>
      <c r="I8" s="235"/>
      <c r="J8" s="236"/>
      <c r="K8" s="239"/>
      <c r="L8" s="239"/>
      <c r="M8" s="188"/>
      <c r="N8" s="27"/>
      <c r="O8" s="27">
        <f>N8-M8</f>
        <v>0</v>
      </c>
      <c r="P8" s="189"/>
    </row>
    <row r="9" spans="1:18">
      <c r="A9" s="12">
        <f t="shared" ref="A9:A15" si="0">A8+1</f>
        <v>2</v>
      </c>
      <c r="B9" s="48">
        <f>I9</f>
        <v>0</v>
      </c>
      <c r="C9" s="234"/>
      <c r="D9" s="182"/>
      <c r="E9" s="48"/>
      <c r="F9" s="232"/>
      <c r="G9" s="235"/>
      <c r="H9" s="236"/>
      <c r="I9" s="235"/>
      <c r="J9" s="236"/>
      <c r="K9" s="239"/>
      <c r="L9" s="239"/>
      <c r="M9" s="188"/>
      <c r="N9" s="27"/>
      <c r="O9" s="27">
        <f>N9-M9</f>
        <v>0</v>
      </c>
      <c r="P9" s="189"/>
    </row>
    <row r="10" spans="1:18">
      <c r="A10" s="12">
        <f t="shared" si="0"/>
        <v>3</v>
      </c>
      <c r="B10" s="48"/>
      <c r="C10" s="234"/>
      <c r="D10" s="183"/>
      <c r="E10" s="48"/>
      <c r="F10" s="232"/>
      <c r="G10" s="235"/>
      <c r="H10" s="236"/>
      <c r="I10" s="235"/>
      <c r="J10" s="236"/>
      <c r="K10" s="239"/>
      <c r="L10" s="239"/>
      <c r="M10" s="188"/>
      <c r="N10" s="27"/>
      <c r="O10" s="27">
        <f>N10-M10</f>
        <v>0</v>
      </c>
      <c r="P10" s="189"/>
    </row>
    <row r="11" spans="1:18">
      <c r="A11" s="12">
        <f t="shared" si="0"/>
        <v>4</v>
      </c>
      <c r="B11" s="48"/>
      <c r="C11" s="234"/>
      <c r="D11" s="237"/>
      <c r="E11" s="48"/>
      <c r="F11" s="232"/>
      <c r="G11" s="235"/>
      <c r="H11" s="236"/>
      <c r="I11" s="235"/>
      <c r="J11" s="236"/>
      <c r="K11" s="239"/>
      <c r="L11" s="239"/>
      <c r="M11" s="188"/>
      <c r="N11" s="27"/>
      <c r="O11" s="27">
        <f t="shared" ref="O11:O13" si="1">N11-M11</f>
        <v>0</v>
      </c>
      <c r="P11" s="189"/>
    </row>
    <row r="12" spans="1:18">
      <c r="A12" s="12">
        <f t="shared" si="0"/>
        <v>5</v>
      </c>
      <c r="B12" s="48"/>
      <c r="C12" s="178"/>
      <c r="D12" s="237"/>
      <c r="E12" s="48"/>
      <c r="F12" s="232"/>
      <c r="G12" s="235"/>
      <c r="H12" s="236"/>
      <c r="I12" s="154"/>
      <c r="J12" s="238"/>
      <c r="K12" s="188"/>
      <c r="L12" s="239"/>
      <c r="M12" s="188"/>
      <c r="N12" s="27"/>
      <c r="O12" s="27">
        <f t="shared" si="1"/>
        <v>0</v>
      </c>
      <c r="P12" s="189"/>
      <c r="R12" s="42"/>
    </row>
    <row r="13" spans="1:18">
      <c r="A13" s="12">
        <f t="shared" si="0"/>
        <v>6</v>
      </c>
      <c r="B13" s="48"/>
      <c r="C13" s="180"/>
      <c r="D13" s="181"/>
      <c r="E13" s="8"/>
      <c r="F13" s="232"/>
      <c r="G13" s="235"/>
      <c r="H13" s="236"/>
      <c r="I13" s="154"/>
      <c r="J13" s="238"/>
      <c r="K13" s="188"/>
      <c r="L13" s="239"/>
      <c r="M13" s="188"/>
      <c r="N13" s="27"/>
      <c r="O13" s="27">
        <f t="shared" si="1"/>
        <v>0</v>
      </c>
      <c r="P13" s="189"/>
      <c r="R13" s="42"/>
    </row>
    <row r="14" spans="1:18">
      <c r="A14" s="12">
        <f t="shared" si="0"/>
        <v>7</v>
      </c>
      <c r="B14" s="48"/>
      <c r="C14" s="180"/>
      <c r="D14" s="181"/>
      <c r="E14" s="8"/>
      <c r="F14" s="232"/>
      <c r="G14" s="154"/>
      <c r="H14" s="238"/>
      <c r="I14" s="154"/>
      <c r="J14" s="238"/>
      <c r="K14" s="188"/>
      <c r="L14" s="188"/>
      <c r="M14" s="188"/>
      <c r="N14" s="27"/>
      <c r="O14" s="27">
        <f t="shared" ref="O14" si="2">N14-M14</f>
        <v>0</v>
      </c>
      <c r="P14" s="189"/>
      <c r="R14" s="42"/>
    </row>
    <row r="15" spans="1:18">
      <c r="A15" s="12">
        <f t="shared" si="0"/>
        <v>8</v>
      </c>
      <c r="B15" s="48"/>
      <c r="C15" s="180"/>
      <c r="D15" s="181"/>
      <c r="E15" s="8"/>
      <c r="F15" s="232"/>
      <c r="G15" s="235"/>
      <c r="H15" s="236"/>
      <c r="I15" s="154"/>
      <c r="J15" s="238"/>
      <c r="K15" s="188"/>
      <c r="L15" s="188"/>
      <c r="M15" s="188"/>
      <c r="N15" s="27"/>
      <c r="O15" s="27"/>
      <c r="P15" s="189"/>
    </row>
    <row r="16" spans="1:18">
      <c r="A16" s="13"/>
      <c r="B16" s="14"/>
      <c r="C16" s="14"/>
      <c r="D16" s="54"/>
      <c r="E16" s="14"/>
      <c r="F16" s="14"/>
      <c r="G16" s="14"/>
      <c r="H16" s="56"/>
      <c r="I16" s="14"/>
      <c r="J16" s="56"/>
      <c r="K16" s="30"/>
      <c r="L16" s="30"/>
      <c r="M16" s="30"/>
      <c r="N16" s="30"/>
      <c r="O16" s="30"/>
      <c r="P16" s="31"/>
    </row>
    <row r="17" spans="1:16">
      <c r="A17" s="57" t="s">
        <v>3</v>
      </c>
      <c r="B17" s="58"/>
      <c r="C17" s="58"/>
      <c r="D17" s="58"/>
      <c r="E17" s="58"/>
      <c r="F17" s="58"/>
      <c r="G17" s="184"/>
      <c r="H17" s="58"/>
      <c r="I17" s="58"/>
      <c r="J17" s="191"/>
      <c r="K17" s="192"/>
      <c r="L17" s="192"/>
      <c r="M17" s="192"/>
      <c r="N17" s="72"/>
      <c r="O17" s="72">
        <f>SUM(O8:O16)</f>
        <v>0</v>
      </c>
      <c r="P17" s="193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'Summary sales'!A1" display="SUMMARY" xr:uid="{00000000-0004-0000-4200-000000000000}"/>
  </hyperlinks>
  <pageMargins left="0.7" right="0.7" top="0.75" bottom="0.75" header="0.3" footer="0.3"/>
  <pageSetup orientation="portrait" horizontalDpi="360" verticalDpi="36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13"/>
  <sheetViews>
    <sheetView zoomScale="70" zoomScaleNormal="70" workbookViewId="0">
      <pane xSplit="2" ySplit="7" topLeftCell="C8" activePane="bottomRight" state="frozen"/>
      <selection pane="topRight"/>
      <selection pane="bottomLeft"/>
      <selection pane="bottomRight" activeCell="A11" sqref="A11"/>
    </sheetView>
  </sheetViews>
  <sheetFormatPr defaultColWidth="9.109375" defaultRowHeight="14.4"/>
  <cols>
    <col min="1" max="1" width="4.88671875" style="1" customWidth="1"/>
    <col min="2" max="3" width="10.6640625" style="1" customWidth="1"/>
    <col min="4" max="4" width="20.88671875" style="1" customWidth="1"/>
    <col min="5" max="5" width="13.5546875" style="1" customWidth="1"/>
    <col min="6" max="6" width="10.6640625" style="194" customWidth="1"/>
    <col min="7" max="10" width="9.109375" style="194"/>
    <col min="11" max="12" width="9.109375" style="216"/>
    <col min="13" max="13" width="20.5546875" style="217" customWidth="1"/>
    <col min="14" max="14" width="38.6640625" style="1" customWidth="1"/>
    <col min="15" max="16384" width="9.109375" style="1"/>
  </cols>
  <sheetData>
    <row r="1" spans="1:16">
      <c r="B1" s="2"/>
      <c r="C1" s="3" t="s">
        <v>132</v>
      </c>
      <c r="D1" s="2"/>
      <c r="E1" s="2"/>
      <c r="F1" s="2"/>
      <c r="G1" s="2"/>
      <c r="H1" s="2"/>
      <c r="I1" s="2"/>
      <c r="J1" s="2"/>
      <c r="K1" s="26"/>
      <c r="L1" s="26"/>
      <c r="M1" s="61"/>
    </row>
    <row r="2" spans="1:16">
      <c r="B2" s="2"/>
      <c r="C2" s="3" t="s">
        <v>226</v>
      </c>
      <c r="D2" s="2"/>
      <c r="E2" s="2"/>
      <c r="F2" s="2"/>
      <c r="G2" s="2"/>
      <c r="H2" s="2"/>
      <c r="I2" s="26"/>
      <c r="J2" s="2"/>
      <c r="K2" s="26"/>
      <c r="L2" s="26"/>
      <c r="M2" s="62" t="s">
        <v>134</v>
      </c>
    </row>
    <row r="3" spans="1:16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6"/>
      <c r="L3" s="26"/>
      <c r="M3" s="61"/>
    </row>
    <row r="4" spans="1:16">
      <c r="B4" s="4"/>
      <c r="C4" s="4">
        <f>SCI!C4</f>
        <v>46204</v>
      </c>
      <c r="D4" s="44"/>
      <c r="E4" s="174"/>
      <c r="F4" s="174"/>
      <c r="G4" s="2"/>
      <c r="H4" s="2"/>
      <c r="I4" s="2"/>
      <c r="J4" s="2"/>
      <c r="K4" s="26"/>
      <c r="L4" s="26"/>
      <c r="M4" s="61" t="s">
        <v>135</v>
      </c>
    </row>
    <row r="5" spans="1:16" ht="15.75" customHeight="1">
      <c r="A5" s="894" t="s">
        <v>112</v>
      </c>
      <c r="B5" s="893" t="s">
        <v>113</v>
      </c>
      <c r="C5" s="893" t="s">
        <v>167</v>
      </c>
      <c r="D5" s="893" t="s">
        <v>168</v>
      </c>
      <c r="E5" s="893" t="s">
        <v>169</v>
      </c>
      <c r="F5" s="893" t="s">
        <v>170</v>
      </c>
      <c r="G5" s="928" t="s">
        <v>171</v>
      </c>
      <c r="H5" s="929"/>
      <c r="I5" s="929"/>
      <c r="J5" s="929"/>
      <c r="K5" s="929"/>
      <c r="L5" s="929"/>
      <c r="M5" s="925" t="s">
        <v>140</v>
      </c>
      <c r="N5" s="891" t="s">
        <v>172</v>
      </c>
    </row>
    <row r="6" spans="1:16" ht="15.75" customHeight="1">
      <c r="A6" s="921"/>
      <c r="B6" s="923"/>
      <c r="C6" s="923"/>
      <c r="D6" s="923"/>
      <c r="E6" s="923"/>
      <c r="F6" s="923"/>
      <c r="G6" s="930" t="s">
        <v>136</v>
      </c>
      <c r="H6" s="931"/>
      <c r="I6" s="930" t="s">
        <v>137</v>
      </c>
      <c r="J6" s="932"/>
      <c r="K6" s="933" t="s">
        <v>173</v>
      </c>
      <c r="L6" s="935"/>
      <c r="M6" s="926"/>
      <c r="N6" s="919"/>
    </row>
    <row r="7" spans="1:16" ht="20.25" customHeight="1">
      <c r="A7" s="895"/>
      <c r="B7" s="896"/>
      <c r="C7" s="896"/>
      <c r="D7" s="896"/>
      <c r="E7" s="896"/>
      <c r="F7" s="896"/>
      <c r="G7" s="5" t="s">
        <v>113</v>
      </c>
      <c r="H7" s="5" t="s">
        <v>143</v>
      </c>
      <c r="I7" s="5" t="s">
        <v>113</v>
      </c>
      <c r="J7" s="5" t="s">
        <v>143</v>
      </c>
      <c r="K7" s="63" t="s">
        <v>136</v>
      </c>
      <c r="L7" s="63" t="s">
        <v>137</v>
      </c>
      <c r="M7" s="937"/>
      <c r="N7" s="892"/>
    </row>
    <row r="8" spans="1:16">
      <c r="A8" s="12">
        <v>1</v>
      </c>
      <c r="B8" s="8">
        <f t="shared" ref="B8:B11" si="0">I8</f>
        <v>0</v>
      </c>
      <c r="C8" s="175"/>
      <c r="D8" s="175"/>
      <c r="E8" s="8"/>
      <c r="F8" s="175"/>
      <c r="G8" s="154"/>
      <c r="H8" s="218"/>
      <c r="I8" s="154"/>
      <c r="J8" s="218"/>
      <c r="K8" s="225"/>
      <c r="L8" s="225"/>
      <c r="M8" s="226"/>
      <c r="N8" s="28"/>
      <c r="O8" s="75"/>
    </row>
    <row r="9" spans="1:16">
      <c r="A9" s="12">
        <f>A8+1</f>
        <v>2</v>
      </c>
      <c r="B9" s="8">
        <f t="shared" si="0"/>
        <v>0</v>
      </c>
      <c r="C9" s="175"/>
      <c r="D9" s="175"/>
      <c r="E9" s="8"/>
      <c r="F9" s="175"/>
      <c r="G9" s="154"/>
      <c r="H9" s="218"/>
      <c r="I9" s="154"/>
      <c r="J9" s="218"/>
      <c r="K9" s="225"/>
      <c r="L9" s="225"/>
      <c r="M9" s="226"/>
      <c r="N9" s="28"/>
      <c r="O9" s="75"/>
    </row>
    <row r="10" spans="1:16">
      <c r="A10" s="12">
        <f t="shared" ref="A10:A11" si="1">A9+1</f>
        <v>3</v>
      </c>
      <c r="B10" s="8">
        <f t="shared" si="0"/>
        <v>0</v>
      </c>
      <c r="C10" s="180"/>
      <c r="D10" s="180"/>
      <c r="E10" s="8"/>
      <c r="F10" s="175"/>
      <c r="G10" s="154"/>
      <c r="H10" s="218"/>
      <c r="I10" s="154"/>
      <c r="J10" s="218"/>
      <c r="K10" s="225"/>
      <c r="L10" s="225"/>
      <c r="M10" s="226"/>
      <c r="N10" s="104"/>
      <c r="O10" s="75"/>
    </row>
    <row r="11" spans="1:16">
      <c r="A11" s="12">
        <f t="shared" si="1"/>
        <v>4</v>
      </c>
      <c r="B11" s="8">
        <f t="shared" si="0"/>
        <v>0</v>
      </c>
      <c r="C11" s="175"/>
      <c r="D11" s="180"/>
      <c r="E11" s="8"/>
      <c r="F11" s="175"/>
      <c r="G11" s="154"/>
      <c r="H11" s="218"/>
      <c r="I11" s="154"/>
      <c r="J11" s="218"/>
      <c r="K11" s="225"/>
      <c r="L11" s="225"/>
      <c r="M11" s="226"/>
      <c r="N11" s="28"/>
      <c r="O11" s="75"/>
      <c r="P11" s="42"/>
    </row>
    <row r="12" spans="1:16">
      <c r="A12" s="13"/>
      <c r="B12" s="14"/>
      <c r="C12" s="219"/>
      <c r="D12" s="54"/>
      <c r="E12" s="14"/>
      <c r="F12" s="219"/>
      <c r="G12" s="14"/>
      <c r="H12" s="220"/>
      <c r="I12" s="14"/>
      <c r="J12" s="227"/>
      <c r="K12" s="228"/>
      <c r="L12" s="228"/>
      <c r="M12" s="229"/>
      <c r="N12" s="94"/>
      <c r="O12" s="75"/>
    </row>
    <row r="13" spans="1:16">
      <c r="A13" s="221" t="s">
        <v>3</v>
      </c>
      <c r="B13" s="222"/>
      <c r="C13" s="58"/>
      <c r="D13" s="58"/>
      <c r="E13" s="58"/>
      <c r="F13" s="223"/>
      <c r="G13" s="223"/>
      <c r="H13" s="224"/>
      <c r="I13" s="223"/>
      <c r="J13" s="224"/>
      <c r="K13" s="230"/>
      <c r="L13" s="230"/>
      <c r="M13" s="72">
        <f>SUM(M8:M11)</f>
        <v>0</v>
      </c>
      <c r="N13" s="73"/>
    </row>
  </sheetData>
  <mergeCells count="12">
    <mergeCell ref="M5:M7"/>
    <mergeCell ref="N5:N7"/>
    <mergeCell ref="G5:L5"/>
    <mergeCell ref="G6:H6"/>
    <mergeCell ref="I6:J6"/>
    <mergeCell ref="K6:L6"/>
    <mergeCell ref="F5:F7"/>
    <mergeCell ref="A5:A7"/>
    <mergeCell ref="B5:B7"/>
    <mergeCell ref="C5:C7"/>
    <mergeCell ref="D5:D7"/>
    <mergeCell ref="E5:E7"/>
  </mergeCells>
  <conditionalFormatting sqref="D12:D14">
    <cfRule type="cellIs" dxfId="0" priority="4" operator="equal">
      <formula>"APC"</formula>
    </cfRule>
  </conditionalFormatting>
  <hyperlinks>
    <hyperlink ref="M2" location="'Summary sales'!A1" display="SUMMARY" xr:uid="{00000000-0004-0000-4300-000000000000}"/>
  </hyperlinks>
  <pageMargins left="0.7" right="0.7" top="0.75" bottom="0.75" header="0.3" footer="0.3"/>
  <pageSetup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V68"/>
  <sheetViews>
    <sheetView zoomScaleSheetLayoutView="90" workbookViewId="0">
      <pane xSplit="3" ySplit="7" topLeftCell="D56" activePane="bottomRight" state="frozenSplit"/>
      <selection pane="topRight"/>
      <selection pane="bottomLeft"/>
      <selection pane="bottomRight" activeCell="I65" sqref="I65"/>
    </sheetView>
  </sheetViews>
  <sheetFormatPr defaultColWidth="9.109375" defaultRowHeight="14.4"/>
  <cols>
    <col min="1" max="1" width="4.88671875" style="1" customWidth="1"/>
    <col min="2" max="3" width="10.6640625" style="1" customWidth="1"/>
    <col min="4" max="4" width="20.109375" style="1" customWidth="1"/>
    <col min="5" max="6" width="10.6640625" style="1" customWidth="1"/>
    <col min="7" max="12" width="9.109375" style="1"/>
    <col min="13" max="14" width="9.109375" style="29"/>
    <col min="15" max="15" width="19.109375" style="42" customWidth="1"/>
    <col min="16" max="16" width="36.109375" style="1" customWidth="1"/>
    <col min="17" max="17" width="11.88671875" style="1" customWidth="1"/>
    <col min="18" max="18" width="10.77734375" style="1" customWidth="1"/>
    <col min="19" max="16384" width="9.109375" style="1"/>
  </cols>
  <sheetData>
    <row r="1" spans="1:17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  <c r="M1" s="26"/>
      <c r="N1" s="26"/>
      <c r="O1" s="61"/>
    </row>
    <row r="2" spans="1:17">
      <c r="B2" s="2"/>
      <c r="C2" s="3" t="s">
        <v>227</v>
      </c>
      <c r="D2" s="2"/>
      <c r="E2" s="2"/>
      <c r="F2" s="2"/>
      <c r="G2" s="2"/>
      <c r="H2" s="2"/>
      <c r="I2" s="26"/>
      <c r="J2" s="2"/>
      <c r="K2" s="2"/>
      <c r="L2" s="2"/>
      <c r="M2" s="26"/>
      <c r="N2" s="26"/>
      <c r="O2" s="62" t="s">
        <v>134</v>
      </c>
    </row>
    <row r="3" spans="1:17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  <c r="M3" s="26"/>
      <c r="N3" s="26"/>
      <c r="O3" s="61"/>
    </row>
    <row r="4" spans="1:17">
      <c r="B4" s="4"/>
      <c r="C4" s="4">
        <f>SCI!C4</f>
        <v>46204</v>
      </c>
      <c r="D4" s="44"/>
      <c r="E4" s="174"/>
      <c r="F4" s="174"/>
      <c r="G4" s="2"/>
      <c r="H4" s="2"/>
      <c r="I4" s="2"/>
      <c r="J4" s="2"/>
      <c r="K4" s="2"/>
      <c r="L4" s="2"/>
      <c r="M4" s="26"/>
      <c r="N4" s="26"/>
      <c r="O4" s="61" t="s">
        <v>135</v>
      </c>
    </row>
    <row r="5" spans="1:17" ht="15.75" customHeight="1">
      <c r="A5" s="894" t="s">
        <v>112</v>
      </c>
      <c r="B5" s="893" t="s">
        <v>113</v>
      </c>
      <c r="C5" s="893" t="s">
        <v>167</v>
      </c>
      <c r="D5" s="893" t="s">
        <v>222</v>
      </c>
      <c r="E5" s="893" t="s">
        <v>169</v>
      </c>
      <c r="F5" s="893" t="s">
        <v>170</v>
      </c>
      <c r="G5" s="928" t="s">
        <v>171</v>
      </c>
      <c r="H5" s="929"/>
      <c r="I5" s="929"/>
      <c r="J5" s="929"/>
      <c r="K5" s="929"/>
      <c r="L5" s="929"/>
      <c r="M5" s="929"/>
      <c r="N5" s="929"/>
      <c r="O5" s="963" t="s">
        <v>140</v>
      </c>
      <c r="P5" s="891" t="s">
        <v>172</v>
      </c>
    </row>
    <row r="6" spans="1:17" ht="19.5" customHeight="1">
      <c r="A6" s="921"/>
      <c r="B6" s="923"/>
      <c r="C6" s="923"/>
      <c r="D6" s="923"/>
      <c r="E6" s="923"/>
      <c r="F6" s="923"/>
      <c r="G6" s="930" t="s">
        <v>136</v>
      </c>
      <c r="H6" s="931"/>
      <c r="I6" s="930" t="s">
        <v>137</v>
      </c>
      <c r="J6" s="932"/>
      <c r="K6" s="930" t="s">
        <v>136</v>
      </c>
      <c r="L6" s="932"/>
      <c r="M6" s="930" t="s">
        <v>137</v>
      </c>
      <c r="N6" s="932"/>
      <c r="O6" s="964"/>
      <c r="P6" s="919"/>
    </row>
    <row r="7" spans="1:17" ht="33.75" customHeight="1">
      <c r="A7" s="895"/>
      <c r="B7" s="896"/>
      <c r="C7" s="896"/>
      <c r="D7" s="896"/>
      <c r="E7" s="896"/>
      <c r="F7" s="896"/>
      <c r="G7" s="5" t="s">
        <v>113</v>
      </c>
      <c r="H7" s="5" t="s">
        <v>143</v>
      </c>
      <c r="I7" s="5" t="s">
        <v>113</v>
      </c>
      <c r="J7" s="5" t="s">
        <v>143</v>
      </c>
      <c r="K7" s="63" t="s">
        <v>228</v>
      </c>
      <c r="L7" s="5" t="s">
        <v>229</v>
      </c>
      <c r="M7" s="63" t="s">
        <v>228</v>
      </c>
      <c r="N7" s="5" t="s">
        <v>229</v>
      </c>
      <c r="O7" s="965"/>
      <c r="P7" s="892"/>
    </row>
    <row r="8" spans="1:17" ht="15" thickTop="1">
      <c r="A8" s="12"/>
      <c r="B8" s="8"/>
      <c r="C8" s="208"/>
      <c r="D8" s="208"/>
      <c r="E8" s="14"/>
      <c r="F8" s="175"/>
      <c r="G8" s="55"/>
      <c r="H8" s="56"/>
      <c r="I8" s="55"/>
      <c r="J8" s="56"/>
      <c r="K8" s="56"/>
      <c r="L8" s="56"/>
      <c r="M8" s="210"/>
      <c r="N8" s="210"/>
      <c r="O8" s="30"/>
      <c r="P8" s="211"/>
    </row>
    <row r="9" spans="1:17">
      <c r="A9" s="12">
        <v>1</v>
      </c>
      <c r="B9" s="48">
        <f t="shared" ref="B9:B30" si="0">I9</f>
        <v>46205</v>
      </c>
      <c r="C9" s="208" t="s">
        <v>295</v>
      </c>
      <c r="D9" s="208" t="s">
        <v>294</v>
      </c>
      <c r="E9" s="14">
        <v>46204</v>
      </c>
      <c r="F9" s="727" t="s">
        <v>124</v>
      </c>
      <c r="G9" s="55">
        <v>46204</v>
      </c>
      <c r="H9" s="56">
        <v>0.8666666666666667</v>
      </c>
      <c r="I9" s="55">
        <v>46205</v>
      </c>
      <c r="J9" s="56">
        <v>0.37708333333333338</v>
      </c>
      <c r="K9" s="212">
        <v>175</v>
      </c>
      <c r="L9" s="212">
        <v>30</v>
      </c>
      <c r="M9" s="212">
        <v>10</v>
      </c>
      <c r="N9" s="212">
        <v>30</v>
      </c>
      <c r="O9" s="30">
        <v>2754.67</v>
      </c>
      <c r="P9" s="213"/>
    </row>
    <row r="10" spans="1:17">
      <c r="A10" s="12">
        <f t="shared" ref="A10:A30" si="1">A9+1</f>
        <v>2</v>
      </c>
      <c r="B10" s="48">
        <f t="shared" si="0"/>
        <v>46205</v>
      </c>
      <c r="C10" s="208" t="s">
        <v>296</v>
      </c>
      <c r="D10" s="731" t="s">
        <v>310</v>
      </c>
      <c r="E10" s="14">
        <v>46205</v>
      </c>
      <c r="F10" s="727" t="s">
        <v>124</v>
      </c>
      <c r="G10" s="55">
        <v>46205</v>
      </c>
      <c r="H10" s="56">
        <v>0.37708333333333338</v>
      </c>
      <c r="I10" s="55">
        <v>46205</v>
      </c>
      <c r="J10" s="56">
        <v>0.67013888888888884</v>
      </c>
      <c r="K10" s="212">
        <v>110</v>
      </c>
      <c r="L10" s="212">
        <v>30</v>
      </c>
      <c r="M10" s="212">
        <v>10</v>
      </c>
      <c r="N10" s="212">
        <v>30</v>
      </c>
      <c r="O10" s="30">
        <v>1586.2443609022555</v>
      </c>
      <c r="P10" s="732" t="s">
        <v>312</v>
      </c>
    </row>
    <row r="11" spans="1:17">
      <c r="A11" s="12">
        <f t="shared" si="1"/>
        <v>3</v>
      </c>
      <c r="B11" s="48">
        <f t="shared" si="0"/>
        <v>46205</v>
      </c>
      <c r="C11" s="208" t="s">
        <v>304</v>
      </c>
      <c r="D11" s="208" t="s">
        <v>307</v>
      </c>
      <c r="E11" s="14">
        <v>46205</v>
      </c>
      <c r="F11" s="727" t="s">
        <v>124</v>
      </c>
      <c r="G11" s="55">
        <v>46205</v>
      </c>
      <c r="H11" s="56">
        <v>0.67013888888888884</v>
      </c>
      <c r="I11" s="55">
        <v>46205</v>
      </c>
      <c r="J11" s="56">
        <v>0.9194444444444444</v>
      </c>
      <c r="K11" s="212">
        <v>90</v>
      </c>
      <c r="L11" s="212">
        <v>30</v>
      </c>
      <c r="M11" s="212">
        <v>10</v>
      </c>
      <c r="N11" s="212">
        <v>30</v>
      </c>
      <c r="O11" s="30">
        <v>1235.7819548872178</v>
      </c>
      <c r="P11" s="732" t="s">
        <v>313</v>
      </c>
    </row>
    <row r="12" spans="1:17">
      <c r="A12" s="12">
        <f t="shared" si="1"/>
        <v>4</v>
      </c>
      <c r="B12" s="48">
        <f t="shared" si="0"/>
        <v>46206</v>
      </c>
      <c r="C12" s="208" t="s">
        <v>305</v>
      </c>
      <c r="D12" s="208" t="s">
        <v>308</v>
      </c>
      <c r="E12" s="14">
        <v>46205</v>
      </c>
      <c r="F12" s="180" t="s">
        <v>124</v>
      </c>
      <c r="G12" s="55">
        <v>46205</v>
      </c>
      <c r="H12" s="56">
        <v>0.9194444444444444</v>
      </c>
      <c r="I12" s="55">
        <v>46206</v>
      </c>
      <c r="J12" s="56">
        <v>0.37361111111111112</v>
      </c>
      <c r="K12" s="212">
        <v>175</v>
      </c>
      <c r="L12" s="212">
        <v>30</v>
      </c>
      <c r="M12" s="212">
        <v>20</v>
      </c>
      <c r="N12" s="212">
        <v>30</v>
      </c>
      <c r="O12" s="30">
        <v>2670.31</v>
      </c>
      <c r="P12" s="213"/>
    </row>
    <row r="13" spans="1:17">
      <c r="A13" s="12">
        <f t="shared" si="1"/>
        <v>5</v>
      </c>
      <c r="B13" s="48">
        <f t="shared" si="0"/>
        <v>46206</v>
      </c>
      <c r="C13" s="208" t="s">
        <v>306</v>
      </c>
      <c r="D13" s="209" t="s">
        <v>309</v>
      </c>
      <c r="E13" s="14">
        <v>46205</v>
      </c>
      <c r="F13" s="180" t="s">
        <v>124</v>
      </c>
      <c r="G13" s="55">
        <v>46206</v>
      </c>
      <c r="H13" s="56">
        <v>0.37361111111111112</v>
      </c>
      <c r="I13" s="55">
        <v>46206</v>
      </c>
      <c r="J13" s="56">
        <v>0.87152777777777779</v>
      </c>
      <c r="K13" s="212">
        <v>180</v>
      </c>
      <c r="L13" s="212">
        <v>30</v>
      </c>
      <c r="M13" s="212">
        <v>20</v>
      </c>
      <c r="N13" s="212">
        <v>30</v>
      </c>
      <c r="O13" s="30">
        <v>2615.2800000000002</v>
      </c>
      <c r="P13" s="213"/>
      <c r="Q13" s="75"/>
    </row>
    <row r="14" spans="1:17">
      <c r="A14" s="12">
        <f t="shared" si="1"/>
        <v>6</v>
      </c>
      <c r="B14" s="8">
        <f t="shared" si="0"/>
        <v>46207</v>
      </c>
      <c r="C14" s="208" t="s">
        <v>317</v>
      </c>
      <c r="D14" s="208" t="s">
        <v>315</v>
      </c>
      <c r="E14" s="14">
        <v>46206</v>
      </c>
      <c r="F14" s="180" t="s">
        <v>124</v>
      </c>
      <c r="G14" s="55">
        <v>46206</v>
      </c>
      <c r="H14" s="56">
        <v>0.87152777777777779</v>
      </c>
      <c r="I14" s="55">
        <v>46207</v>
      </c>
      <c r="J14" s="56">
        <v>0.35555555555555557</v>
      </c>
      <c r="K14" s="212">
        <v>185</v>
      </c>
      <c r="L14" s="212">
        <v>30</v>
      </c>
      <c r="M14" s="212">
        <v>25</v>
      </c>
      <c r="N14" s="212">
        <v>30</v>
      </c>
      <c r="O14" s="42">
        <v>2766.43</v>
      </c>
      <c r="P14" s="213"/>
      <c r="Q14" s="75"/>
    </row>
    <row r="15" spans="1:17">
      <c r="A15" s="12">
        <f t="shared" si="1"/>
        <v>7</v>
      </c>
      <c r="B15" s="8">
        <f t="shared" si="0"/>
        <v>46210</v>
      </c>
      <c r="C15" s="208" t="s">
        <v>318</v>
      </c>
      <c r="D15" s="209" t="s">
        <v>316</v>
      </c>
      <c r="E15" s="14">
        <v>46206</v>
      </c>
      <c r="F15" s="180" t="s">
        <v>124</v>
      </c>
      <c r="G15" s="55">
        <v>46207</v>
      </c>
      <c r="H15" s="56">
        <v>0.35555555555555557</v>
      </c>
      <c r="I15" s="55">
        <v>46210</v>
      </c>
      <c r="J15" s="56">
        <v>0.99305555555555547</v>
      </c>
      <c r="K15" s="212">
        <v>185</v>
      </c>
      <c r="L15" s="212">
        <v>30</v>
      </c>
      <c r="M15" s="212">
        <v>20</v>
      </c>
      <c r="N15" s="212">
        <v>30</v>
      </c>
      <c r="O15" s="30">
        <v>2855.03</v>
      </c>
      <c r="P15" s="213"/>
      <c r="Q15" s="75"/>
    </row>
    <row r="16" spans="1:17">
      <c r="A16" s="12">
        <f t="shared" si="1"/>
        <v>8</v>
      </c>
      <c r="B16" s="8">
        <f t="shared" si="0"/>
        <v>46211</v>
      </c>
      <c r="C16" s="736" t="s">
        <v>320</v>
      </c>
      <c r="D16" s="209" t="s">
        <v>319</v>
      </c>
      <c r="E16" s="14">
        <v>46207</v>
      </c>
      <c r="F16" s="180" t="s">
        <v>124</v>
      </c>
      <c r="G16" s="55">
        <v>46210</v>
      </c>
      <c r="H16" s="56">
        <v>0.99305555555555547</v>
      </c>
      <c r="I16" s="55">
        <v>46211</v>
      </c>
      <c r="J16" s="56">
        <v>0.42083333333333334</v>
      </c>
      <c r="K16" s="212">
        <v>175</v>
      </c>
      <c r="L16" s="212">
        <v>30</v>
      </c>
      <c r="M16" s="212">
        <v>20</v>
      </c>
      <c r="N16" s="212">
        <v>30</v>
      </c>
      <c r="O16" s="30">
        <v>2761.84</v>
      </c>
      <c r="P16" s="213"/>
    </row>
    <row r="17" spans="1:17">
      <c r="A17" s="12">
        <f t="shared" si="1"/>
        <v>9</v>
      </c>
      <c r="B17" s="8">
        <f t="shared" si="0"/>
        <v>46211</v>
      </c>
      <c r="C17" s="747" t="s">
        <v>336</v>
      </c>
      <c r="D17" s="748" t="s">
        <v>337</v>
      </c>
      <c r="E17" s="14">
        <v>46211</v>
      </c>
      <c r="F17" s="180" t="s">
        <v>124</v>
      </c>
      <c r="G17" s="55">
        <v>46211</v>
      </c>
      <c r="H17" s="56">
        <v>0.42083333333333334</v>
      </c>
      <c r="I17" s="55">
        <v>46211</v>
      </c>
      <c r="J17" s="56">
        <v>0.97916666666666663</v>
      </c>
      <c r="K17" s="212">
        <v>195</v>
      </c>
      <c r="L17" s="212">
        <v>30</v>
      </c>
      <c r="M17" s="212">
        <v>20</v>
      </c>
      <c r="N17" s="212">
        <v>30</v>
      </c>
      <c r="O17" s="30">
        <v>2754.83</v>
      </c>
      <c r="P17" s="213"/>
    </row>
    <row r="18" spans="1:17">
      <c r="A18" s="12">
        <f t="shared" si="1"/>
        <v>10</v>
      </c>
      <c r="B18" s="8">
        <f t="shared" si="0"/>
        <v>46212</v>
      </c>
      <c r="C18" s="208" t="s">
        <v>346</v>
      </c>
      <c r="D18" s="208" t="s">
        <v>344</v>
      </c>
      <c r="E18" s="14">
        <v>46211</v>
      </c>
      <c r="F18" s="180" t="s">
        <v>124</v>
      </c>
      <c r="G18" s="55">
        <v>46211</v>
      </c>
      <c r="H18" s="56">
        <v>0.97916666666666663</v>
      </c>
      <c r="I18" s="55">
        <v>46212</v>
      </c>
      <c r="J18" s="56">
        <v>0.43055555555555558</v>
      </c>
      <c r="K18" s="212">
        <v>175</v>
      </c>
      <c r="L18" s="212">
        <v>30</v>
      </c>
      <c r="M18" s="212">
        <v>20</v>
      </c>
      <c r="N18" s="212">
        <v>30</v>
      </c>
      <c r="O18" s="30">
        <v>2653.31</v>
      </c>
      <c r="P18" s="213"/>
      <c r="Q18" s="75"/>
    </row>
    <row r="19" spans="1:17">
      <c r="A19" s="12">
        <f t="shared" si="1"/>
        <v>11</v>
      </c>
      <c r="B19" s="8">
        <f t="shared" si="0"/>
        <v>46212</v>
      </c>
      <c r="C19" s="208" t="s">
        <v>347</v>
      </c>
      <c r="D19" s="208" t="s">
        <v>345</v>
      </c>
      <c r="E19" s="14">
        <v>46212</v>
      </c>
      <c r="F19" s="180" t="s">
        <v>124</v>
      </c>
      <c r="G19" s="55">
        <v>46212</v>
      </c>
      <c r="H19" s="56">
        <v>0.43055555555555558</v>
      </c>
      <c r="I19" s="55">
        <v>46212</v>
      </c>
      <c r="J19" s="56">
        <v>0.94444444444444453</v>
      </c>
      <c r="K19" s="212">
        <v>185</v>
      </c>
      <c r="L19" s="212">
        <v>30</v>
      </c>
      <c r="M19" s="212">
        <v>20</v>
      </c>
      <c r="N19" s="212">
        <v>30</v>
      </c>
      <c r="O19" s="30">
        <v>2533.15</v>
      </c>
      <c r="P19" s="213"/>
    </row>
    <row r="20" spans="1:17">
      <c r="A20" s="12">
        <f t="shared" si="1"/>
        <v>12</v>
      </c>
      <c r="B20" s="8">
        <f t="shared" ref="B20" si="2">I20</f>
        <v>46213</v>
      </c>
      <c r="C20" s="208" t="s">
        <v>304</v>
      </c>
      <c r="D20" s="208" t="s">
        <v>489</v>
      </c>
      <c r="E20" s="14">
        <v>46212</v>
      </c>
      <c r="F20" s="14" t="s">
        <v>125</v>
      </c>
      <c r="G20" s="55">
        <v>46212</v>
      </c>
      <c r="H20" s="56">
        <v>0.94444444444444453</v>
      </c>
      <c r="I20" s="55">
        <v>46213</v>
      </c>
      <c r="J20" s="56">
        <v>0.11805555555555557</v>
      </c>
      <c r="K20" s="212">
        <v>75</v>
      </c>
      <c r="L20" s="212">
        <v>30</v>
      </c>
      <c r="M20" s="212">
        <v>20</v>
      </c>
      <c r="N20" s="212">
        <v>30</v>
      </c>
      <c r="O20" s="30">
        <v>844.80451127819538</v>
      </c>
      <c r="P20" s="801" t="s">
        <v>490</v>
      </c>
    </row>
    <row r="21" spans="1:17">
      <c r="A21" s="12">
        <f>A19+1</f>
        <v>12</v>
      </c>
      <c r="B21" s="8">
        <f t="shared" si="0"/>
        <v>46213</v>
      </c>
      <c r="C21" s="208" t="s">
        <v>359</v>
      </c>
      <c r="D21" s="208" t="s">
        <v>357</v>
      </c>
      <c r="E21" s="14">
        <v>46212</v>
      </c>
      <c r="F21" s="180" t="s">
        <v>124</v>
      </c>
      <c r="G21" s="55">
        <v>46213</v>
      </c>
      <c r="H21" s="56">
        <v>0.11805555555555557</v>
      </c>
      <c r="I21" s="55">
        <v>46213</v>
      </c>
      <c r="J21" s="56">
        <v>0.60833333333333328</v>
      </c>
      <c r="K21" s="212">
        <v>160</v>
      </c>
      <c r="L21" s="212">
        <v>30</v>
      </c>
      <c r="M21" s="212">
        <v>20</v>
      </c>
      <c r="N21" s="212">
        <v>30</v>
      </c>
      <c r="O21" s="30">
        <v>2673.91</v>
      </c>
      <c r="P21" s="213"/>
    </row>
    <row r="22" spans="1:17">
      <c r="A22" s="12">
        <f t="shared" si="1"/>
        <v>13</v>
      </c>
      <c r="B22" s="8">
        <f t="shared" si="0"/>
        <v>46214</v>
      </c>
      <c r="C22" s="208" t="s">
        <v>360</v>
      </c>
      <c r="D22" s="208" t="s">
        <v>358</v>
      </c>
      <c r="E22" s="14">
        <v>46213</v>
      </c>
      <c r="F22" s="180" t="s">
        <v>124</v>
      </c>
      <c r="G22" s="55">
        <v>46213</v>
      </c>
      <c r="H22" s="56">
        <v>0.60833333333333328</v>
      </c>
      <c r="I22" s="55">
        <v>46214</v>
      </c>
      <c r="J22" s="56">
        <v>8.3333333333333329E-2</v>
      </c>
      <c r="K22" s="212">
        <v>185</v>
      </c>
      <c r="L22" s="212">
        <v>30</v>
      </c>
      <c r="M22" s="212">
        <v>20</v>
      </c>
      <c r="N22" s="212">
        <v>30</v>
      </c>
      <c r="O22" s="30">
        <v>2596.89</v>
      </c>
      <c r="P22" s="213"/>
    </row>
    <row r="23" spans="1:17">
      <c r="A23" s="12">
        <f t="shared" si="1"/>
        <v>14</v>
      </c>
      <c r="B23" s="8">
        <f t="shared" si="0"/>
        <v>46214</v>
      </c>
      <c r="C23" s="208" t="s">
        <v>368</v>
      </c>
      <c r="D23" s="208" t="s">
        <v>366</v>
      </c>
      <c r="E23" s="14">
        <v>46214</v>
      </c>
      <c r="F23" s="180" t="s">
        <v>124</v>
      </c>
      <c r="G23" s="55">
        <v>46214</v>
      </c>
      <c r="H23" s="56">
        <v>8.3333333333333329E-2</v>
      </c>
      <c r="I23" s="55">
        <v>46214</v>
      </c>
      <c r="J23" s="56">
        <v>0.5083333333333333</v>
      </c>
      <c r="K23" s="212">
        <v>185</v>
      </c>
      <c r="L23" s="212">
        <v>30</v>
      </c>
      <c r="M23" s="212">
        <v>20</v>
      </c>
      <c r="N23" s="212">
        <v>30</v>
      </c>
      <c r="O23" s="30">
        <v>2584.58</v>
      </c>
      <c r="P23" s="213"/>
    </row>
    <row r="24" spans="1:17">
      <c r="A24" s="12">
        <f t="shared" si="1"/>
        <v>15</v>
      </c>
      <c r="B24" s="8">
        <f t="shared" si="0"/>
        <v>46215</v>
      </c>
      <c r="C24" s="208" t="s">
        <v>369</v>
      </c>
      <c r="D24" s="208" t="s">
        <v>367</v>
      </c>
      <c r="E24" s="14">
        <v>46214</v>
      </c>
      <c r="F24" s="180" t="s">
        <v>124</v>
      </c>
      <c r="G24" s="55">
        <v>46214</v>
      </c>
      <c r="H24" s="56">
        <v>0.5083333333333333</v>
      </c>
      <c r="I24" s="55">
        <v>46215</v>
      </c>
      <c r="J24" s="56">
        <v>0.17291666666666669</v>
      </c>
      <c r="K24" s="212">
        <v>195</v>
      </c>
      <c r="L24" s="212">
        <v>30</v>
      </c>
      <c r="M24" s="212">
        <v>30</v>
      </c>
      <c r="N24" s="212">
        <v>30</v>
      </c>
      <c r="O24" s="30">
        <v>2877.3</v>
      </c>
      <c r="P24" s="213"/>
    </row>
    <row r="25" spans="1:17">
      <c r="A25" s="12">
        <f t="shared" si="1"/>
        <v>16</v>
      </c>
      <c r="B25" s="8">
        <f t="shared" si="0"/>
        <v>46215</v>
      </c>
      <c r="C25" s="208" t="s">
        <v>305</v>
      </c>
      <c r="D25" s="208" t="s">
        <v>373</v>
      </c>
      <c r="E25" s="14">
        <v>46214</v>
      </c>
      <c r="F25" s="180" t="s">
        <v>124</v>
      </c>
      <c r="G25" s="55">
        <v>46215</v>
      </c>
      <c r="H25" s="56">
        <v>0.17291666666666669</v>
      </c>
      <c r="I25" s="55">
        <v>46215</v>
      </c>
      <c r="J25" s="56">
        <v>0.67222222222222228</v>
      </c>
      <c r="K25" s="212">
        <v>180</v>
      </c>
      <c r="L25" s="212">
        <v>30</v>
      </c>
      <c r="M25" s="212">
        <v>25</v>
      </c>
      <c r="N25" s="212">
        <v>30</v>
      </c>
      <c r="O25" s="30">
        <v>2649.36</v>
      </c>
      <c r="P25" s="213"/>
    </row>
    <row r="26" spans="1:17">
      <c r="A26" s="12">
        <f t="shared" si="1"/>
        <v>17</v>
      </c>
      <c r="B26" s="8">
        <f t="shared" si="0"/>
        <v>46216</v>
      </c>
      <c r="C26" s="208" t="s">
        <v>360</v>
      </c>
      <c r="D26" s="208" t="s">
        <v>374</v>
      </c>
      <c r="E26" s="14">
        <v>46214</v>
      </c>
      <c r="F26" s="180" t="s">
        <v>124</v>
      </c>
      <c r="G26" s="55">
        <v>46215</v>
      </c>
      <c r="H26" s="56">
        <v>0.67222222222222228</v>
      </c>
      <c r="I26" s="55">
        <v>46216</v>
      </c>
      <c r="J26" s="56">
        <v>0.16111111111111112</v>
      </c>
      <c r="K26" s="212">
        <v>175</v>
      </c>
      <c r="L26" s="212">
        <v>30</v>
      </c>
      <c r="M26" s="212">
        <v>30</v>
      </c>
      <c r="N26" s="212">
        <v>30</v>
      </c>
      <c r="O26" s="30">
        <v>2557.23</v>
      </c>
      <c r="P26" s="213"/>
    </row>
    <row r="27" spans="1:17">
      <c r="A27" s="12">
        <f t="shared" si="1"/>
        <v>18</v>
      </c>
      <c r="B27" s="8">
        <f t="shared" si="0"/>
        <v>46216</v>
      </c>
      <c r="C27" s="208" t="s">
        <v>369</v>
      </c>
      <c r="D27" s="208" t="s">
        <v>378</v>
      </c>
      <c r="E27" s="14">
        <v>46215</v>
      </c>
      <c r="F27" s="180" t="s">
        <v>124</v>
      </c>
      <c r="G27" s="55">
        <v>46216</v>
      </c>
      <c r="H27" s="56">
        <v>0.16111111111111112</v>
      </c>
      <c r="I27" s="55">
        <v>46216</v>
      </c>
      <c r="J27" s="56">
        <v>0.72916666666666663</v>
      </c>
      <c r="K27" s="212">
        <v>180</v>
      </c>
      <c r="L27" s="212">
        <v>30</v>
      </c>
      <c r="M27" s="212">
        <v>30</v>
      </c>
      <c r="N27" s="212">
        <v>30</v>
      </c>
      <c r="O27" s="30">
        <v>2148</v>
      </c>
      <c r="P27" s="213"/>
    </row>
    <row r="28" spans="1:17">
      <c r="A28" s="12">
        <f t="shared" si="1"/>
        <v>19</v>
      </c>
      <c r="B28" s="8">
        <f t="shared" si="0"/>
        <v>46217</v>
      </c>
      <c r="C28" s="208" t="s">
        <v>380</v>
      </c>
      <c r="D28" s="208" t="s">
        <v>379</v>
      </c>
      <c r="E28" s="14">
        <v>46216</v>
      </c>
      <c r="F28" s="180" t="s">
        <v>124</v>
      </c>
      <c r="G28" s="55">
        <v>46216</v>
      </c>
      <c r="H28" s="56">
        <v>0.72916666666666663</v>
      </c>
      <c r="I28" s="55">
        <v>46217</v>
      </c>
      <c r="J28" s="56">
        <v>0.29097222222222224</v>
      </c>
      <c r="K28" s="212">
        <v>195</v>
      </c>
      <c r="L28" s="212">
        <v>30</v>
      </c>
      <c r="M28" s="212">
        <v>30</v>
      </c>
      <c r="N28" s="212">
        <v>30</v>
      </c>
      <c r="O28" s="30">
        <v>2699.3</v>
      </c>
      <c r="P28" s="213"/>
    </row>
    <row r="29" spans="1:17">
      <c r="A29" s="12">
        <f t="shared" si="1"/>
        <v>20</v>
      </c>
      <c r="B29" s="8">
        <f t="shared" si="0"/>
        <v>46217</v>
      </c>
      <c r="C29" s="208" t="s">
        <v>320</v>
      </c>
      <c r="D29" s="208" t="s">
        <v>381</v>
      </c>
      <c r="E29" s="14">
        <v>46216</v>
      </c>
      <c r="F29" s="180" t="s">
        <v>124</v>
      </c>
      <c r="G29" s="55">
        <v>46217</v>
      </c>
      <c r="H29" s="56">
        <v>0.29097222222222224</v>
      </c>
      <c r="I29" s="55">
        <v>46217</v>
      </c>
      <c r="J29" s="56">
        <v>0.83472222222222225</v>
      </c>
      <c r="K29" s="212">
        <v>185</v>
      </c>
      <c r="L29" s="212">
        <v>30</v>
      </c>
      <c r="M29" s="212">
        <v>20</v>
      </c>
      <c r="N29" s="212">
        <v>30</v>
      </c>
      <c r="O29" s="30">
        <v>2789.88</v>
      </c>
      <c r="P29" s="213"/>
    </row>
    <row r="30" spans="1:17">
      <c r="A30" s="12">
        <f t="shared" si="1"/>
        <v>21</v>
      </c>
      <c r="B30" s="8">
        <f t="shared" si="0"/>
        <v>46218</v>
      </c>
      <c r="C30" s="208" t="s">
        <v>346</v>
      </c>
      <c r="D30" s="208" t="s">
        <v>387</v>
      </c>
      <c r="E30" s="14">
        <v>46217</v>
      </c>
      <c r="F30" s="180" t="s">
        <v>124</v>
      </c>
      <c r="G30" s="55">
        <v>46217</v>
      </c>
      <c r="H30" s="56">
        <v>0.83472222222222225</v>
      </c>
      <c r="I30" s="55">
        <v>46218</v>
      </c>
      <c r="J30" s="56">
        <v>0.38541666666666669</v>
      </c>
      <c r="K30" s="212">
        <v>190</v>
      </c>
      <c r="L30" s="212">
        <v>30</v>
      </c>
      <c r="M30" s="212">
        <v>20</v>
      </c>
      <c r="N30" s="212">
        <v>30</v>
      </c>
      <c r="O30" s="30">
        <v>2579.23</v>
      </c>
      <c r="P30" s="213"/>
    </row>
    <row r="31" spans="1:17">
      <c r="A31" s="12">
        <f t="shared" ref="A31:A65" si="3">A30+1</f>
        <v>22</v>
      </c>
      <c r="B31" s="8">
        <f t="shared" ref="B31:B37" si="4">I31</f>
        <v>46218</v>
      </c>
      <c r="C31" s="208" t="s">
        <v>317</v>
      </c>
      <c r="D31" s="208" t="s">
        <v>388</v>
      </c>
      <c r="E31" s="14">
        <v>46217</v>
      </c>
      <c r="F31" s="180" t="s">
        <v>124</v>
      </c>
      <c r="G31" s="55">
        <v>46218</v>
      </c>
      <c r="H31" s="56">
        <v>0.38541666666666669</v>
      </c>
      <c r="I31" s="55">
        <v>46218</v>
      </c>
      <c r="J31" s="56">
        <v>0.91666666666666663</v>
      </c>
      <c r="K31" s="212">
        <v>190</v>
      </c>
      <c r="L31" s="212">
        <v>30</v>
      </c>
      <c r="M31" s="212">
        <v>20</v>
      </c>
      <c r="N31" s="212">
        <v>30</v>
      </c>
      <c r="O31" s="30">
        <v>2474.85</v>
      </c>
      <c r="P31" s="213"/>
    </row>
    <row r="32" spans="1:17">
      <c r="A32" s="12">
        <f t="shared" si="3"/>
        <v>23</v>
      </c>
      <c r="B32" s="8">
        <f t="shared" si="4"/>
        <v>46219</v>
      </c>
      <c r="C32" s="208" t="s">
        <v>306</v>
      </c>
      <c r="D32" s="208" t="s">
        <v>394</v>
      </c>
      <c r="E32" s="14">
        <v>46218</v>
      </c>
      <c r="F32" s="180" t="s">
        <v>124</v>
      </c>
      <c r="G32" s="55">
        <v>46218</v>
      </c>
      <c r="H32" s="56">
        <v>0.91666666666666663</v>
      </c>
      <c r="I32" s="55">
        <v>46219</v>
      </c>
      <c r="J32" s="56">
        <v>0.38958333333333334</v>
      </c>
      <c r="K32" s="212">
        <v>190</v>
      </c>
      <c r="L32" s="212">
        <v>30</v>
      </c>
      <c r="M32" s="212">
        <v>25</v>
      </c>
      <c r="N32" s="212">
        <v>30</v>
      </c>
      <c r="O32" s="30">
        <v>2664.03</v>
      </c>
      <c r="P32" s="213"/>
    </row>
    <row r="33" spans="1:22">
      <c r="A33" s="12">
        <f t="shared" si="3"/>
        <v>24</v>
      </c>
      <c r="B33" s="8">
        <f t="shared" si="4"/>
        <v>46219</v>
      </c>
      <c r="C33" s="208" t="s">
        <v>320</v>
      </c>
      <c r="D33" s="208" t="s">
        <v>395</v>
      </c>
      <c r="E33" s="14">
        <v>46218</v>
      </c>
      <c r="F33" s="180" t="s">
        <v>124</v>
      </c>
      <c r="G33" s="55">
        <v>46219</v>
      </c>
      <c r="H33" s="56">
        <v>0.38958333333333334</v>
      </c>
      <c r="I33" s="55">
        <v>46219</v>
      </c>
      <c r="J33" s="56">
        <v>0.83680555555555547</v>
      </c>
      <c r="K33" s="212">
        <v>180</v>
      </c>
      <c r="L33" s="212">
        <v>30</v>
      </c>
      <c r="M33" s="212">
        <v>25</v>
      </c>
      <c r="N33" s="212">
        <v>30</v>
      </c>
      <c r="O33" s="30">
        <v>2564.39</v>
      </c>
      <c r="P33" s="213"/>
    </row>
    <row r="34" spans="1:22">
      <c r="A34" s="12">
        <f t="shared" si="3"/>
        <v>25</v>
      </c>
      <c r="B34" s="8">
        <f t="shared" si="4"/>
        <v>46220</v>
      </c>
      <c r="C34" s="208" t="s">
        <v>380</v>
      </c>
      <c r="D34" s="208" t="s">
        <v>396</v>
      </c>
      <c r="E34" s="14">
        <v>46219</v>
      </c>
      <c r="F34" s="180" t="s">
        <v>124</v>
      </c>
      <c r="G34" s="55">
        <v>46219</v>
      </c>
      <c r="H34" s="56">
        <v>0.83680555555555547</v>
      </c>
      <c r="I34" s="55">
        <v>46220</v>
      </c>
      <c r="J34" s="56">
        <v>0.30416666666666664</v>
      </c>
      <c r="K34" s="212">
        <v>190</v>
      </c>
      <c r="L34" s="212">
        <v>30</v>
      </c>
      <c r="M34" s="212">
        <v>25</v>
      </c>
      <c r="N34" s="212">
        <v>30</v>
      </c>
      <c r="O34" s="30">
        <v>2721.61</v>
      </c>
      <c r="P34" s="213"/>
    </row>
    <row r="35" spans="1:22">
      <c r="A35" s="12">
        <f t="shared" si="3"/>
        <v>26</v>
      </c>
      <c r="B35" s="8">
        <f t="shared" si="4"/>
        <v>46220</v>
      </c>
      <c r="C35" s="208" t="s">
        <v>305</v>
      </c>
      <c r="D35" s="208" t="s">
        <v>397</v>
      </c>
      <c r="E35" s="14">
        <v>46219</v>
      </c>
      <c r="F35" s="180" t="s">
        <v>124</v>
      </c>
      <c r="G35" s="55">
        <v>46220</v>
      </c>
      <c r="H35" s="56">
        <v>0.30416666666666664</v>
      </c>
      <c r="I35" s="55">
        <v>46220</v>
      </c>
      <c r="J35" s="56">
        <v>0.79027777777777775</v>
      </c>
      <c r="K35" s="212">
        <v>185</v>
      </c>
      <c r="L35" s="212">
        <v>30</v>
      </c>
      <c r="M35" s="212">
        <v>25</v>
      </c>
      <c r="N35" s="212">
        <v>30</v>
      </c>
      <c r="O35" s="30">
        <v>2322.9499999999998</v>
      </c>
      <c r="P35" s="213"/>
      <c r="U35" s="42"/>
    </row>
    <row r="36" spans="1:22">
      <c r="A36" s="12">
        <f t="shared" si="3"/>
        <v>27</v>
      </c>
      <c r="B36" s="8">
        <f t="shared" si="4"/>
        <v>46221</v>
      </c>
      <c r="C36" s="208" t="s">
        <v>369</v>
      </c>
      <c r="D36" s="208" t="s">
        <v>398</v>
      </c>
      <c r="E36" s="14">
        <v>46220</v>
      </c>
      <c r="F36" s="180" t="s">
        <v>124</v>
      </c>
      <c r="G36" s="55">
        <v>46220</v>
      </c>
      <c r="H36" s="56">
        <v>0.79027777777777775</v>
      </c>
      <c r="I36" s="55">
        <v>46221</v>
      </c>
      <c r="J36" s="56">
        <v>0.20902777777777778</v>
      </c>
      <c r="K36" s="212">
        <v>195</v>
      </c>
      <c r="L36" s="212">
        <v>30</v>
      </c>
      <c r="M36" s="212">
        <v>30</v>
      </c>
      <c r="N36" s="212">
        <v>30</v>
      </c>
      <c r="O36" s="30">
        <v>2680.68</v>
      </c>
      <c r="P36" s="213"/>
      <c r="U36" s="42"/>
      <c r="V36" s="30"/>
    </row>
    <row r="37" spans="1:22">
      <c r="A37" s="12">
        <f t="shared" si="3"/>
        <v>28</v>
      </c>
      <c r="B37" s="8">
        <f t="shared" si="4"/>
        <v>46221</v>
      </c>
      <c r="C37" s="208" t="s">
        <v>347</v>
      </c>
      <c r="D37" s="208" t="s">
        <v>406</v>
      </c>
      <c r="E37" s="14">
        <v>46220</v>
      </c>
      <c r="F37" s="180" t="s">
        <v>124</v>
      </c>
      <c r="G37" s="55">
        <v>46221</v>
      </c>
      <c r="H37" s="56">
        <v>0.20902777777777778</v>
      </c>
      <c r="I37" s="55">
        <v>46221</v>
      </c>
      <c r="J37" s="56">
        <v>0.60625000000000007</v>
      </c>
      <c r="K37" s="212">
        <v>175</v>
      </c>
      <c r="L37" s="212">
        <v>30</v>
      </c>
      <c r="M37" s="212">
        <v>20</v>
      </c>
      <c r="N37" s="212">
        <v>30</v>
      </c>
      <c r="O37" s="30">
        <v>2633.94</v>
      </c>
      <c r="P37" s="213"/>
      <c r="U37" s="42"/>
    </row>
    <row r="38" spans="1:22">
      <c r="A38" s="12">
        <f t="shared" si="3"/>
        <v>29</v>
      </c>
      <c r="B38" s="8">
        <f t="shared" ref="B38" si="5">I38</f>
        <v>46223</v>
      </c>
      <c r="C38" s="208" t="s">
        <v>408</v>
      </c>
      <c r="D38" s="208" t="s">
        <v>407</v>
      </c>
      <c r="E38" s="14">
        <v>46220</v>
      </c>
      <c r="F38" s="180" t="s">
        <v>124</v>
      </c>
      <c r="G38" s="55">
        <v>46221</v>
      </c>
      <c r="H38" s="56">
        <v>0.60625000000000007</v>
      </c>
      <c r="I38" s="55">
        <v>46223</v>
      </c>
      <c r="J38" s="56">
        <v>0.30208333333333331</v>
      </c>
      <c r="K38" s="212">
        <v>200</v>
      </c>
      <c r="L38" s="212">
        <v>30</v>
      </c>
      <c r="M38" s="212">
        <v>20</v>
      </c>
      <c r="N38" s="212">
        <v>30</v>
      </c>
      <c r="O38" s="30">
        <v>2663.33</v>
      </c>
      <c r="P38" s="213"/>
      <c r="U38" s="42"/>
    </row>
    <row r="39" spans="1:22">
      <c r="A39" s="12">
        <f t="shared" si="3"/>
        <v>30</v>
      </c>
      <c r="B39" s="8">
        <f t="shared" ref="B39:B47" si="6">I39</f>
        <v>46223</v>
      </c>
      <c r="C39" s="208" t="s">
        <v>410</v>
      </c>
      <c r="D39" s="208" t="s">
        <v>411</v>
      </c>
      <c r="E39" s="772">
        <v>46221</v>
      </c>
      <c r="F39" s="180" t="s">
        <v>124</v>
      </c>
      <c r="G39" s="55">
        <v>46223</v>
      </c>
      <c r="H39" s="56">
        <v>0.30208333333333331</v>
      </c>
      <c r="I39" s="55">
        <v>46223</v>
      </c>
      <c r="J39" s="56">
        <v>0.67708333333333337</v>
      </c>
      <c r="K39" s="212">
        <v>170</v>
      </c>
      <c r="L39" s="212">
        <v>30</v>
      </c>
      <c r="M39" s="212">
        <v>25</v>
      </c>
      <c r="N39" s="212">
        <v>30</v>
      </c>
      <c r="O39" s="30">
        <v>2605.5500000000002</v>
      </c>
      <c r="P39" s="213"/>
      <c r="U39" s="42"/>
    </row>
    <row r="40" spans="1:22">
      <c r="A40" s="12">
        <f t="shared" si="3"/>
        <v>31</v>
      </c>
      <c r="B40" s="8">
        <f t="shared" si="6"/>
        <v>46224</v>
      </c>
      <c r="C40" s="777" t="s">
        <v>336</v>
      </c>
      <c r="D40" s="777" t="s">
        <v>415</v>
      </c>
      <c r="E40" s="14">
        <v>46223</v>
      </c>
      <c r="F40" s="180" t="s">
        <v>124</v>
      </c>
      <c r="G40" s="55">
        <v>46223</v>
      </c>
      <c r="H40" s="56">
        <v>0.67708333333333337</v>
      </c>
      <c r="I40" s="55">
        <v>46224</v>
      </c>
      <c r="J40" s="56">
        <v>0.11597222222222221</v>
      </c>
      <c r="K40" s="212">
        <v>185</v>
      </c>
      <c r="L40" s="212">
        <v>30</v>
      </c>
      <c r="M40" s="212">
        <v>25</v>
      </c>
      <c r="N40" s="212">
        <v>30</v>
      </c>
      <c r="O40" s="30">
        <v>2536.7800000000002</v>
      </c>
      <c r="P40" s="213"/>
      <c r="U40" s="42"/>
    </row>
    <row r="41" spans="1:22">
      <c r="A41" s="12">
        <f t="shared" si="3"/>
        <v>32</v>
      </c>
      <c r="B41" s="8">
        <f t="shared" si="6"/>
        <v>46224</v>
      </c>
      <c r="C41" s="208" t="s">
        <v>296</v>
      </c>
      <c r="D41" s="208" t="s">
        <v>418</v>
      </c>
      <c r="E41" s="14">
        <v>46223</v>
      </c>
      <c r="F41" s="180" t="s">
        <v>124</v>
      </c>
      <c r="G41" s="55">
        <v>46224</v>
      </c>
      <c r="H41" s="56">
        <v>0.11597222222222221</v>
      </c>
      <c r="I41" s="55">
        <v>46224</v>
      </c>
      <c r="J41" s="56">
        <v>0.52777777777777779</v>
      </c>
      <c r="K41" s="212">
        <v>175</v>
      </c>
      <c r="L41" s="212">
        <v>30</v>
      </c>
      <c r="M41" s="212">
        <v>25</v>
      </c>
      <c r="N41" s="212">
        <v>30</v>
      </c>
      <c r="O41" s="30">
        <v>2808.44</v>
      </c>
      <c r="P41" s="213"/>
      <c r="U41" s="42"/>
    </row>
    <row r="42" spans="1:22">
      <c r="A42" s="12">
        <f t="shared" si="3"/>
        <v>33</v>
      </c>
      <c r="B42" s="8">
        <f t="shared" si="6"/>
        <v>46224</v>
      </c>
      <c r="C42" s="208" t="s">
        <v>408</v>
      </c>
      <c r="D42" s="208" t="s">
        <v>419</v>
      </c>
      <c r="E42" s="14">
        <v>46223</v>
      </c>
      <c r="F42" s="180" t="s">
        <v>124</v>
      </c>
      <c r="G42" s="55">
        <v>46224</v>
      </c>
      <c r="H42" s="56">
        <v>0.52777777777777779</v>
      </c>
      <c r="I42" s="55">
        <v>46224</v>
      </c>
      <c r="J42" s="56">
        <v>0.95138888888888884</v>
      </c>
      <c r="K42" s="212">
        <v>180</v>
      </c>
      <c r="L42" s="212">
        <v>30</v>
      </c>
      <c r="M42" s="212">
        <v>25</v>
      </c>
      <c r="N42" s="212">
        <v>30</v>
      </c>
      <c r="O42" s="30">
        <v>2637.24</v>
      </c>
      <c r="P42" s="213"/>
      <c r="U42" s="42"/>
    </row>
    <row r="43" spans="1:22">
      <c r="A43" s="12">
        <f t="shared" si="3"/>
        <v>34</v>
      </c>
      <c r="B43" s="8">
        <f t="shared" si="6"/>
        <v>46225</v>
      </c>
      <c r="C43" s="208" t="s">
        <v>426</v>
      </c>
      <c r="D43" s="208" t="s">
        <v>425</v>
      </c>
      <c r="E43" s="14">
        <v>46224</v>
      </c>
      <c r="F43" s="180" t="s">
        <v>124</v>
      </c>
      <c r="G43" s="55">
        <v>46224</v>
      </c>
      <c r="H43" s="56">
        <v>0.95138888888888884</v>
      </c>
      <c r="I43" s="55">
        <v>46225</v>
      </c>
      <c r="J43" s="56">
        <v>0.3576388888888889</v>
      </c>
      <c r="K43" s="212">
        <v>185</v>
      </c>
      <c r="L43" s="212">
        <v>25</v>
      </c>
      <c r="M43" s="212">
        <v>25</v>
      </c>
      <c r="N43" s="212">
        <v>30</v>
      </c>
      <c r="O43" s="30">
        <v>2898.25</v>
      </c>
      <c r="P43" s="213"/>
      <c r="U43" s="42"/>
    </row>
    <row r="44" spans="1:22">
      <c r="A44" s="12">
        <f t="shared" si="3"/>
        <v>35</v>
      </c>
      <c r="B44" s="8">
        <f t="shared" si="6"/>
        <v>46225</v>
      </c>
      <c r="C44" s="208" t="s">
        <v>359</v>
      </c>
      <c r="D44" s="208" t="s">
        <v>448</v>
      </c>
      <c r="E44" s="14">
        <v>46224</v>
      </c>
      <c r="F44" s="180" t="s">
        <v>124</v>
      </c>
      <c r="G44" s="55">
        <v>46225</v>
      </c>
      <c r="H44" s="56">
        <v>0.3576388888888889</v>
      </c>
      <c r="I44" s="55">
        <v>46225</v>
      </c>
      <c r="J44" s="56">
        <v>0.79305555555555562</v>
      </c>
      <c r="K44" s="212">
        <v>180</v>
      </c>
      <c r="L44" s="212">
        <v>25</v>
      </c>
      <c r="M44" s="212">
        <v>25</v>
      </c>
      <c r="N44" s="212">
        <v>30</v>
      </c>
      <c r="O44" s="30">
        <v>2843.37</v>
      </c>
      <c r="P44" s="213"/>
      <c r="U44" s="42"/>
    </row>
    <row r="45" spans="1:22">
      <c r="A45" s="12">
        <f t="shared" si="3"/>
        <v>36</v>
      </c>
      <c r="B45" s="8">
        <f t="shared" si="6"/>
        <v>46226</v>
      </c>
      <c r="C45" s="208" t="s">
        <v>410</v>
      </c>
      <c r="D45" s="208" t="s">
        <v>429</v>
      </c>
      <c r="E45" s="14">
        <v>46226</v>
      </c>
      <c r="F45" s="180" t="s">
        <v>124</v>
      </c>
      <c r="G45" s="55">
        <v>46226</v>
      </c>
      <c r="H45" s="56">
        <v>0.625</v>
      </c>
      <c r="I45" s="55">
        <v>46226</v>
      </c>
      <c r="J45" s="56">
        <v>0.22638888888888889</v>
      </c>
      <c r="K45" s="212">
        <v>190</v>
      </c>
      <c r="L45" s="212">
        <v>25</v>
      </c>
      <c r="M45" s="212">
        <v>25</v>
      </c>
      <c r="N45" s="212">
        <v>30</v>
      </c>
      <c r="O45" s="30">
        <v>2856.94</v>
      </c>
      <c r="P45" s="213"/>
      <c r="U45" s="42"/>
    </row>
    <row r="46" spans="1:22">
      <c r="A46" s="12">
        <f t="shared" si="3"/>
        <v>37</v>
      </c>
      <c r="B46" s="8">
        <f t="shared" si="6"/>
        <v>46226</v>
      </c>
      <c r="C46" s="208" t="s">
        <v>428</v>
      </c>
      <c r="D46" s="208" t="s">
        <v>430</v>
      </c>
      <c r="E46" s="14">
        <v>46225</v>
      </c>
      <c r="F46" s="180" t="s">
        <v>124</v>
      </c>
      <c r="G46" s="55">
        <v>46226</v>
      </c>
      <c r="H46" s="56">
        <v>0.7944444444444444</v>
      </c>
      <c r="I46" s="55">
        <v>46226</v>
      </c>
      <c r="J46" s="56">
        <v>0.625</v>
      </c>
      <c r="K46" s="212">
        <v>180</v>
      </c>
      <c r="L46" s="212">
        <v>25</v>
      </c>
      <c r="M46" s="212">
        <v>20</v>
      </c>
      <c r="N46" s="212">
        <v>30</v>
      </c>
      <c r="O46" s="30">
        <v>2677.92</v>
      </c>
      <c r="P46" s="213"/>
      <c r="U46" s="42"/>
    </row>
    <row r="47" spans="1:22">
      <c r="A47" s="12">
        <f t="shared" si="3"/>
        <v>38</v>
      </c>
      <c r="B47" s="8">
        <f t="shared" si="6"/>
        <v>46226</v>
      </c>
      <c r="C47" s="208" t="s">
        <v>320</v>
      </c>
      <c r="D47" s="208" t="s">
        <v>433</v>
      </c>
      <c r="E47" s="14">
        <v>46225</v>
      </c>
      <c r="F47" s="180" t="s">
        <v>124</v>
      </c>
      <c r="G47" s="55">
        <v>46226</v>
      </c>
      <c r="H47" s="56">
        <v>0.22638888888888889</v>
      </c>
      <c r="I47" s="55">
        <v>46226</v>
      </c>
      <c r="J47" s="56">
        <v>0.7944444444444444</v>
      </c>
      <c r="K47" s="212">
        <v>80</v>
      </c>
      <c r="L47" s="212">
        <v>25</v>
      </c>
      <c r="M47" s="212">
        <v>20</v>
      </c>
      <c r="N47" s="212">
        <v>30</v>
      </c>
      <c r="O47" s="30">
        <v>905.90660098522142</v>
      </c>
      <c r="P47" s="783" t="s">
        <v>449</v>
      </c>
      <c r="U47" s="42"/>
    </row>
    <row r="48" spans="1:22">
      <c r="A48" s="12">
        <f t="shared" si="3"/>
        <v>39</v>
      </c>
      <c r="B48" s="8">
        <f t="shared" ref="B48:B49" si="7">I48</f>
        <v>46227</v>
      </c>
      <c r="C48" s="208" t="s">
        <v>296</v>
      </c>
      <c r="D48" s="208" t="s">
        <v>434</v>
      </c>
      <c r="E48" s="14">
        <v>46226</v>
      </c>
      <c r="F48" s="180" t="s">
        <v>124</v>
      </c>
      <c r="G48" s="55">
        <v>46226</v>
      </c>
      <c r="H48" s="56">
        <v>0.625</v>
      </c>
      <c r="I48" s="55">
        <v>46227</v>
      </c>
      <c r="J48" s="56">
        <v>0.21527777777777779</v>
      </c>
      <c r="K48" s="212">
        <v>180</v>
      </c>
      <c r="L48" s="212">
        <v>25</v>
      </c>
      <c r="M48" s="212">
        <v>20</v>
      </c>
      <c r="N48" s="212">
        <v>30</v>
      </c>
      <c r="O48" s="30">
        <v>2798.27</v>
      </c>
      <c r="P48" s="213"/>
      <c r="U48" s="42"/>
    </row>
    <row r="49" spans="1:21">
      <c r="A49" s="12">
        <f t="shared" si="3"/>
        <v>40</v>
      </c>
      <c r="B49" s="8">
        <f t="shared" si="7"/>
        <v>46227</v>
      </c>
      <c r="C49" s="208" t="s">
        <v>359</v>
      </c>
      <c r="D49" s="208" t="s">
        <v>435</v>
      </c>
      <c r="E49" s="14">
        <v>46226</v>
      </c>
      <c r="F49" s="180" t="s">
        <v>124</v>
      </c>
      <c r="G49" s="55">
        <v>46226</v>
      </c>
      <c r="H49" s="56">
        <v>0.7944444444444444</v>
      </c>
      <c r="I49" s="55">
        <v>46227</v>
      </c>
      <c r="J49" s="56">
        <v>0.65069444444444446</v>
      </c>
      <c r="K49" s="212">
        <v>190</v>
      </c>
      <c r="L49" s="212">
        <v>25</v>
      </c>
      <c r="M49" s="212">
        <v>25</v>
      </c>
      <c r="N49" s="212">
        <v>30</v>
      </c>
      <c r="O49" s="30">
        <v>2798.29</v>
      </c>
      <c r="P49" s="213"/>
      <c r="U49" s="42"/>
    </row>
    <row r="50" spans="1:21">
      <c r="A50" s="12">
        <f t="shared" si="3"/>
        <v>41</v>
      </c>
      <c r="B50" s="8">
        <f t="shared" ref="B50:B53" si="8">I50</f>
        <v>46228</v>
      </c>
      <c r="C50" s="208" t="s">
        <v>440</v>
      </c>
      <c r="D50" s="208" t="s">
        <v>439</v>
      </c>
      <c r="E50" s="14">
        <v>46226</v>
      </c>
      <c r="F50" s="180" t="s">
        <v>124</v>
      </c>
      <c r="G50" s="55">
        <v>46227</v>
      </c>
      <c r="H50" s="56">
        <v>0.21527777777777779</v>
      </c>
      <c r="I50" s="55">
        <v>46228</v>
      </c>
      <c r="J50" s="56">
        <v>0.12430555555555556</v>
      </c>
      <c r="K50" s="212">
        <v>205</v>
      </c>
      <c r="L50" s="212">
        <v>25</v>
      </c>
      <c r="M50" s="212">
        <v>20</v>
      </c>
      <c r="N50" s="212">
        <v>30</v>
      </c>
      <c r="O50" s="30">
        <v>3011.69</v>
      </c>
      <c r="P50" s="213"/>
      <c r="U50" s="42"/>
    </row>
    <row r="51" spans="1:21">
      <c r="A51" s="12">
        <f t="shared" si="3"/>
        <v>42</v>
      </c>
      <c r="B51" s="8">
        <f t="shared" si="8"/>
        <v>46228</v>
      </c>
      <c r="C51" s="208" t="s">
        <v>446</v>
      </c>
      <c r="D51" s="208" t="s">
        <v>444</v>
      </c>
      <c r="E51" s="14">
        <v>46227</v>
      </c>
      <c r="F51" s="180" t="s">
        <v>124</v>
      </c>
      <c r="G51" s="55">
        <v>46228</v>
      </c>
      <c r="H51" s="56">
        <v>0.12430555555555556</v>
      </c>
      <c r="I51" s="55">
        <v>46228</v>
      </c>
      <c r="J51" s="56">
        <v>0.53541666666666665</v>
      </c>
      <c r="K51" s="212">
        <v>185</v>
      </c>
      <c r="L51" s="212">
        <v>25</v>
      </c>
      <c r="M51" s="212">
        <v>20</v>
      </c>
      <c r="N51" s="212">
        <v>30</v>
      </c>
      <c r="O51" s="30">
        <v>2683.67</v>
      </c>
      <c r="P51" s="213"/>
      <c r="U51" s="42"/>
    </row>
    <row r="52" spans="1:21">
      <c r="A52" s="12">
        <f t="shared" si="3"/>
        <v>43</v>
      </c>
      <c r="B52" s="8">
        <f t="shared" si="8"/>
        <v>46228</v>
      </c>
      <c r="C52" s="208" t="s">
        <v>447</v>
      </c>
      <c r="D52" s="208" t="s">
        <v>445</v>
      </c>
      <c r="E52" s="14">
        <v>46228</v>
      </c>
      <c r="F52" s="180" t="s">
        <v>124</v>
      </c>
      <c r="G52" s="55">
        <v>46228</v>
      </c>
      <c r="H52" s="56">
        <v>0.53541666666666665</v>
      </c>
      <c r="I52" s="55">
        <v>46228</v>
      </c>
      <c r="J52" s="56">
        <v>0.95833333333333337</v>
      </c>
      <c r="K52" s="212">
        <v>185</v>
      </c>
      <c r="L52" s="212">
        <v>25</v>
      </c>
      <c r="M52" s="212">
        <v>25</v>
      </c>
      <c r="N52" s="212">
        <v>30</v>
      </c>
      <c r="O52" s="30">
        <v>2696.48</v>
      </c>
      <c r="P52" s="213"/>
      <c r="U52" s="42"/>
    </row>
    <row r="53" spans="1:21">
      <c r="A53" s="12">
        <f t="shared" si="3"/>
        <v>44</v>
      </c>
      <c r="B53" s="8">
        <f t="shared" si="8"/>
        <v>46229</v>
      </c>
      <c r="C53" s="208" t="s">
        <v>295</v>
      </c>
      <c r="D53" s="208" t="s">
        <v>453</v>
      </c>
      <c r="E53" s="14">
        <v>46228</v>
      </c>
      <c r="F53" s="180" t="s">
        <v>124</v>
      </c>
      <c r="G53" s="55">
        <v>46228</v>
      </c>
      <c r="H53" s="56">
        <v>0.95833333333333337</v>
      </c>
      <c r="I53" s="55">
        <v>46229</v>
      </c>
      <c r="J53" s="56">
        <v>0.41250000000000003</v>
      </c>
      <c r="K53" s="212">
        <v>180</v>
      </c>
      <c r="L53" s="212">
        <v>25</v>
      </c>
      <c r="M53" s="212">
        <v>20</v>
      </c>
      <c r="N53" s="212">
        <v>30</v>
      </c>
      <c r="O53" s="30">
        <v>2720.63</v>
      </c>
      <c r="P53" s="213"/>
      <c r="U53" s="42"/>
    </row>
    <row r="54" spans="1:21">
      <c r="A54" s="12">
        <f t="shared" si="3"/>
        <v>45</v>
      </c>
      <c r="B54" s="8">
        <f t="shared" ref="B54:B57" si="9">I54</f>
        <v>46230</v>
      </c>
      <c r="C54" s="208" t="s">
        <v>305</v>
      </c>
      <c r="D54" s="208" t="s">
        <v>454</v>
      </c>
      <c r="E54" s="14">
        <v>46228</v>
      </c>
      <c r="F54" s="180" t="s">
        <v>124</v>
      </c>
      <c r="G54" s="55">
        <v>46229</v>
      </c>
      <c r="H54" s="56">
        <v>0.41250000000000003</v>
      </c>
      <c r="I54" s="55">
        <v>46230</v>
      </c>
      <c r="J54" s="56">
        <v>0.13194444444444445</v>
      </c>
      <c r="K54" s="212">
        <v>175</v>
      </c>
      <c r="L54" s="212">
        <v>25</v>
      </c>
      <c r="M54" s="212">
        <v>25</v>
      </c>
      <c r="N54" s="212">
        <v>30</v>
      </c>
      <c r="O54" s="30">
        <v>2729.36</v>
      </c>
      <c r="P54" s="213"/>
      <c r="U54" s="42"/>
    </row>
    <row r="55" spans="1:21">
      <c r="A55" s="12">
        <f t="shared" si="3"/>
        <v>46</v>
      </c>
      <c r="B55" s="8">
        <f t="shared" si="9"/>
        <v>46230</v>
      </c>
      <c r="C55" s="208" t="s">
        <v>456</v>
      </c>
      <c r="D55" s="208" t="s">
        <v>455</v>
      </c>
      <c r="E55" s="14">
        <v>46229</v>
      </c>
      <c r="F55" s="180" t="s">
        <v>124</v>
      </c>
      <c r="G55" s="55">
        <v>46230</v>
      </c>
      <c r="H55" s="56">
        <v>0.13194444444444445</v>
      </c>
      <c r="I55" s="55">
        <v>46230</v>
      </c>
      <c r="J55" s="56">
        <v>0.53611111111111109</v>
      </c>
      <c r="K55" s="212">
        <v>160</v>
      </c>
      <c r="L55" s="212">
        <v>25</v>
      </c>
      <c r="M55" s="212">
        <v>20</v>
      </c>
      <c r="N55" s="212">
        <v>30</v>
      </c>
      <c r="O55" s="30">
        <v>2501.98</v>
      </c>
      <c r="P55" s="213"/>
      <c r="U55" s="42"/>
    </row>
    <row r="56" spans="1:21">
      <c r="A56" s="12">
        <f t="shared" si="3"/>
        <v>47</v>
      </c>
      <c r="B56" s="8">
        <f t="shared" si="9"/>
        <v>46230</v>
      </c>
      <c r="C56" s="208" t="s">
        <v>360</v>
      </c>
      <c r="D56" s="208" t="s">
        <v>459</v>
      </c>
      <c r="E56" s="14">
        <v>46230</v>
      </c>
      <c r="F56" s="180" t="s">
        <v>124</v>
      </c>
      <c r="G56" s="55">
        <v>46230</v>
      </c>
      <c r="H56" s="56">
        <v>0.53611111111111109</v>
      </c>
      <c r="I56" s="55">
        <v>46230</v>
      </c>
      <c r="J56" s="56">
        <v>0.95833333333333337</v>
      </c>
      <c r="K56" s="212">
        <v>180</v>
      </c>
      <c r="L56" s="212">
        <v>25</v>
      </c>
      <c r="M56" s="212">
        <v>25</v>
      </c>
      <c r="N56" s="212">
        <v>30</v>
      </c>
      <c r="O56" s="30">
        <v>2248.5500000000002</v>
      </c>
      <c r="P56" s="213"/>
      <c r="U56" s="42"/>
    </row>
    <row r="57" spans="1:21">
      <c r="A57" s="12">
        <f t="shared" si="3"/>
        <v>48</v>
      </c>
      <c r="B57" s="8">
        <f t="shared" si="9"/>
        <v>46231</v>
      </c>
      <c r="C57" s="208" t="s">
        <v>336</v>
      </c>
      <c r="D57" s="208" t="s">
        <v>460</v>
      </c>
      <c r="E57" s="14">
        <v>46230</v>
      </c>
      <c r="F57" s="180" t="s">
        <v>124</v>
      </c>
      <c r="G57" s="55">
        <v>46230</v>
      </c>
      <c r="H57" s="56">
        <v>0.95833333333333337</v>
      </c>
      <c r="I57" s="55">
        <v>46231</v>
      </c>
      <c r="J57" s="56">
        <v>0.30555555555555552</v>
      </c>
      <c r="K57" s="212">
        <v>165</v>
      </c>
      <c r="L57" s="212">
        <v>25</v>
      </c>
      <c r="M57" s="212">
        <v>25</v>
      </c>
      <c r="N57" s="212">
        <v>30</v>
      </c>
      <c r="O57" s="30">
        <v>2527.17</v>
      </c>
      <c r="P57" s="213"/>
      <c r="U57" s="42"/>
    </row>
    <row r="58" spans="1:21">
      <c r="A58" s="12">
        <f t="shared" si="3"/>
        <v>49</v>
      </c>
      <c r="B58" s="8">
        <f t="shared" ref="B58:B61" si="10">I58</f>
        <v>46231</v>
      </c>
      <c r="C58" s="791" t="s">
        <v>360</v>
      </c>
      <c r="D58" s="208" t="s">
        <v>464</v>
      </c>
      <c r="E58" s="14">
        <v>46230</v>
      </c>
      <c r="F58" s="180" t="s">
        <v>124</v>
      </c>
      <c r="G58" s="55">
        <v>46231</v>
      </c>
      <c r="H58" s="56">
        <v>0.30555555555555552</v>
      </c>
      <c r="I58" s="55">
        <v>46231</v>
      </c>
      <c r="J58" s="56">
        <v>0.70694444444444438</v>
      </c>
      <c r="K58" s="212">
        <v>170</v>
      </c>
      <c r="L58" s="212">
        <v>25</v>
      </c>
      <c r="M58" s="212">
        <v>20</v>
      </c>
      <c r="N58" s="212">
        <v>30</v>
      </c>
      <c r="O58" s="30">
        <v>2729.61</v>
      </c>
      <c r="P58" s="213"/>
      <c r="U58" s="42"/>
    </row>
    <row r="59" spans="1:21">
      <c r="A59" s="12">
        <f t="shared" si="3"/>
        <v>50</v>
      </c>
      <c r="B59" s="8">
        <f t="shared" si="10"/>
        <v>46232</v>
      </c>
      <c r="C59" s="208" t="s">
        <v>346</v>
      </c>
      <c r="D59" s="208" t="s">
        <v>471</v>
      </c>
      <c r="E59" s="14">
        <v>46231</v>
      </c>
      <c r="F59" s="180" t="s">
        <v>124</v>
      </c>
      <c r="G59" s="55">
        <v>46231</v>
      </c>
      <c r="H59" s="56">
        <v>0.70694444444444438</v>
      </c>
      <c r="I59" s="55">
        <v>46232</v>
      </c>
      <c r="J59" s="56">
        <v>0.10416666666666667</v>
      </c>
      <c r="K59" s="212">
        <v>190</v>
      </c>
      <c r="L59" s="212">
        <v>25</v>
      </c>
      <c r="M59" s="212">
        <v>25</v>
      </c>
      <c r="N59" s="212">
        <v>30</v>
      </c>
      <c r="O59" s="30">
        <v>2664.61</v>
      </c>
      <c r="P59" s="213"/>
      <c r="U59" s="42"/>
    </row>
    <row r="60" spans="1:21">
      <c r="A60" s="12">
        <f t="shared" si="3"/>
        <v>51</v>
      </c>
      <c r="B60" s="8">
        <f t="shared" si="10"/>
        <v>46232</v>
      </c>
      <c r="C60" s="208" t="s">
        <v>428</v>
      </c>
      <c r="D60" s="208" t="s">
        <v>472</v>
      </c>
      <c r="E60" s="14">
        <v>46231</v>
      </c>
      <c r="F60" s="180" t="s">
        <v>124</v>
      </c>
      <c r="G60" s="55">
        <v>46232</v>
      </c>
      <c r="H60" s="56">
        <v>0.10416666666666667</v>
      </c>
      <c r="I60" s="55">
        <v>46232</v>
      </c>
      <c r="J60" s="56">
        <v>0.53125</v>
      </c>
      <c r="K60" s="212">
        <v>185</v>
      </c>
      <c r="L60" s="212">
        <v>25</v>
      </c>
      <c r="M60" s="212">
        <v>20</v>
      </c>
      <c r="N60" s="212">
        <v>30</v>
      </c>
      <c r="O60" s="30">
        <v>2686.67</v>
      </c>
      <c r="P60" s="213"/>
      <c r="U60" s="42"/>
    </row>
    <row r="61" spans="1:21">
      <c r="A61" s="12">
        <f t="shared" si="3"/>
        <v>52</v>
      </c>
      <c r="B61" s="8">
        <f t="shared" si="10"/>
        <v>46232</v>
      </c>
      <c r="C61" s="208" t="s">
        <v>347</v>
      </c>
      <c r="D61" s="208" t="s">
        <v>473</v>
      </c>
      <c r="E61" s="14">
        <v>46232</v>
      </c>
      <c r="F61" s="180" t="s">
        <v>124</v>
      </c>
      <c r="G61" s="55">
        <v>46232</v>
      </c>
      <c r="H61" s="56">
        <v>0.53125</v>
      </c>
      <c r="I61" s="55">
        <v>46232</v>
      </c>
      <c r="J61" s="56">
        <v>0.95833333333333337</v>
      </c>
      <c r="K61" s="212">
        <v>185</v>
      </c>
      <c r="L61" s="212">
        <v>25</v>
      </c>
      <c r="M61" s="212">
        <v>20</v>
      </c>
      <c r="N61" s="212">
        <v>30</v>
      </c>
      <c r="O61" s="30">
        <v>2513.23</v>
      </c>
      <c r="P61" s="213"/>
      <c r="U61" s="42"/>
    </row>
    <row r="62" spans="1:21">
      <c r="A62" s="12">
        <f t="shared" si="3"/>
        <v>53</v>
      </c>
      <c r="B62" s="8">
        <f t="shared" ref="B62:B63" si="11">I62</f>
        <v>46233</v>
      </c>
      <c r="C62" s="208" t="s">
        <v>426</v>
      </c>
      <c r="D62" s="208" t="s">
        <v>478</v>
      </c>
      <c r="E62" s="14">
        <v>46232</v>
      </c>
      <c r="F62" s="180" t="s">
        <v>124</v>
      </c>
      <c r="G62" s="55">
        <v>46232</v>
      </c>
      <c r="H62" s="56">
        <v>0.95833333333333337</v>
      </c>
      <c r="I62" s="55">
        <v>46233</v>
      </c>
      <c r="J62" s="56">
        <v>0.39583333333333331</v>
      </c>
      <c r="K62" s="212">
        <v>185</v>
      </c>
      <c r="L62" s="212">
        <v>25</v>
      </c>
      <c r="M62" s="212">
        <v>35</v>
      </c>
      <c r="N62" s="212">
        <v>30</v>
      </c>
      <c r="O62" s="30">
        <v>2832.05</v>
      </c>
      <c r="P62" s="213"/>
      <c r="U62" s="42"/>
    </row>
    <row r="63" spans="1:21">
      <c r="A63" s="12">
        <f t="shared" si="3"/>
        <v>54</v>
      </c>
      <c r="B63" s="8">
        <f t="shared" si="11"/>
        <v>46233</v>
      </c>
      <c r="C63" s="208" t="s">
        <v>410</v>
      </c>
      <c r="D63" s="208" t="s">
        <v>479</v>
      </c>
      <c r="E63" s="14">
        <v>46233</v>
      </c>
      <c r="F63" s="180" t="s">
        <v>124</v>
      </c>
      <c r="G63" s="55">
        <v>46233</v>
      </c>
      <c r="H63" s="56">
        <v>0.39583333333333331</v>
      </c>
      <c r="I63" s="55">
        <v>46233</v>
      </c>
      <c r="J63" s="56">
        <v>0.86805555555555547</v>
      </c>
      <c r="K63" s="212">
        <v>170</v>
      </c>
      <c r="L63" s="212">
        <v>25</v>
      </c>
      <c r="M63" s="212">
        <v>20</v>
      </c>
      <c r="N63" s="212">
        <v>30</v>
      </c>
      <c r="O63" s="30">
        <v>2441.52</v>
      </c>
      <c r="P63" s="213"/>
      <c r="U63" s="42"/>
    </row>
    <row r="64" spans="1:21">
      <c r="A64" s="12">
        <f t="shared" si="3"/>
        <v>55</v>
      </c>
      <c r="B64" s="8">
        <f t="shared" ref="B64:B65" si="12">I64</f>
        <v>46236</v>
      </c>
      <c r="C64" s="208" t="s">
        <v>447</v>
      </c>
      <c r="D64" s="208" t="s">
        <v>480</v>
      </c>
      <c r="E64" s="14">
        <v>46233</v>
      </c>
      <c r="F64" s="180" t="s">
        <v>124</v>
      </c>
      <c r="G64" s="55">
        <v>46233</v>
      </c>
      <c r="H64" s="56">
        <v>0.86805555555555547</v>
      </c>
      <c r="I64" s="55">
        <v>46236</v>
      </c>
      <c r="J64" s="56">
        <v>0.99791666666666667</v>
      </c>
      <c r="K64" s="212">
        <v>200</v>
      </c>
      <c r="L64" s="212">
        <v>25</v>
      </c>
      <c r="M64" s="212">
        <v>25</v>
      </c>
      <c r="N64" s="212">
        <v>30</v>
      </c>
      <c r="O64" s="30">
        <v>2814.78</v>
      </c>
      <c r="P64" s="213"/>
      <c r="U64" s="42"/>
    </row>
    <row r="65" spans="1:21">
      <c r="A65" s="12">
        <f t="shared" si="3"/>
        <v>56</v>
      </c>
      <c r="B65" s="8">
        <f t="shared" si="12"/>
        <v>46237</v>
      </c>
      <c r="C65" s="208" t="s">
        <v>296</v>
      </c>
      <c r="D65" s="208" t="s">
        <v>485</v>
      </c>
      <c r="E65" s="14">
        <v>46233</v>
      </c>
      <c r="F65" s="180" t="s">
        <v>124</v>
      </c>
      <c r="G65" s="55">
        <v>46236</v>
      </c>
      <c r="H65" s="56">
        <v>0.99791666666666667</v>
      </c>
      <c r="I65" s="55">
        <v>46237</v>
      </c>
      <c r="J65" s="56">
        <v>0.41666666666666669</v>
      </c>
      <c r="K65" s="212">
        <v>170</v>
      </c>
      <c r="L65" s="212">
        <v>25</v>
      </c>
      <c r="M65" s="212">
        <v>30</v>
      </c>
      <c r="N65" s="212">
        <v>30</v>
      </c>
      <c r="O65" s="30">
        <v>2724.88</v>
      </c>
      <c r="P65" s="213"/>
      <c r="U65" s="42"/>
    </row>
    <row r="66" spans="1:21" ht="15" thickBot="1">
      <c r="A66" s="12"/>
      <c r="B66" s="8"/>
      <c r="C66" s="208"/>
      <c r="D66" s="208"/>
      <c r="E66" s="14"/>
      <c r="F66" s="175"/>
      <c r="G66" s="55"/>
      <c r="H66" s="56"/>
      <c r="I66" s="55"/>
      <c r="J66" s="56"/>
      <c r="K66" s="56"/>
      <c r="L66" s="56"/>
      <c r="M66" s="210"/>
      <c r="N66" s="210"/>
      <c r="O66" s="30"/>
      <c r="P66" s="214"/>
    </row>
    <row r="67" spans="1:21" ht="15.6" thickTop="1" thickBot="1">
      <c r="A67" s="57" t="s">
        <v>3</v>
      </c>
      <c r="B67" s="58"/>
      <c r="C67" s="58"/>
      <c r="D67" s="58"/>
      <c r="E67" s="58"/>
      <c r="F67" s="58"/>
      <c r="G67" s="58"/>
      <c r="H67" s="60"/>
      <c r="I67" s="58"/>
      <c r="J67" s="60"/>
      <c r="K67" s="60"/>
      <c r="L67" s="60"/>
      <c r="M67" s="71"/>
      <c r="N67" s="71"/>
      <c r="O67" s="72">
        <f>SUM(O8:O66)</f>
        <v>145806.97742805289</v>
      </c>
      <c r="P67" s="215"/>
    </row>
    <row r="68" spans="1:21" ht="15" thickTop="1"/>
  </sheetData>
  <autoFilter ref="A1:P57" xr:uid="{00000000-0009-0000-0000-000044000000}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 xr:uid="{00000000-0004-0000-4400-000000000000}"/>
  </hyperlinks>
  <pageMargins left="0.7" right="0.7" top="0.75" bottom="0.75" header="0.3" footer="0.3"/>
  <pageSetup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S19"/>
  <sheetViews>
    <sheetView workbookViewId="0">
      <pane ySplit="7" topLeftCell="A8" activePane="bottomLeft" state="frozen"/>
      <selection pane="bottomLeft" activeCell="O2" sqref="O2"/>
    </sheetView>
  </sheetViews>
  <sheetFormatPr defaultColWidth="9.109375" defaultRowHeight="14.4"/>
  <cols>
    <col min="1" max="1" width="5.5546875" style="1" customWidth="1"/>
    <col min="2" max="3" width="10.6640625" style="1" customWidth="1"/>
    <col min="4" max="4" width="15.33203125" style="1" customWidth="1"/>
    <col min="5" max="6" width="10.6640625" style="1" customWidth="1"/>
    <col min="7" max="8" width="9.109375" style="1"/>
    <col min="9" max="9" width="10.6640625" style="1" customWidth="1"/>
    <col min="10" max="14" width="9.109375" style="1"/>
    <col min="15" max="15" width="19.109375" style="42" customWidth="1"/>
    <col min="16" max="16" width="49" style="1" customWidth="1"/>
    <col min="17" max="16384" width="9.109375" style="1"/>
  </cols>
  <sheetData>
    <row r="1" spans="1:19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61"/>
    </row>
    <row r="2" spans="1:19">
      <c r="B2" s="2"/>
      <c r="C2" s="3" t="s">
        <v>230</v>
      </c>
      <c r="D2" s="2"/>
      <c r="E2" s="2"/>
      <c r="F2" s="2"/>
      <c r="G2" s="2"/>
      <c r="H2" s="2"/>
      <c r="I2" s="26"/>
      <c r="J2" s="2"/>
      <c r="K2" s="2"/>
      <c r="L2" s="2"/>
      <c r="M2" s="2"/>
      <c r="N2" s="2"/>
      <c r="O2" s="62" t="s">
        <v>134</v>
      </c>
    </row>
    <row r="3" spans="1:19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61"/>
    </row>
    <row r="4" spans="1:19">
      <c r="B4" s="4"/>
      <c r="C4" s="4">
        <f>SCI!C4</f>
        <v>46204</v>
      </c>
      <c r="D4" s="44"/>
      <c r="E4" s="174"/>
      <c r="F4" s="174"/>
      <c r="G4" s="2"/>
      <c r="H4" s="2"/>
      <c r="I4" s="2"/>
      <c r="J4" s="2"/>
      <c r="K4" s="2"/>
      <c r="L4" s="2"/>
      <c r="M4" s="2"/>
      <c r="N4" s="2"/>
      <c r="O4" s="61" t="s">
        <v>135</v>
      </c>
    </row>
    <row r="5" spans="1:19" ht="15.75" customHeight="1">
      <c r="A5" s="894" t="s">
        <v>112</v>
      </c>
      <c r="B5" s="893" t="s">
        <v>113</v>
      </c>
      <c r="C5" s="893" t="s">
        <v>167</v>
      </c>
      <c r="D5" s="893" t="s">
        <v>222</v>
      </c>
      <c r="E5" s="893" t="s">
        <v>169</v>
      </c>
      <c r="F5" s="893" t="s">
        <v>170</v>
      </c>
      <c r="G5" s="928" t="s">
        <v>171</v>
      </c>
      <c r="H5" s="929"/>
      <c r="I5" s="929"/>
      <c r="J5" s="929"/>
      <c r="K5" s="929"/>
      <c r="L5" s="929"/>
      <c r="M5" s="929"/>
      <c r="N5" s="929"/>
      <c r="O5" s="925" t="s">
        <v>140</v>
      </c>
      <c r="P5" s="891" t="s">
        <v>172</v>
      </c>
    </row>
    <row r="6" spans="1:19" ht="15.75" customHeight="1">
      <c r="A6" s="921"/>
      <c r="B6" s="923"/>
      <c r="C6" s="923"/>
      <c r="D6" s="923"/>
      <c r="E6" s="923"/>
      <c r="F6" s="923"/>
      <c r="G6" s="930" t="s">
        <v>136</v>
      </c>
      <c r="H6" s="931"/>
      <c r="I6" s="930" t="s">
        <v>137</v>
      </c>
      <c r="J6" s="932"/>
      <c r="K6" s="930" t="s">
        <v>136</v>
      </c>
      <c r="L6" s="931"/>
      <c r="M6" s="930" t="s">
        <v>137</v>
      </c>
      <c r="N6" s="932"/>
      <c r="O6" s="926"/>
      <c r="P6" s="919"/>
    </row>
    <row r="7" spans="1:19" ht="33.75" customHeight="1">
      <c r="A7" s="895"/>
      <c r="B7" s="896"/>
      <c r="C7" s="896"/>
      <c r="D7" s="896"/>
      <c r="E7" s="896"/>
      <c r="F7" s="896"/>
      <c r="G7" s="5" t="s">
        <v>113</v>
      </c>
      <c r="H7" s="5" t="s">
        <v>143</v>
      </c>
      <c r="I7" s="5" t="s">
        <v>113</v>
      </c>
      <c r="J7" s="5" t="s">
        <v>143</v>
      </c>
      <c r="K7" s="5" t="s">
        <v>231</v>
      </c>
      <c r="L7" s="5" t="s">
        <v>232</v>
      </c>
      <c r="M7" s="5" t="s">
        <v>231</v>
      </c>
      <c r="N7" s="5" t="s">
        <v>232</v>
      </c>
      <c r="O7" s="937"/>
      <c r="P7" s="892"/>
    </row>
    <row r="8" spans="1:19">
      <c r="A8" s="47">
        <f t="shared" ref="A8:A17" si="0">A7+1</f>
        <v>1</v>
      </c>
      <c r="B8" s="48">
        <f t="shared" ref="B8:B9" si="1">I8</f>
        <v>0</v>
      </c>
      <c r="C8" s="49"/>
      <c r="D8" s="50"/>
      <c r="E8" s="207"/>
      <c r="F8" s="49"/>
      <c r="G8" s="51"/>
      <c r="H8" s="80"/>
      <c r="I8" s="53"/>
      <c r="J8" s="80"/>
      <c r="K8" s="68"/>
      <c r="L8" s="68"/>
      <c r="M8" s="68"/>
      <c r="N8" s="68"/>
      <c r="O8" s="137"/>
      <c r="P8" s="28"/>
      <c r="S8" s="74"/>
    </row>
    <row r="9" spans="1:19">
      <c r="A9" s="47">
        <f t="shared" si="0"/>
        <v>2</v>
      </c>
      <c r="B9" s="48">
        <f t="shared" si="1"/>
        <v>0</v>
      </c>
      <c r="C9" s="68"/>
      <c r="D9" s="50"/>
      <c r="E9" s="207"/>
      <c r="F9" s="49"/>
      <c r="G9" s="51"/>
      <c r="H9" s="81"/>
      <c r="I9" s="51"/>
      <c r="J9" s="85"/>
      <c r="K9" s="68"/>
      <c r="L9" s="68"/>
      <c r="M9" s="68"/>
      <c r="N9" s="68"/>
      <c r="O9" s="137"/>
      <c r="P9" s="28"/>
      <c r="S9" s="74"/>
    </row>
    <row r="10" spans="1:19">
      <c r="A10" s="47">
        <f t="shared" si="0"/>
        <v>3</v>
      </c>
      <c r="B10" s="48">
        <f t="shared" ref="B10:B17" si="2">I10</f>
        <v>0</v>
      </c>
      <c r="C10" s="68"/>
      <c r="D10" s="50"/>
      <c r="E10" s="207"/>
      <c r="F10" s="49"/>
      <c r="G10" s="51"/>
      <c r="H10" s="81"/>
      <c r="I10" s="51"/>
      <c r="J10" s="80"/>
      <c r="K10" s="68"/>
      <c r="L10" s="68"/>
      <c r="M10" s="68"/>
      <c r="N10" s="68"/>
      <c r="O10" s="67"/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2"/>
        <v>0</v>
      </c>
      <c r="C11" s="68"/>
      <c r="D11" s="50"/>
      <c r="E11" s="207"/>
      <c r="F11" s="49"/>
      <c r="G11" s="51"/>
      <c r="H11" s="81"/>
      <c r="I11" s="51"/>
      <c r="J11" s="80"/>
      <c r="K11" s="68"/>
      <c r="L11" s="68"/>
      <c r="M11" s="68"/>
      <c r="N11" s="68"/>
      <c r="O11" s="67"/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2"/>
        <v>0</v>
      </c>
      <c r="C12" s="68"/>
      <c r="D12" s="50"/>
      <c r="E12" s="207"/>
      <c r="F12" s="49"/>
      <c r="G12" s="51"/>
      <c r="H12" s="81"/>
      <c r="I12" s="51"/>
      <c r="J12" s="80"/>
      <c r="K12" s="68"/>
      <c r="L12" s="68"/>
      <c r="M12" s="68"/>
      <c r="N12" s="68"/>
      <c r="O12" s="67"/>
      <c r="P12" s="28"/>
      <c r="Q12" s="75"/>
      <c r="R12" s="42"/>
    </row>
    <row r="13" spans="1:19">
      <c r="A13" s="47">
        <f t="shared" si="0"/>
        <v>6</v>
      </c>
      <c r="B13" s="48">
        <f t="shared" si="2"/>
        <v>0</v>
      </c>
      <c r="C13" s="68"/>
      <c r="D13" s="50"/>
      <c r="E13" s="207"/>
      <c r="F13" s="49"/>
      <c r="G13" s="51"/>
      <c r="H13" s="81"/>
      <c r="I13" s="51"/>
      <c r="J13" s="80"/>
      <c r="K13" s="66"/>
      <c r="L13" s="66"/>
      <c r="M13" s="66"/>
      <c r="N13" s="66"/>
      <c r="O13" s="137"/>
      <c r="P13" s="94"/>
      <c r="Q13" s="75"/>
      <c r="R13" s="42"/>
    </row>
    <row r="14" spans="1:19">
      <c r="A14" s="47">
        <f t="shared" si="0"/>
        <v>7</v>
      </c>
      <c r="B14" s="48">
        <f t="shared" si="2"/>
        <v>0</v>
      </c>
      <c r="C14" s="68"/>
      <c r="D14" s="50"/>
      <c r="E14" s="207"/>
      <c r="F14" s="49"/>
      <c r="G14" s="51"/>
      <c r="H14" s="81"/>
      <c r="I14" s="51"/>
      <c r="J14" s="80"/>
      <c r="K14" s="66"/>
      <c r="L14" s="66"/>
      <c r="M14" s="66"/>
      <c r="N14" s="66"/>
      <c r="O14" s="137"/>
      <c r="P14" s="94"/>
      <c r="Q14" s="75"/>
      <c r="R14" s="42"/>
    </row>
    <row r="15" spans="1:19">
      <c r="A15" s="47">
        <f t="shared" si="0"/>
        <v>8</v>
      </c>
      <c r="B15" s="48">
        <f t="shared" si="2"/>
        <v>0</v>
      </c>
      <c r="C15" s="68"/>
      <c r="D15" s="50"/>
      <c r="E15" s="207"/>
      <c r="F15" s="49"/>
      <c r="G15" s="51"/>
      <c r="H15" s="81"/>
      <c r="I15" s="51"/>
      <c r="J15" s="80"/>
      <c r="K15" s="66"/>
      <c r="L15" s="66"/>
      <c r="M15" s="66"/>
      <c r="N15" s="66"/>
      <c r="O15" s="67"/>
      <c r="P15" s="94"/>
      <c r="Q15" s="75"/>
      <c r="R15" s="42"/>
    </row>
    <row r="16" spans="1:19">
      <c r="A16" s="47">
        <f t="shared" si="0"/>
        <v>9</v>
      </c>
      <c r="B16" s="48">
        <f t="shared" si="2"/>
        <v>0</v>
      </c>
      <c r="C16" s="68"/>
      <c r="D16" s="50"/>
      <c r="E16" s="207"/>
      <c r="F16" s="49"/>
      <c r="G16" s="51"/>
      <c r="H16" s="81"/>
      <c r="I16" s="51"/>
      <c r="J16" s="80"/>
      <c r="K16" s="66"/>
      <c r="L16" s="66"/>
      <c r="M16" s="66"/>
      <c r="N16" s="66"/>
      <c r="O16" s="67"/>
      <c r="P16" s="94"/>
      <c r="Q16" s="75"/>
      <c r="R16" s="42"/>
    </row>
    <row r="17" spans="1:18">
      <c r="A17" s="47">
        <f t="shared" si="0"/>
        <v>10</v>
      </c>
      <c r="B17" s="48">
        <f t="shared" si="2"/>
        <v>0</v>
      </c>
      <c r="C17" s="68"/>
      <c r="D17" s="50"/>
      <c r="E17" s="207"/>
      <c r="F17" s="49"/>
      <c r="G17" s="51"/>
      <c r="H17" s="81"/>
      <c r="I17" s="51"/>
      <c r="J17" s="80"/>
      <c r="K17" s="66"/>
      <c r="L17" s="66"/>
      <c r="M17" s="66"/>
      <c r="N17" s="66"/>
      <c r="O17" s="67"/>
      <c r="P17" s="94"/>
      <c r="Q17" s="75"/>
      <c r="R17" s="42"/>
    </row>
    <row r="18" spans="1:18">
      <c r="A18" s="47"/>
      <c r="B18" s="48"/>
      <c r="C18" s="68"/>
      <c r="D18" s="50"/>
      <c r="E18" s="207"/>
      <c r="F18" s="49"/>
      <c r="G18" s="51"/>
      <c r="H18" s="81"/>
      <c r="I18" s="14"/>
      <c r="J18" s="56"/>
      <c r="K18" s="66"/>
      <c r="L18" s="66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8"/>
      <c r="F19" s="58"/>
      <c r="G19" s="58"/>
      <c r="H19" s="60"/>
      <c r="I19" s="58"/>
      <c r="J19" s="60"/>
      <c r="K19" s="60"/>
      <c r="L19" s="60"/>
      <c r="M19" s="163"/>
      <c r="N19" s="163"/>
      <c r="O19" s="72">
        <f>SUM(O8:O18)</f>
        <v>0</v>
      </c>
      <c r="P19" s="73"/>
    </row>
  </sheetData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 xr:uid="{00000000-0004-0000-4500-000000000000}"/>
  </hyperlinks>
  <pageMargins left="0.7" right="0.7" top="0.75" bottom="0.75" header="0.3" footer="0.3"/>
  <pageSetup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50"/>
  <sheetViews>
    <sheetView zoomScale="85" zoomScaleNormal="85" workbookViewId="0">
      <pane xSplit="2" ySplit="7" topLeftCell="C42" activePane="bottomRight" state="frozen"/>
      <selection pane="topRight"/>
      <selection pane="bottomLeft"/>
      <selection pane="bottomRight" activeCell="M57" sqref="M57"/>
    </sheetView>
  </sheetViews>
  <sheetFormatPr defaultColWidth="9.109375" defaultRowHeight="14.4"/>
  <cols>
    <col min="1" max="2" width="9.109375" style="1"/>
    <col min="3" max="3" width="20" style="1" customWidth="1"/>
    <col min="4" max="4" width="9.109375" style="1"/>
    <col min="5" max="5" width="7.6640625" style="1" customWidth="1"/>
    <col min="6" max="6" width="9.109375" style="1"/>
    <col min="7" max="7" width="7.6640625" style="1" customWidth="1"/>
    <col min="8" max="10" width="9.109375" style="1"/>
    <col min="11" max="11" width="15.6640625" style="42" customWidth="1"/>
    <col min="12" max="12" width="12.6640625" style="35" customWidth="1"/>
    <col min="13" max="13" width="12.109375" style="42" customWidth="1"/>
    <col min="14" max="14" width="15.33203125" style="1" customWidth="1"/>
    <col min="15" max="15" width="11.88671875" style="1" customWidth="1"/>
    <col min="16" max="16" width="65" style="1" customWidth="1"/>
    <col min="17" max="16384" width="9.109375" style="1"/>
  </cols>
  <sheetData>
    <row r="1" spans="1:16">
      <c r="E1" s="151" t="s">
        <v>233</v>
      </c>
      <c r="G1" s="44"/>
      <c r="H1" s="44"/>
      <c r="I1" s="44"/>
      <c r="J1" s="44"/>
      <c r="K1" s="200"/>
      <c r="L1" s="201"/>
      <c r="M1" s="200"/>
      <c r="N1" s="44"/>
      <c r="O1" s="44"/>
      <c r="P1" s="44"/>
    </row>
    <row r="2" spans="1:16">
      <c r="E2" s="151" t="s">
        <v>234</v>
      </c>
      <c r="G2" s="44"/>
      <c r="H2" s="44"/>
      <c r="I2" s="44"/>
      <c r="J2" s="44"/>
      <c r="K2" s="83" t="s">
        <v>235</v>
      </c>
      <c r="L2" s="202"/>
      <c r="M2" s="203">
        <f>SUM(M8:M37)</f>
        <v>22977.564999999944</v>
      </c>
      <c r="N2" s="44"/>
      <c r="O2" s="44"/>
      <c r="P2" s="25" t="s">
        <v>134</v>
      </c>
    </row>
    <row r="3" spans="1:16">
      <c r="E3" s="152">
        <f>CERES!C4</f>
        <v>46204</v>
      </c>
      <c r="G3" s="44"/>
      <c r="H3" s="44"/>
      <c r="I3" s="44"/>
      <c r="J3" s="44"/>
      <c r="K3" s="200"/>
      <c r="L3" s="201"/>
      <c r="M3" s="200"/>
      <c r="N3" s="44"/>
      <c r="O3" s="44"/>
      <c r="P3" s="44"/>
    </row>
    <row r="4" spans="1:16" ht="15" thickBot="1">
      <c r="B4" s="44"/>
      <c r="C4" s="44"/>
      <c r="D4" s="44"/>
      <c r="E4" s="44"/>
      <c r="F4" s="44"/>
      <c r="G4" s="44"/>
      <c r="H4" s="44"/>
      <c r="I4" s="44"/>
      <c r="J4" s="44"/>
      <c r="K4" s="200"/>
      <c r="L4" s="201"/>
      <c r="M4" s="200"/>
      <c r="N4" s="44"/>
      <c r="O4" s="44"/>
      <c r="P4" s="44"/>
    </row>
    <row r="5" spans="1:16" ht="15" customHeight="1" thickTop="1">
      <c r="A5" s="968" t="s">
        <v>236</v>
      </c>
      <c r="B5" s="968" t="s">
        <v>237</v>
      </c>
      <c r="C5" s="971" t="s">
        <v>197</v>
      </c>
      <c r="D5" s="968" t="s">
        <v>238</v>
      </c>
      <c r="E5" s="966" t="s">
        <v>171</v>
      </c>
      <c r="F5" s="966"/>
      <c r="G5" s="966"/>
      <c r="H5" s="966"/>
      <c r="I5" s="966" t="s">
        <v>173</v>
      </c>
      <c r="J5" s="966"/>
      <c r="K5" s="974" t="s">
        <v>139</v>
      </c>
      <c r="L5" s="974"/>
      <c r="M5" s="974" t="s">
        <v>225</v>
      </c>
      <c r="N5" s="977" t="s">
        <v>138</v>
      </c>
      <c r="O5" s="977" t="s">
        <v>239</v>
      </c>
      <c r="P5" s="980" t="s">
        <v>142</v>
      </c>
    </row>
    <row r="6" spans="1:16" ht="32.25" customHeight="1">
      <c r="A6" s="969"/>
      <c r="B6" s="969"/>
      <c r="C6" s="972"/>
      <c r="D6" s="969"/>
      <c r="E6" s="967" t="s">
        <v>240</v>
      </c>
      <c r="F6" s="967"/>
      <c r="G6" s="967" t="s">
        <v>137</v>
      </c>
      <c r="H6" s="967"/>
      <c r="I6" s="967"/>
      <c r="J6" s="967"/>
      <c r="K6" s="975"/>
      <c r="L6" s="975"/>
      <c r="M6" s="975"/>
      <c r="N6" s="978"/>
      <c r="O6" s="978"/>
      <c r="P6" s="981"/>
    </row>
    <row r="7" spans="1:16" ht="15.75" customHeight="1" thickBot="1">
      <c r="A7" s="970"/>
      <c r="B7" s="970"/>
      <c r="C7" s="973"/>
      <c r="D7" s="970"/>
      <c r="E7" s="110" t="s">
        <v>113</v>
      </c>
      <c r="F7" s="110" t="s">
        <v>143</v>
      </c>
      <c r="G7" s="110" t="s">
        <v>113</v>
      </c>
      <c r="H7" s="110" t="s">
        <v>143</v>
      </c>
      <c r="I7" s="110" t="s">
        <v>136</v>
      </c>
      <c r="J7" s="110" t="s">
        <v>241</v>
      </c>
      <c r="K7" s="129" t="s">
        <v>136</v>
      </c>
      <c r="L7" s="204" t="s">
        <v>241</v>
      </c>
      <c r="M7" s="976"/>
      <c r="N7" s="979"/>
      <c r="O7" s="979"/>
      <c r="P7" s="982"/>
    </row>
    <row r="8" spans="1:16" ht="15" thickTop="1">
      <c r="A8" s="194">
        <f>A7+1</f>
        <v>1</v>
      </c>
      <c r="B8" s="195">
        <f>G8</f>
        <v>46204</v>
      </c>
      <c r="C8" s="728" t="s">
        <v>297</v>
      </c>
      <c r="D8" s="196" t="s">
        <v>302</v>
      </c>
      <c r="E8" s="55">
        <v>46203</v>
      </c>
      <c r="F8" s="138">
        <v>0.65277777777777779</v>
      </c>
      <c r="G8" s="55">
        <v>46204</v>
      </c>
      <c r="H8" s="138">
        <v>0.33333333333333331</v>
      </c>
      <c r="I8" s="197">
        <v>190</v>
      </c>
      <c r="J8" s="197">
        <v>20</v>
      </c>
      <c r="K8" s="140">
        <v>977975.03700000001</v>
      </c>
      <c r="L8" s="140">
        <v>978765.71</v>
      </c>
      <c r="M8" s="135">
        <f t="shared" ref="M8" si="0">L8-K8</f>
        <v>790.67299999995157</v>
      </c>
      <c r="N8" s="158">
        <f t="shared" ref="N8" si="1">IFERROR(((G8-E8+H8-F8)),"")</f>
        <v>0.68055555555555547</v>
      </c>
      <c r="O8" s="159">
        <f t="shared" ref="O8:O9" si="2">M8/24</f>
        <v>32.944708333331313</v>
      </c>
      <c r="P8" s="146"/>
    </row>
    <row r="9" spans="1:16">
      <c r="A9" s="194">
        <f t="shared" ref="A9:A48" si="3">A8+1</f>
        <v>2</v>
      </c>
      <c r="B9" s="195">
        <f t="shared" ref="B9:B34" si="4">G9</f>
        <v>46204</v>
      </c>
      <c r="C9" s="728" t="s">
        <v>298</v>
      </c>
      <c r="D9" s="196" t="s">
        <v>206</v>
      </c>
      <c r="E9" s="198">
        <v>46204</v>
      </c>
      <c r="F9" s="116">
        <v>0.33333333333333331</v>
      </c>
      <c r="G9" s="55">
        <v>46204</v>
      </c>
      <c r="H9" s="138">
        <v>0.55555555555555558</v>
      </c>
      <c r="I9" s="197">
        <v>130</v>
      </c>
      <c r="J9" s="197">
        <v>10</v>
      </c>
      <c r="K9" s="135">
        <f>L8</f>
        <v>978765.71</v>
      </c>
      <c r="L9" s="140">
        <v>979357.93</v>
      </c>
      <c r="M9" s="135">
        <f t="shared" ref="M9" si="5">L9-K9</f>
        <v>592.22000000008848</v>
      </c>
      <c r="N9" s="158">
        <f t="shared" ref="N9" si="6">IFERROR(((G9-E9+H9-F9)),"")</f>
        <v>0.22222222222222227</v>
      </c>
      <c r="O9" s="159">
        <f t="shared" si="2"/>
        <v>24.675833333337021</v>
      </c>
      <c r="P9" s="146"/>
    </row>
    <row r="10" spans="1:16">
      <c r="A10" s="194">
        <f t="shared" si="3"/>
        <v>3</v>
      </c>
      <c r="B10" s="195">
        <f t="shared" si="4"/>
        <v>46205</v>
      </c>
      <c r="C10" s="728" t="s">
        <v>299</v>
      </c>
      <c r="D10" s="529" t="s">
        <v>203</v>
      </c>
      <c r="E10" s="198">
        <v>46204</v>
      </c>
      <c r="F10" s="116">
        <v>0.55555555555555558</v>
      </c>
      <c r="G10" s="55">
        <v>46205</v>
      </c>
      <c r="H10" s="138">
        <v>0.16666666666666666</v>
      </c>
      <c r="I10" s="197">
        <v>190</v>
      </c>
      <c r="J10" s="197">
        <v>10</v>
      </c>
      <c r="K10" s="135">
        <f t="shared" ref="K10:K48" si="7">L9</f>
        <v>979357.93</v>
      </c>
      <c r="L10" s="140">
        <v>980255.04799999995</v>
      </c>
      <c r="M10" s="135">
        <f t="shared" ref="M10:M12" si="8">L10-K10</f>
        <v>897.11799999990035</v>
      </c>
      <c r="N10" s="158">
        <f t="shared" ref="N10:N12" si="9">IFERROR(((G10-E10+H10-F10)),"")</f>
        <v>0.61111111111111116</v>
      </c>
      <c r="O10" s="159">
        <f t="shared" ref="O10:O12" si="10">M10/24</f>
        <v>37.379916666662517</v>
      </c>
      <c r="P10" s="146"/>
    </row>
    <row r="11" spans="1:16">
      <c r="A11" s="194">
        <f t="shared" si="3"/>
        <v>4</v>
      </c>
      <c r="B11" s="195">
        <f t="shared" si="4"/>
        <v>46205</v>
      </c>
      <c r="C11" s="728" t="s">
        <v>300</v>
      </c>
      <c r="D11" s="196" t="s">
        <v>303</v>
      </c>
      <c r="E11" s="198">
        <v>46205</v>
      </c>
      <c r="F11" s="116">
        <v>0.16666666666666666</v>
      </c>
      <c r="G11" s="55">
        <v>46205</v>
      </c>
      <c r="H11" s="138">
        <v>0.70833333333333337</v>
      </c>
      <c r="I11" s="197">
        <v>180</v>
      </c>
      <c r="J11" s="197">
        <v>15</v>
      </c>
      <c r="K11" s="135">
        <f t="shared" si="7"/>
        <v>980255.04799999995</v>
      </c>
      <c r="L11" s="140">
        <v>981038.17799999996</v>
      </c>
      <c r="M11" s="135">
        <f t="shared" si="8"/>
        <v>783.13000000000466</v>
      </c>
      <c r="N11" s="158">
        <f t="shared" si="9"/>
        <v>0.54166666666666674</v>
      </c>
      <c r="O11" s="159">
        <f t="shared" si="10"/>
        <v>32.630416666666861</v>
      </c>
      <c r="P11" s="146"/>
    </row>
    <row r="12" spans="1:16">
      <c r="A12" s="194">
        <f t="shared" si="3"/>
        <v>5</v>
      </c>
      <c r="B12" s="195">
        <f t="shared" si="4"/>
        <v>46206</v>
      </c>
      <c r="C12" s="728" t="s">
        <v>301</v>
      </c>
      <c r="D12" s="196" t="s">
        <v>204</v>
      </c>
      <c r="E12" s="55">
        <v>46205</v>
      </c>
      <c r="F12" s="138">
        <v>0.70833333333333337</v>
      </c>
      <c r="G12" s="55">
        <v>46206</v>
      </c>
      <c r="H12" s="138">
        <v>0.3611111111111111</v>
      </c>
      <c r="I12" s="197">
        <v>170</v>
      </c>
      <c r="J12" s="197">
        <v>10</v>
      </c>
      <c r="K12" s="135">
        <f t="shared" si="7"/>
        <v>981038.17799999996</v>
      </c>
      <c r="L12" s="140">
        <v>981820.321</v>
      </c>
      <c r="M12" s="135">
        <f t="shared" si="8"/>
        <v>782.14300000004005</v>
      </c>
      <c r="N12" s="158">
        <f t="shared" si="9"/>
        <v>0.65277777777777779</v>
      </c>
      <c r="O12" s="159">
        <f t="shared" si="10"/>
        <v>32.589291666668338</v>
      </c>
      <c r="P12" s="146"/>
    </row>
    <row r="13" spans="1:16">
      <c r="A13" s="194">
        <f t="shared" si="3"/>
        <v>6</v>
      </c>
      <c r="B13" s="195">
        <f t="shared" si="4"/>
        <v>46206</v>
      </c>
      <c r="C13" s="753" t="s">
        <v>350</v>
      </c>
      <c r="D13" s="196" t="s">
        <v>203</v>
      </c>
      <c r="E13" s="55">
        <v>46206</v>
      </c>
      <c r="F13" s="138">
        <v>0.3611111111111111</v>
      </c>
      <c r="G13" s="55">
        <v>46206</v>
      </c>
      <c r="H13" s="138">
        <v>0.77083333333333337</v>
      </c>
      <c r="I13" s="197">
        <v>140</v>
      </c>
      <c r="J13" s="197">
        <v>15</v>
      </c>
      <c r="K13" s="135">
        <f t="shared" si="7"/>
        <v>981820.321</v>
      </c>
      <c r="L13" s="140">
        <v>982467.28799999994</v>
      </c>
      <c r="M13" s="135">
        <f t="shared" ref="M13:M14" si="11">L13-K13</f>
        <v>646.96699999994598</v>
      </c>
      <c r="N13" s="158">
        <f t="shared" ref="N13:N14" si="12">IFERROR(((G13-E13+H13-F13)),"")</f>
        <v>0.40972222222222227</v>
      </c>
      <c r="O13" s="159">
        <f t="shared" ref="O13:O14" si="13">M13/24</f>
        <v>26.956958333331084</v>
      </c>
      <c r="P13" s="146"/>
    </row>
    <row r="14" spans="1:16">
      <c r="A14" s="194">
        <f t="shared" si="3"/>
        <v>7</v>
      </c>
      <c r="B14" s="195">
        <f t="shared" si="4"/>
        <v>46209</v>
      </c>
      <c r="C14" s="728" t="s">
        <v>314</v>
      </c>
      <c r="D14" s="196" t="s">
        <v>206</v>
      </c>
      <c r="E14" s="55">
        <v>46206</v>
      </c>
      <c r="F14" s="138">
        <v>0.77083333333333337</v>
      </c>
      <c r="G14" s="55">
        <v>46209</v>
      </c>
      <c r="H14" s="138">
        <v>0.3888888888888889</v>
      </c>
      <c r="I14" s="197">
        <v>185</v>
      </c>
      <c r="J14" s="197">
        <v>10</v>
      </c>
      <c r="K14" s="135">
        <f t="shared" si="7"/>
        <v>982467.28799999994</v>
      </c>
      <c r="L14" s="140">
        <v>983286.32400000002</v>
      </c>
      <c r="M14" s="135">
        <f t="shared" si="11"/>
        <v>819.03600000008009</v>
      </c>
      <c r="N14" s="158">
        <f t="shared" si="12"/>
        <v>2.6180555555555554</v>
      </c>
      <c r="O14" s="159">
        <f t="shared" si="13"/>
        <v>34.12650000000334</v>
      </c>
      <c r="P14" s="146"/>
    </row>
    <row r="15" spans="1:16">
      <c r="A15" s="194">
        <f t="shared" si="3"/>
        <v>8</v>
      </c>
      <c r="B15" s="195">
        <f t="shared" si="4"/>
        <v>46209</v>
      </c>
      <c r="C15" s="753" t="s">
        <v>349</v>
      </c>
      <c r="D15" s="734" t="s">
        <v>208</v>
      </c>
      <c r="E15" s="55">
        <v>46209</v>
      </c>
      <c r="F15" s="138">
        <v>0.3888888888888889</v>
      </c>
      <c r="G15" s="55">
        <v>46209</v>
      </c>
      <c r="H15" s="138">
        <v>0.6875</v>
      </c>
      <c r="I15" s="197">
        <v>150</v>
      </c>
      <c r="J15" s="197">
        <v>15</v>
      </c>
      <c r="K15" s="135">
        <f t="shared" si="7"/>
        <v>983286.32400000002</v>
      </c>
      <c r="L15" s="140">
        <v>983975.80500000005</v>
      </c>
      <c r="M15" s="135">
        <f t="shared" ref="M15:M16" si="14">L15-K15</f>
        <v>689.48100000002887</v>
      </c>
      <c r="N15" s="158">
        <f t="shared" ref="N15:N16" si="15">IFERROR(((G15-E15+H15-F15)),"")</f>
        <v>0.2986111111111111</v>
      </c>
      <c r="O15" s="159">
        <f t="shared" ref="O15:O16" si="16">M15/24</f>
        <v>28.728375000001204</v>
      </c>
      <c r="P15" s="146"/>
    </row>
    <row r="16" spans="1:16">
      <c r="A16" s="194">
        <f t="shared" si="3"/>
        <v>9</v>
      </c>
      <c r="B16" s="195">
        <f t="shared" si="4"/>
        <v>46210</v>
      </c>
      <c r="C16" s="120" t="s">
        <v>322</v>
      </c>
      <c r="D16" s="738" t="s">
        <v>207</v>
      </c>
      <c r="E16" s="55">
        <v>46209</v>
      </c>
      <c r="F16" s="138">
        <v>0.6875</v>
      </c>
      <c r="G16" s="55">
        <v>46210</v>
      </c>
      <c r="H16" s="138">
        <v>0.4375</v>
      </c>
      <c r="I16" s="197">
        <v>180</v>
      </c>
      <c r="J16" s="197">
        <v>15</v>
      </c>
      <c r="K16" s="135">
        <f t="shared" si="7"/>
        <v>983975.80500000005</v>
      </c>
      <c r="L16" s="140">
        <v>984731.70799999998</v>
      </c>
      <c r="M16" s="135">
        <f t="shared" si="14"/>
        <v>755.90299999993294</v>
      </c>
      <c r="N16" s="158">
        <f t="shared" si="15"/>
        <v>0.75</v>
      </c>
      <c r="O16" s="159">
        <f t="shared" si="16"/>
        <v>31.495958333330538</v>
      </c>
      <c r="P16" s="146"/>
    </row>
    <row r="17" spans="1:16">
      <c r="A17" s="194">
        <f t="shared" si="3"/>
        <v>10</v>
      </c>
      <c r="B17" s="195">
        <f t="shared" si="4"/>
        <v>46211</v>
      </c>
      <c r="C17" s="120" t="s">
        <v>321</v>
      </c>
      <c r="D17" s="738" t="s">
        <v>302</v>
      </c>
      <c r="E17" s="55">
        <v>46210</v>
      </c>
      <c r="F17" s="138">
        <v>0.4375</v>
      </c>
      <c r="G17" s="55">
        <v>46211</v>
      </c>
      <c r="H17" s="750">
        <v>0.125</v>
      </c>
      <c r="I17" s="751">
        <v>185</v>
      </c>
      <c r="J17" s="197">
        <v>10</v>
      </c>
      <c r="K17" s="135">
        <f t="shared" si="7"/>
        <v>984731.70799999998</v>
      </c>
      <c r="L17" s="140">
        <v>985546.13600000006</v>
      </c>
      <c r="M17" s="135">
        <f t="shared" ref="M17" si="17">L17-K17</f>
        <v>814.42800000007264</v>
      </c>
      <c r="N17" s="158">
        <f t="shared" ref="N17" si="18">IFERROR(((G17-E17+H17-F17)),"")</f>
        <v>0.6875</v>
      </c>
      <c r="O17" s="159">
        <f t="shared" ref="O17" si="19">M17/24</f>
        <v>33.934500000003027</v>
      </c>
      <c r="P17" s="146"/>
    </row>
    <row r="18" spans="1:16">
      <c r="A18" s="194">
        <f t="shared" si="3"/>
        <v>11</v>
      </c>
      <c r="B18" s="195">
        <f t="shared" si="4"/>
        <v>46211</v>
      </c>
      <c r="C18" s="752" t="s">
        <v>348</v>
      </c>
      <c r="D18" s="739" t="s">
        <v>323</v>
      </c>
      <c r="E18" s="55">
        <v>46211</v>
      </c>
      <c r="F18" s="116">
        <v>0.125</v>
      </c>
      <c r="G18" s="55">
        <v>46211</v>
      </c>
      <c r="H18" s="138">
        <v>0.66666666666666663</v>
      </c>
      <c r="I18" s="197">
        <v>150</v>
      </c>
      <c r="J18" s="197">
        <v>20</v>
      </c>
      <c r="K18" s="135">
        <f t="shared" si="7"/>
        <v>985546.13600000006</v>
      </c>
      <c r="L18" s="140">
        <v>986209.27899999998</v>
      </c>
      <c r="M18" s="135">
        <f t="shared" ref="M18" si="20">L18-K18</f>
        <v>663.14299999992363</v>
      </c>
      <c r="N18" s="158">
        <f t="shared" ref="N18" si="21">IFERROR(((G18-E18+H18-F18)),"")</f>
        <v>0.54166666666666663</v>
      </c>
      <c r="O18" s="159">
        <f t="shared" ref="O18" si="22">M18/24</f>
        <v>27.630958333330152</v>
      </c>
      <c r="P18" s="146"/>
    </row>
    <row r="19" spans="1:16">
      <c r="A19" s="194">
        <f t="shared" si="3"/>
        <v>12</v>
      </c>
      <c r="B19" s="195">
        <f t="shared" ref="B19" si="23">G19</f>
        <v>46212</v>
      </c>
      <c r="C19" s="120" t="s">
        <v>342</v>
      </c>
      <c r="D19" s="739" t="s">
        <v>203</v>
      </c>
      <c r="E19" s="198">
        <v>46211</v>
      </c>
      <c r="F19" s="116">
        <v>0.66666666666666663</v>
      </c>
      <c r="G19" s="55">
        <v>46212</v>
      </c>
      <c r="H19" s="138">
        <v>0.44791666666666669</v>
      </c>
      <c r="I19" s="197">
        <v>195</v>
      </c>
      <c r="J19" s="197">
        <v>10</v>
      </c>
      <c r="K19" s="135">
        <f t="shared" si="7"/>
        <v>986209.27899999998</v>
      </c>
      <c r="L19" s="140">
        <v>987064.60100000002</v>
      </c>
      <c r="M19" s="135">
        <f t="shared" ref="M19" si="24">L19-K19</f>
        <v>855.32200000004377</v>
      </c>
      <c r="N19" s="158">
        <f t="shared" ref="N19" si="25">IFERROR(((G19-E19+H19-F19)),"")</f>
        <v>0.78125000000000011</v>
      </c>
      <c r="O19" s="159">
        <f t="shared" ref="O19" si="26">M19/24</f>
        <v>35.638416666668491</v>
      </c>
      <c r="P19" s="146"/>
    </row>
    <row r="20" spans="1:16">
      <c r="A20" s="194">
        <f t="shared" si="3"/>
        <v>13</v>
      </c>
      <c r="B20" s="195">
        <f t="shared" si="4"/>
        <v>46213</v>
      </c>
      <c r="C20" s="728" t="s">
        <v>351</v>
      </c>
      <c r="D20" s="196" t="s">
        <v>207</v>
      </c>
      <c r="E20" s="198">
        <v>46212</v>
      </c>
      <c r="F20" s="116">
        <v>0.44791666666666669</v>
      </c>
      <c r="G20" s="55">
        <v>46213</v>
      </c>
      <c r="H20" s="138">
        <v>0</v>
      </c>
      <c r="I20" s="197">
        <v>185</v>
      </c>
      <c r="J20" s="197">
        <v>15</v>
      </c>
      <c r="K20" s="135">
        <f t="shared" si="7"/>
        <v>987064.60100000002</v>
      </c>
      <c r="L20" s="140">
        <v>987855.027</v>
      </c>
      <c r="M20" s="135">
        <f t="shared" ref="M20:M21" si="27">L20-K20</f>
        <v>790.42599999997765</v>
      </c>
      <c r="N20" s="158">
        <f t="shared" ref="N20:N21" si="28">IFERROR(((G20-E20+H20-F20)),"")</f>
        <v>0.55208333333333326</v>
      </c>
      <c r="O20" s="159">
        <f t="shared" ref="O20:O21" si="29">M20/24</f>
        <v>32.934416666665733</v>
      </c>
      <c r="P20" s="146"/>
    </row>
    <row r="21" spans="1:16">
      <c r="A21" s="194">
        <f t="shared" si="3"/>
        <v>14</v>
      </c>
      <c r="B21" s="195">
        <f t="shared" si="4"/>
        <v>46213</v>
      </c>
      <c r="C21" s="728" t="s">
        <v>352</v>
      </c>
      <c r="D21" s="196" t="s">
        <v>323</v>
      </c>
      <c r="E21" s="198">
        <v>46213</v>
      </c>
      <c r="F21" s="116">
        <v>0</v>
      </c>
      <c r="G21" s="55">
        <v>46213</v>
      </c>
      <c r="H21" s="138">
        <v>0.58333333333333337</v>
      </c>
      <c r="I21" s="197">
        <v>180</v>
      </c>
      <c r="J21" s="197">
        <v>15</v>
      </c>
      <c r="K21" s="135">
        <f t="shared" si="7"/>
        <v>987855.027</v>
      </c>
      <c r="L21" s="140">
        <v>988670.85900000005</v>
      </c>
      <c r="M21" s="135">
        <f t="shared" si="27"/>
        <v>815.83200000005309</v>
      </c>
      <c r="N21" s="158">
        <f t="shared" si="28"/>
        <v>0.58333333333333337</v>
      </c>
      <c r="O21" s="159">
        <f t="shared" si="29"/>
        <v>33.993000000002212</v>
      </c>
      <c r="P21" s="146"/>
    </row>
    <row r="22" spans="1:16">
      <c r="A22" s="194">
        <f t="shared" si="3"/>
        <v>15</v>
      </c>
      <c r="B22" s="195">
        <f t="shared" si="4"/>
        <v>46214</v>
      </c>
      <c r="C22" s="728" t="s">
        <v>361</v>
      </c>
      <c r="D22" s="196" t="s">
        <v>302</v>
      </c>
      <c r="E22" s="198">
        <v>46213</v>
      </c>
      <c r="F22" s="116">
        <v>0.58333333333333337</v>
      </c>
      <c r="G22" s="55">
        <v>46214</v>
      </c>
      <c r="H22" s="138">
        <v>4.1666666666666664E-2</v>
      </c>
      <c r="I22" s="197">
        <v>140</v>
      </c>
      <c r="J22" s="197">
        <v>15</v>
      </c>
      <c r="K22" s="135">
        <f t="shared" si="7"/>
        <v>988670.85900000005</v>
      </c>
      <c r="L22" s="140">
        <v>989251.96400000004</v>
      </c>
      <c r="M22" s="135">
        <f t="shared" ref="M22:M30" si="30">L22-K22</f>
        <v>581.10499999998137</v>
      </c>
      <c r="N22" s="158">
        <f t="shared" ref="N22:N30" si="31">IFERROR(((G22-E22+H22-F22)),"")</f>
        <v>0.45833333333333337</v>
      </c>
      <c r="O22" s="159">
        <f t="shared" ref="O22:O23" si="32">M22/24</f>
        <v>24.212708333332557</v>
      </c>
      <c r="P22" s="146"/>
    </row>
    <row r="23" spans="1:16">
      <c r="A23" s="194">
        <f t="shared" si="3"/>
        <v>16</v>
      </c>
      <c r="B23" s="195">
        <f t="shared" si="4"/>
        <v>46214</v>
      </c>
      <c r="C23" s="728" t="s">
        <v>370</v>
      </c>
      <c r="D23" s="196" t="s">
        <v>207</v>
      </c>
      <c r="E23" s="198">
        <v>46214</v>
      </c>
      <c r="F23" s="116">
        <v>4.1666666666666664E-2</v>
      </c>
      <c r="G23" s="55">
        <v>46214</v>
      </c>
      <c r="H23" s="138">
        <v>0.66666666666666663</v>
      </c>
      <c r="I23" s="197">
        <v>185</v>
      </c>
      <c r="J23" s="197">
        <v>10</v>
      </c>
      <c r="K23" s="135">
        <f t="shared" si="7"/>
        <v>989251.96400000004</v>
      </c>
      <c r="L23" s="140">
        <v>990070.68</v>
      </c>
      <c r="M23" s="135">
        <f t="shared" si="30"/>
        <v>818.7160000000149</v>
      </c>
      <c r="N23" s="158">
        <f t="shared" si="31"/>
        <v>0.625</v>
      </c>
      <c r="O23" s="159">
        <f t="shared" si="32"/>
        <v>34.11316666666729</v>
      </c>
      <c r="P23" s="146"/>
    </row>
    <row r="24" spans="1:16">
      <c r="A24" s="194">
        <f t="shared" si="3"/>
        <v>17</v>
      </c>
      <c r="B24" s="195">
        <f t="shared" si="4"/>
        <v>46216</v>
      </c>
      <c r="C24" s="728" t="s">
        <v>382</v>
      </c>
      <c r="D24" s="196" t="s">
        <v>323</v>
      </c>
      <c r="E24" s="55">
        <v>46214</v>
      </c>
      <c r="F24" s="138">
        <v>0.66666666666666663</v>
      </c>
      <c r="G24" s="55">
        <v>46216</v>
      </c>
      <c r="H24" s="138">
        <v>0.47916666666666669</v>
      </c>
      <c r="I24" s="197">
        <v>110</v>
      </c>
      <c r="J24" s="197">
        <v>10</v>
      </c>
      <c r="K24" s="135">
        <f t="shared" si="7"/>
        <v>990070.68</v>
      </c>
      <c r="L24" s="140">
        <v>990627.45400000003</v>
      </c>
      <c r="M24" s="135">
        <f t="shared" si="30"/>
        <v>556.77399999997579</v>
      </c>
      <c r="N24" s="158">
        <f t="shared" si="31"/>
        <v>1.8125</v>
      </c>
      <c r="O24" s="159">
        <f t="shared" ref="O24" si="33">M24/24</f>
        <v>23.198916666665657</v>
      </c>
      <c r="P24" s="146"/>
    </row>
    <row r="25" spans="1:16">
      <c r="A25" s="194">
        <f t="shared" si="3"/>
        <v>18</v>
      </c>
      <c r="B25" s="195">
        <f t="shared" si="4"/>
        <v>46216</v>
      </c>
      <c r="C25" s="120" t="s">
        <v>375</v>
      </c>
      <c r="D25" s="758" t="s">
        <v>365</v>
      </c>
      <c r="E25" s="55">
        <v>46216</v>
      </c>
      <c r="F25" s="138">
        <v>0.47916666666666669</v>
      </c>
      <c r="G25" s="55">
        <v>46216</v>
      </c>
      <c r="H25" s="138">
        <v>0.91666666666666663</v>
      </c>
      <c r="I25" s="197">
        <v>145</v>
      </c>
      <c r="J25" s="197">
        <v>15</v>
      </c>
      <c r="K25" s="135">
        <f t="shared" si="7"/>
        <v>990627.45400000003</v>
      </c>
      <c r="L25" s="140">
        <v>991243.49600000004</v>
      </c>
      <c r="M25" s="135">
        <f t="shared" ref="M25:M29" si="34">L25-K25</f>
        <v>616.04200000001583</v>
      </c>
      <c r="N25" s="158">
        <f t="shared" ref="N25:N29" si="35">IFERROR(((G25-E25+H25-F25)),"")</f>
        <v>0.43749999999999994</v>
      </c>
      <c r="O25" s="159">
        <f t="shared" ref="O25:O29" si="36">M25/24</f>
        <v>25.668416666667326</v>
      </c>
      <c r="P25" s="146"/>
    </row>
    <row r="26" spans="1:16">
      <c r="A26" s="194">
        <f t="shared" si="3"/>
        <v>19</v>
      </c>
      <c r="B26" s="195">
        <f t="shared" si="4"/>
        <v>46217</v>
      </c>
      <c r="C26" s="120" t="s">
        <v>389</v>
      </c>
      <c r="D26" s="758" t="s">
        <v>341</v>
      </c>
      <c r="E26" s="55">
        <v>46216</v>
      </c>
      <c r="F26" s="138">
        <v>0.91666666666666663</v>
      </c>
      <c r="G26" s="55">
        <v>46217</v>
      </c>
      <c r="H26" s="138">
        <v>0.5</v>
      </c>
      <c r="I26" s="197">
        <v>150</v>
      </c>
      <c r="J26" s="197">
        <v>15</v>
      </c>
      <c r="K26" s="135">
        <f t="shared" si="7"/>
        <v>991243.49600000004</v>
      </c>
      <c r="L26" s="140">
        <v>991906.31900000002</v>
      </c>
      <c r="M26" s="135">
        <f t="shared" ref="M26:M27" si="37">L26-K26</f>
        <v>662.82299999997485</v>
      </c>
      <c r="N26" s="158">
        <f t="shared" ref="N26:N27" si="38">IFERROR(((G26-E26+H26-F26)),"")</f>
        <v>0.58333333333333337</v>
      </c>
      <c r="O26" s="159">
        <f t="shared" ref="O26:O27" si="39">M26/24</f>
        <v>27.617624999998952</v>
      </c>
      <c r="P26" s="146"/>
    </row>
    <row r="27" spans="1:16">
      <c r="A27" s="194">
        <f t="shared" si="3"/>
        <v>20</v>
      </c>
      <c r="B27" s="195">
        <f t="shared" si="4"/>
        <v>46218</v>
      </c>
      <c r="C27" s="120" t="s">
        <v>383</v>
      </c>
      <c r="D27" s="739" t="s">
        <v>204</v>
      </c>
      <c r="E27" s="55">
        <v>46217</v>
      </c>
      <c r="F27" s="138">
        <v>0.91666666666666663</v>
      </c>
      <c r="G27" s="55">
        <v>46218</v>
      </c>
      <c r="H27" s="138">
        <v>0.79166666666666663</v>
      </c>
      <c r="I27" s="197">
        <v>190</v>
      </c>
      <c r="J27" s="197">
        <v>20</v>
      </c>
      <c r="K27" s="135">
        <f t="shared" si="7"/>
        <v>991906.31900000002</v>
      </c>
      <c r="L27" s="764">
        <v>993263.125</v>
      </c>
      <c r="M27" s="135">
        <f t="shared" si="37"/>
        <v>1356.8059999999823</v>
      </c>
      <c r="N27" s="158">
        <f t="shared" si="38"/>
        <v>0.87499999999999989</v>
      </c>
      <c r="O27" s="159">
        <f t="shared" si="39"/>
        <v>56.533583333332594</v>
      </c>
      <c r="P27" s="146"/>
    </row>
    <row r="28" spans="1:16">
      <c r="A28" s="194">
        <f t="shared" si="3"/>
        <v>21</v>
      </c>
      <c r="B28" s="195">
        <f t="shared" si="4"/>
        <v>46219</v>
      </c>
      <c r="C28" s="120" t="s">
        <v>390</v>
      </c>
      <c r="D28" s="196" t="s">
        <v>206</v>
      </c>
      <c r="E28" s="55">
        <v>46218</v>
      </c>
      <c r="F28" s="138">
        <v>0.79166666666666663</v>
      </c>
      <c r="G28" s="55">
        <v>46219</v>
      </c>
      <c r="H28" s="138">
        <v>0.61458333333333337</v>
      </c>
      <c r="I28" s="197">
        <v>180</v>
      </c>
      <c r="J28" s="197">
        <v>15</v>
      </c>
      <c r="K28" s="135">
        <f t="shared" si="7"/>
        <v>993263.125</v>
      </c>
      <c r="L28" s="764">
        <v>994079.41299999994</v>
      </c>
      <c r="M28" s="135">
        <f t="shared" si="34"/>
        <v>816.28799999994226</v>
      </c>
      <c r="N28" s="158">
        <f t="shared" si="35"/>
        <v>0.82291666666666685</v>
      </c>
      <c r="O28" s="159">
        <f t="shared" si="36"/>
        <v>34.011999999997592</v>
      </c>
      <c r="P28" s="146"/>
    </row>
    <row r="29" spans="1:16">
      <c r="A29" s="194">
        <f t="shared" si="3"/>
        <v>22</v>
      </c>
      <c r="B29" s="195">
        <f t="shared" si="4"/>
        <v>46220</v>
      </c>
      <c r="C29" s="120" t="s">
        <v>391</v>
      </c>
      <c r="D29" s="196" t="s">
        <v>203</v>
      </c>
      <c r="E29" s="55">
        <v>46219</v>
      </c>
      <c r="F29" s="138">
        <v>0.61458333333333337</v>
      </c>
      <c r="G29" s="55">
        <v>46220</v>
      </c>
      <c r="H29" s="138">
        <v>0.375</v>
      </c>
      <c r="I29" s="197">
        <v>180</v>
      </c>
      <c r="J29" s="197">
        <v>15</v>
      </c>
      <c r="K29" s="135">
        <f t="shared" si="7"/>
        <v>994079.41299999994</v>
      </c>
      <c r="L29" s="140">
        <v>994730.44400000002</v>
      </c>
      <c r="M29" s="135">
        <f t="shared" si="34"/>
        <v>651.03100000007544</v>
      </c>
      <c r="N29" s="158">
        <f t="shared" si="35"/>
        <v>0.76041666666666663</v>
      </c>
      <c r="O29" s="159">
        <f t="shared" si="36"/>
        <v>27.126291666669811</v>
      </c>
      <c r="P29" s="146"/>
    </row>
    <row r="30" spans="1:16">
      <c r="A30" s="194">
        <f t="shared" si="3"/>
        <v>23</v>
      </c>
      <c r="B30" s="195">
        <f t="shared" si="4"/>
        <v>46221</v>
      </c>
      <c r="C30" s="120" t="s">
        <v>399</v>
      </c>
      <c r="D30" s="196" t="s">
        <v>204</v>
      </c>
      <c r="E30" s="55">
        <v>46220</v>
      </c>
      <c r="F30" s="138">
        <v>0.375</v>
      </c>
      <c r="G30" s="55">
        <v>46221</v>
      </c>
      <c r="H30" s="138">
        <v>0.125</v>
      </c>
      <c r="I30" s="197">
        <v>180</v>
      </c>
      <c r="J30" s="197">
        <v>20</v>
      </c>
      <c r="K30" s="135">
        <f t="shared" si="7"/>
        <v>994730.44400000002</v>
      </c>
      <c r="L30" s="140">
        <v>995538.37300000002</v>
      </c>
      <c r="M30" s="135">
        <f t="shared" si="30"/>
        <v>807.92900000000373</v>
      </c>
      <c r="N30" s="158">
        <f t="shared" si="31"/>
        <v>0.75</v>
      </c>
      <c r="O30" s="159">
        <f t="shared" ref="O30" si="40">M30/24</f>
        <v>33.663708333333489</v>
      </c>
      <c r="P30" s="147"/>
    </row>
    <row r="31" spans="1:16">
      <c r="A31" s="194">
        <f t="shared" si="3"/>
        <v>24</v>
      </c>
      <c r="B31" s="195">
        <f t="shared" si="4"/>
        <v>46223</v>
      </c>
      <c r="C31" s="120" t="s">
        <v>400</v>
      </c>
      <c r="D31" s="196" t="s">
        <v>206</v>
      </c>
      <c r="E31" s="55">
        <v>46221</v>
      </c>
      <c r="F31" s="138">
        <v>0.125</v>
      </c>
      <c r="G31" s="55">
        <v>46223</v>
      </c>
      <c r="H31" s="138">
        <v>0.375</v>
      </c>
      <c r="I31" s="197">
        <v>180</v>
      </c>
      <c r="J31" s="197">
        <v>10</v>
      </c>
      <c r="K31" s="135">
        <f t="shared" si="7"/>
        <v>995538.37300000002</v>
      </c>
      <c r="L31" s="140">
        <v>996334.79200000002</v>
      </c>
      <c r="M31" s="135">
        <f t="shared" ref="M31" si="41">L31-K31</f>
        <v>796.41899999999441</v>
      </c>
      <c r="N31" s="158">
        <f t="shared" ref="N31" si="42">IFERROR(((G31-E31+H31-F31)),"")</f>
        <v>2.25</v>
      </c>
      <c r="O31" s="159">
        <f t="shared" ref="O31" si="43">M31/24</f>
        <v>33.184124999999767</v>
      </c>
      <c r="P31" s="147"/>
    </row>
    <row r="32" spans="1:16">
      <c r="A32" s="194">
        <f t="shared" si="3"/>
        <v>25</v>
      </c>
      <c r="B32" s="195">
        <f t="shared" si="4"/>
        <v>46223</v>
      </c>
      <c r="C32" s="728" t="s">
        <v>409</v>
      </c>
      <c r="D32" s="770" t="s">
        <v>208</v>
      </c>
      <c r="E32" s="198">
        <v>46223</v>
      </c>
      <c r="F32" s="116">
        <v>0.375</v>
      </c>
      <c r="G32" s="55">
        <v>46223</v>
      </c>
      <c r="H32" s="138">
        <v>0.66666666666666663</v>
      </c>
      <c r="I32" s="197">
        <v>140</v>
      </c>
      <c r="J32" s="197">
        <v>10</v>
      </c>
      <c r="K32" s="135">
        <f t="shared" si="7"/>
        <v>996334.79200000002</v>
      </c>
      <c r="L32" s="140">
        <v>996993.89199999999</v>
      </c>
      <c r="M32" s="135">
        <f t="shared" ref="M32" si="44">L32-K32</f>
        <v>659.09999999997672</v>
      </c>
      <c r="N32" s="158">
        <f t="shared" ref="N32" si="45">IFERROR(((G32-E32+H32-F32)),"")</f>
        <v>0.29166666666666663</v>
      </c>
      <c r="O32" s="159">
        <f t="shared" ref="O32" si="46">M32/24</f>
        <v>27.462499999999029</v>
      </c>
      <c r="P32" s="147"/>
    </row>
    <row r="33" spans="1:16">
      <c r="A33" s="194">
        <f t="shared" si="3"/>
        <v>26</v>
      </c>
      <c r="B33" s="195">
        <f t="shared" si="4"/>
        <v>46224</v>
      </c>
      <c r="C33" s="728" t="s">
        <v>416</v>
      </c>
      <c r="D33" s="778" t="s">
        <v>323</v>
      </c>
      <c r="E33" s="198">
        <v>46223</v>
      </c>
      <c r="F33" s="116">
        <v>0.66666666666666663</v>
      </c>
      <c r="G33" s="55">
        <v>46224</v>
      </c>
      <c r="H33" s="138">
        <v>0.41666666666666669</v>
      </c>
      <c r="I33" s="197">
        <v>185</v>
      </c>
      <c r="J33" s="197">
        <v>10</v>
      </c>
      <c r="K33" s="135">
        <f t="shared" si="7"/>
        <v>996993.89199999999</v>
      </c>
      <c r="L33" s="140">
        <v>997840.52500000002</v>
      </c>
      <c r="M33" s="135">
        <f t="shared" ref="M33:M38" si="47">L33-K33</f>
        <v>846.63300000003073</v>
      </c>
      <c r="N33" s="158">
        <f t="shared" ref="N33:N38" si="48">IFERROR(((G33-E33+H33-F33)),"")</f>
        <v>0.75000000000000011</v>
      </c>
      <c r="O33" s="159">
        <f t="shared" ref="O33:O38" si="49">M33/24</f>
        <v>35.276375000001281</v>
      </c>
      <c r="P33" s="147"/>
    </row>
    <row r="34" spans="1:16">
      <c r="A34" s="194">
        <f t="shared" si="3"/>
        <v>27</v>
      </c>
      <c r="B34" s="195">
        <f t="shared" si="4"/>
        <v>46224</v>
      </c>
      <c r="C34" s="728" t="s">
        <v>420</v>
      </c>
      <c r="D34" s="196" t="s">
        <v>206</v>
      </c>
      <c r="E34" s="198">
        <v>46224</v>
      </c>
      <c r="F34" s="116">
        <v>0.41666666666666669</v>
      </c>
      <c r="G34" s="55">
        <v>46224</v>
      </c>
      <c r="H34" s="138">
        <v>0.84027777777777779</v>
      </c>
      <c r="I34" s="197">
        <v>170</v>
      </c>
      <c r="J34" s="197">
        <v>15</v>
      </c>
      <c r="K34" s="135">
        <f t="shared" si="7"/>
        <v>997840.52500000002</v>
      </c>
      <c r="L34" s="140">
        <v>998634.74899999995</v>
      </c>
      <c r="M34" s="135">
        <f t="shared" si="47"/>
        <v>794.22399999992922</v>
      </c>
      <c r="N34" s="158">
        <f t="shared" si="48"/>
        <v>0.4236111111111111</v>
      </c>
      <c r="O34" s="159">
        <f t="shared" si="49"/>
        <v>33.092666666663717</v>
      </c>
      <c r="P34" s="147"/>
    </row>
    <row r="35" spans="1:16">
      <c r="A35" s="194">
        <f t="shared" si="3"/>
        <v>28</v>
      </c>
      <c r="B35" s="195">
        <f t="shared" ref="B35:B37" si="50">G35</f>
        <v>46225</v>
      </c>
      <c r="C35" s="728" t="s">
        <v>423</v>
      </c>
      <c r="D35" s="196" t="s">
        <v>208</v>
      </c>
      <c r="E35" s="198">
        <v>46224</v>
      </c>
      <c r="F35" s="116">
        <v>0.84027777777777779</v>
      </c>
      <c r="G35" s="55">
        <v>46225</v>
      </c>
      <c r="H35" s="138">
        <v>0.54166666666666663</v>
      </c>
      <c r="I35" s="197">
        <v>150</v>
      </c>
      <c r="J35" s="197">
        <v>10</v>
      </c>
      <c r="K35" s="135">
        <f t="shared" si="7"/>
        <v>998634.74899999995</v>
      </c>
      <c r="L35" s="140">
        <v>999314.00399999996</v>
      </c>
      <c r="M35" s="135">
        <f t="shared" si="47"/>
        <v>679.25500000000466</v>
      </c>
      <c r="N35" s="158">
        <f t="shared" si="48"/>
        <v>0.70138888888888873</v>
      </c>
      <c r="O35" s="159">
        <f t="shared" si="49"/>
        <v>28.302291666666861</v>
      </c>
      <c r="P35" s="147"/>
    </row>
    <row r="36" spans="1:16">
      <c r="A36" s="194">
        <f t="shared" si="3"/>
        <v>29</v>
      </c>
      <c r="B36" s="195">
        <f t="shared" si="50"/>
        <v>46226</v>
      </c>
      <c r="C36" s="120" t="s">
        <v>424</v>
      </c>
      <c r="D36" s="739" t="s">
        <v>204</v>
      </c>
      <c r="E36" s="198">
        <v>46225</v>
      </c>
      <c r="F36" s="116">
        <v>0.54166666666666663</v>
      </c>
      <c r="G36" s="55">
        <v>46226</v>
      </c>
      <c r="H36" s="138">
        <v>0.14583333333333334</v>
      </c>
      <c r="I36" s="197">
        <v>175</v>
      </c>
      <c r="J36" s="197">
        <v>10</v>
      </c>
      <c r="K36" s="135">
        <f t="shared" si="7"/>
        <v>999314.00399999996</v>
      </c>
      <c r="L36" s="140">
        <v>1000089.051</v>
      </c>
      <c r="M36" s="135">
        <f>L36-K36</f>
        <v>775.04700000002049</v>
      </c>
      <c r="N36" s="158">
        <f t="shared" ref="N36:N37" si="51">IFERROR(((G36-E36+H36-F36)),"")</f>
        <v>0.60416666666666663</v>
      </c>
      <c r="O36" s="159">
        <f t="shared" ref="O36:O37" si="52">M36/24</f>
        <v>32.293625000000851</v>
      </c>
      <c r="P36" s="147"/>
    </row>
    <row r="37" spans="1:16">
      <c r="A37" s="194">
        <f t="shared" si="3"/>
        <v>30</v>
      </c>
      <c r="B37" s="195">
        <f t="shared" si="50"/>
        <v>46226</v>
      </c>
      <c r="C37" s="120" t="s">
        <v>436</v>
      </c>
      <c r="D37" s="739" t="s">
        <v>323</v>
      </c>
      <c r="E37" s="198">
        <v>46226</v>
      </c>
      <c r="F37" s="116">
        <v>0.14583333333333334</v>
      </c>
      <c r="G37" s="55">
        <v>46226</v>
      </c>
      <c r="H37" s="138">
        <v>0.70833333333333337</v>
      </c>
      <c r="I37" s="197">
        <v>180</v>
      </c>
      <c r="J37" s="197">
        <v>10</v>
      </c>
      <c r="K37" s="135">
        <f t="shared" si="7"/>
        <v>1000089.051</v>
      </c>
      <c r="L37" s="140">
        <v>1000952.602</v>
      </c>
      <c r="M37" s="135">
        <f t="shared" ref="M37" si="53">L37-K37</f>
        <v>863.55099999997765</v>
      </c>
      <c r="N37" s="158">
        <f t="shared" si="51"/>
        <v>0.5625</v>
      </c>
      <c r="O37" s="159">
        <f t="shared" si="52"/>
        <v>35.981291666665733</v>
      </c>
      <c r="P37" s="147"/>
    </row>
    <row r="38" spans="1:16">
      <c r="A38" s="194">
        <f t="shared" si="3"/>
        <v>31</v>
      </c>
      <c r="B38" s="195">
        <f t="shared" ref="B38:B39" si="54">G38</f>
        <v>46227</v>
      </c>
      <c r="C38" s="120" t="s">
        <v>437</v>
      </c>
      <c r="D38" s="739" t="s">
        <v>208</v>
      </c>
      <c r="E38" s="55">
        <v>46226</v>
      </c>
      <c r="F38" s="138">
        <v>0.70833333333333337</v>
      </c>
      <c r="G38" s="55">
        <v>46227</v>
      </c>
      <c r="H38" s="138">
        <v>0.4375</v>
      </c>
      <c r="I38" s="197">
        <v>140</v>
      </c>
      <c r="J38" s="197">
        <v>25</v>
      </c>
      <c r="K38" s="135">
        <f t="shared" si="7"/>
        <v>1000952.602</v>
      </c>
      <c r="L38" s="140">
        <v>1001781.7610000001</v>
      </c>
      <c r="M38" s="135">
        <f t="shared" si="47"/>
        <v>829.15900000010151</v>
      </c>
      <c r="N38" s="158">
        <f t="shared" si="48"/>
        <v>0.72916666666666663</v>
      </c>
      <c r="O38" s="159">
        <f t="shared" si="49"/>
        <v>34.548291666670899</v>
      </c>
      <c r="P38" s="147"/>
    </row>
    <row r="39" spans="1:16">
      <c r="A39" s="194">
        <f t="shared" si="3"/>
        <v>32</v>
      </c>
      <c r="B39" s="195">
        <f t="shared" si="54"/>
        <v>46227</v>
      </c>
      <c r="C39" s="120" t="s">
        <v>438</v>
      </c>
      <c r="D39" s="739" t="s">
        <v>204</v>
      </c>
      <c r="E39" s="55">
        <v>46227</v>
      </c>
      <c r="F39" s="138">
        <v>0.4375</v>
      </c>
      <c r="G39" s="55">
        <v>46227</v>
      </c>
      <c r="H39" s="138">
        <v>0.83333333333333337</v>
      </c>
      <c r="I39" s="197">
        <v>170</v>
      </c>
      <c r="J39" s="197">
        <v>10</v>
      </c>
      <c r="K39" s="135">
        <f t="shared" si="7"/>
        <v>1001781.7610000001</v>
      </c>
      <c r="L39" s="140">
        <v>1002403.304</v>
      </c>
      <c r="M39" s="135">
        <f t="shared" ref="M39:M41" si="55">L39-K39</f>
        <v>621.54299999994691</v>
      </c>
      <c r="N39" s="158">
        <f t="shared" ref="N39:N41" si="56">IFERROR(((G39-E39+H39-F39)),"")</f>
        <v>0.39583333333333337</v>
      </c>
      <c r="O39" s="159">
        <f t="shared" ref="O39:O41" si="57">M39/24</f>
        <v>25.897624999997788</v>
      </c>
      <c r="P39" s="147"/>
    </row>
    <row r="40" spans="1:16">
      <c r="A40" s="194">
        <f t="shared" si="3"/>
        <v>33</v>
      </c>
      <c r="B40" s="195">
        <f t="shared" ref="B40:B43" si="58">G40</f>
        <v>46230</v>
      </c>
      <c r="C40" s="728" t="s">
        <v>441</v>
      </c>
      <c r="D40" s="196" t="s">
        <v>323</v>
      </c>
      <c r="E40" s="55">
        <v>46227</v>
      </c>
      <c r="F40" s="138">
        <v>0.83333333333333337</v>
      </c>
      <c r="G40" s="55">
        <v>46230</v>
      </c>
      <c r="H40" s="138">
        <v>0.47222222222222227</v>
      </c>
      <c r="I40" s="197">
        <v>140</v>
      </c>
      <c r="J40" s="197">
        <v>20</v>
      </c>
      <c r="K40" s="135">
        <f t="shared" si="7"/>
        <v>1002403.304</v>
      </c>
      <c r="L40" s="140">
        <v>1003190.118</v>
      </c>
      <c r="M40" s="135">
        <f t="shared" si="55"/>
        <v>786.81400000001304</v>
      </c>
      <c r="N40" s="158">
        <f t="shared" si="56"/>
        <v>2.6388888888888888</v>
      </c>
      <c r="O40" s="159">
        <f t="shared" si="57"/>
        <v>32.78391666666721</v>
      </c>
      <c r="P40" s="147"/>
    </row>
    <row r="41" spans="1:16">
      <c r="A41" s="194">
        <f t="shared" si="3"/>
        <v>34</v>
      </c>
      <c r="B41" s="195">
        <f t="shared" si="58"/>
        <v>46230</v>
      </c>
      <c r="C41" s="728" t="s">
        <v>450</v>
      </c>
      <c r="D41" s="739" t="s">
        <v>208</v>
      </c>
      <c r="E41" s="55">
        <v>46230</v>
      </c>
      <c r="F41" s="138">
        <v>0.47222222222222227</v>
      </c>
      <c r="G41" s="55">
        <v>46230</v>
      </c>
      <c r="H41" s="138">
        <v>0.83333333333333337</v>
      </c>
      <c r="I41" s="197">
        <v>170</v>
      </c>
      <c r="J41" s="197">
        <v>10</v>
      </c>
      <c r="K41" s="135">
        <f t="shared" si="7"/>
        <v>1003190.118</v>
      </c>
      <c r="L41" s="140">
        <v>1003839.447</v>
      </c>
      <c r="M41" s="135">
        <f t="shared" si="55"/>
        <v>649.32900000002701</v>
      </c>
      <c r="N41" s="158">
        <f t="shared" si="56"/>
        <v>0.3611111111111111</v>
      </c>
      <c r="O41" s="159">
        <f t="shared" si="57"/>
        <v>27.055375000001124</v>
      </c>
      <c r="P41" s="147"/>
    </row>
    <row r="42" spans="1:16">
      <c r="A42" s="194">
        <f t="shared" si="3"/>
        <v>35</v>
      </c>
      <c r="B42" s="195">
        <f t="shared" si="58"/>
        <v>46231</v>
      </c>
      <c r="C42" s="728" t="s">
        <v>466</v>
      </c>
      <c r="D42" s="786" t="s">
        <v>303</v>
      </c>
      <c r="E42" s="55">
        <v>46230</v>
      </c>
      <c r="F42" s="138">
        <v>0.83333333333333337</v>
      </c>
      <c r="G42" s="55">
        <v>46231</v>
      </c>
      <c r="H42" s="138">
        <v>0.4375</v>
      </c>
      <c r="I42" s="197">
        <v>170</v>
      </c>
      <c r="J42" s="197">
        <v>10</v>
      </c>
      <c r="K42" s="135">
        <f t="shared" si="7"/>
        <v>1003839.447</v>
      </c>
      <c r="L42" s="140">
        <v>1004615.31</v>
      </c>
      <c r="M42" s="135">
        <f t="shared" ref="M42" si="59">L42-K42</f>
        <v>775.86300000001211</v>
      </c>
      <c r="N42" s="158">
        <f t="shared" ref="N42" si="60">IFERROR(((G42-E42+H42-F42)),"")</f>
        <v>0.60416666666666663</v>
      </c>
      <c r="O42" s="159">
        <f t="shared" ref="O42" si="61">M42/24</f>
        <v>32.327625000000502</v>
      </c>
      <c r="P42" s="147"/>
    </row>
    <row r="43" spans="1:16">
      <c r="A43" s="194">
        <f t="shared" si="3"/>
        <v>36</v>
      </c>
      <c r="B43" s="195">
        <f t="shared" si="58"/>
        <v>46231</v>
      </c>
      <c r="C43" s="728" t="s">
        <v>465</v>
      </c>
      <c r="D43" s="786" t="s">
        <v>323</v>
      </c>
      <c r="E43" s="198">
        <v>46231</v>
      </c>
      <c r="F43" s="116">
        <v>0.4375</v>
      </c>
      <c r="G43" s="55">
        <v>46231</v>
      </c>
      <c r="H43" s="138">
        <v>0.91666666666666663</v>
      </c>
      <c r="I43" s="197">
        <v>165</v>
      </c>
      <c r="J43" s="197">
        <v>10</v>
      </c>
      <c r="K43" s="135">
        <f t="shared" si="7"/>
        <v>1004615.31</v>
      </c>
      <c r="L43" s="140">
        <v>1005414.721</v>
      </c>
      <c r="M43" s="135">
        <f t="shared" ref="M43" si="62">L43-K43</f>
        <v>799.41099999996368</v>
      </c>
      <c r="N43" s="158">
        <f t="shared" ref="N43" si="63">IFERROR(((G43-E43+H43-F43)),"")</f>
        <v>0.47916666666666663</v>
      </c>
      <c r="O43" s="159">
        <f t="shared" ref="O43" si="64">M43/24</f>
        <v>33.308791666665151</v>
      </c>
      <c r="P43" s="147"/>
    </row>
    <row r="44" spans="1:16">
      <c r="A44" s="194">
        <f t="shared" si="3"/>
        <v>37</v>
      </c>
      <c r="B44" s="195">
        <f t="shared" ref="B44:B46" si="65">G44</f>
        <v>46232</v>
      </c>
      <c r="C44" s="728" t="s">
        <v>474</v>
      </c>
      <c r="D44" s="196" t="s">
        <v>341</v>
      </c>
      <c r="E44" s="198">
        <v>46231</v>
      </c>
      <c r="F44" s="116">
        <v>0.91666666666666663</v>
      </c>
      <c r="G44" s="55">
        <v>46232</v>
      </c>
      <c r="H44" s="138">
        <v>0.5</v>
      </c>
      <c r="I44" s="197">
        <v>140</v>
      </c>
      <c r="J44" s="197">
        <v>5</v>
      </c>
      <c r="K44" s="135">
        <f t="shared" si="7"/>
        <v>1005414.721</v>
      </c>
      <c r="L44" s="140">
        <v>1006075.393</v>
      </c>
      <c r="M44" s="135">
        <f t="shared" ref="M44" si="66">L44-K44</f>
        <v>660.67200000002049</v>
      </c>
      <c r="N44" s="158">
        <f t="shared" ref="N44" si="67">IFERROR(((G44-E44+H44-F44)),"")</f>
        <v>0.58333333333333337</v>
      </c>
      <c r="O44" s="159">
        <f t="shared" ref="O44" si="68">M44/24</f>
        <v>27.528000000000855</v>
      </c>
      <c r="P44" s="147"/>
    </row>
    <row r="45" spans="1:16">
      <c r="A45" s="194">
        <f t="shared" si="3"/>
        <v>38</v>
      </c>
      <c r="B45" s="195">
        <f t="shared" si="65"/>
        <v>46233</v>
      </c>
      <c r="C45" s="728" t="s">
        <v>475</v>
      </c>
      <c r="D45" s="196" t="s">
        <v>356</v>
      </c>
      <c r="E45" s="198">
        <v>46232</v>
      </c>
      <c r="F45" s="116">
        <v>0.5</v>
      </c>
      <c r="G45" s="55">
        <v>46233</v>
      </c>
      <c r="H45" s="138">
        <v>0.125</v>
      </c>
      <c r="I45" s="197">
        <v>160</v>
      </c>
      <c r="J45" s="197">
        <v>15</v>
      </c>
      <c r="K45" s="135">
        <f t="shared" si="7"/>
        <v>1006075.393</v>
      </c>
      <c r="L45" s="140">
        <v>1006822.449</v>
      </c>
      <c r="M45" s="135">
        <f t="shared" ref="M45" si="69">L45-K45</f>
        <v>747.0559999999823</v>
      </c>
      <c r="N45" s="158">
        <f t="shared" ref="N45" si="70">IFERROR(((G45-E45+H45-F45)),"")</f>
        <v>0.625</v>
      </c>
      <c r="O45" s="159">
        <f t="shared" ref="O45" si="71">M45/24</f>
        <v>31.127333333332597</v>
      </c>
      <c r="P45" s="147"/>
    </row>
    <row r="46" spans="1:16">
      <c r="A46" s="194">
        <f t="shared" si="3"/>
        <v>39</v>
      </c>
      <c r="B46" s="195">
        <f t="shared" si="65"/>
        <v>46233</v>
      </c>
      <c r="C46" s="728" t="s">
        <v>487</v>
      </c>
      <c r="D46" s="196" t="s">
        <v>208</v>
      </c>
      <c r="E46" s="55">
        <v>46233</v>
      </c>
      <c r="F46" s="138">
        <v>0.125</v>
      </c>
      <c r="G46" s="55">
        <v>46233</v>
      </c>
      <c r="H46" s="138">
        <v>0.5625</v>
      </c>
      <c r="I46" s="197">
        <v>145</v>
      </c>
      <c r="J46" s="197">
        <v>15</v>
      </c>
      <c r="K46" s="135">
        <f t="shared" si="7"/>
        <v>1006822.449</v>
      </c>
      <c r="L46" s="140">
        <v>1007468.558</v>
      </c>
      <c r="M46" s="135">
        <f t="shared" ref="M46:M48" si="72">L46-K46</f>
        <v>646.10899999993853</v>
      </c>
      <c r="N46" s="158">
        <f t="shared" ref="N46:N48" si="73">IFERROR(((G46-E46+H46-F46)),"")</f>
        <v>0.4375</v>
      </c>
      <c r="O46" s="159">
        <f t="shared" ref="O46:O48" si="74">M46/24</f>
        <v>26.921208333330771</v>
      </c>
      <c r="P46" s="147"/>
    </row>
    <row r="47" spans="1:16">
      <c r="A47" s="194">
        <f t="shared" si="3"/>
        <v>40</v>
      </c>
      <c r="B47" s="195">
        <f t="shared" ref="B47:B48" si="75">G47</f>
        <v>46234</v>
      </c>
      <c r="C47" s="728" t="s">
        <v>488</v>
      </c>
      <c r="D47" s="196" t="s">
        <v>341</v>
      </c>
      <c r="E47" s="55">
        <v>46233</v>
      </c>
      <c r="F47" s="138">
        <v>0.5625</v>
      </c>
      <c r="G47" s="55">
        <v>46234</v>
      </c>
      <c r="H47" s="138">
        <v>0.20833333333333334</v>
      </c>
      <c r="I47" s="197">
        <v>135</v>
      </c>
      <c r="J47" s="197">
        <v>30</v>
      </c>
      <c r="K47" s="135">
        <f t="shared" si="7"/>
        <v>1007468.558</v>
      </c>
      <c r="L47" s="140">
        <v>1008038.554</v>
      </c>
      <c r="M47" s="135">
        <f t="shared" si="72"/>
        <v>569.99600000004284</v>
      </c>
      <c r="N47" s="158">
        <f t="shared" si="73"/>
        <v>0.64583333333333326</v>
      </c>
      <c r="O47" s="159">
        <f t="shared" si="74"/>
        <v>23.749833333335118</v>
      </c>
      <c r="P47" s="147"/>
    </row>
    <row r="48" spans="1:16">
      <c r="A48" s="194">
        <f t="shared" si="3"/>
        <v>41</v>
      </c>
      <c r="B48" s="195">
        <f t="shared" si="75"/>
        <v>46234</v>
      </c>
      <c r="C48" s="728" t="s">
        <v>486</v>
      </c>
      <c r="D48" s="196" t="s">
        <v>207</v>
      </c>
      <c r="E48" s="55">
        <v>46234</v>
      </c>
      <c r="F48" s="138">
        <v>0.20833333333333334</v>
      </c>
      <c r="G48" s="55">
        <v>46234</v>
      </c>
      <c r="H48" s="138">
        <v>0.79166666666666663</v>
      </c>
      <c r="I48" s="197">
        <v>180</v>
      </c>
      <c r="J48" s="197">
        <v>10</v>
      </c>
      <c r="K48" s="135">
        <f t="shared" si="7"/>
        <v>1008038.554</v>
      </c>
      <c r="L48" s="140">
        <v>1008767.5209999999</v>
      </c>
      <c r="M48" s="135">
        <f t="shared" si="72"/>
        <v>728.96699999994598</v>
      </c>
      <c r="N48" s="158">
        <f t="shared" si="73"/>
        <v>0.58333333333333326</v>
      </c>
      <c r="O48" s="159">
        <f t="shared" si="74"/>
        <v>30.373624999997748</v>
      </c>
      <c r="P48" s="147"/>
    </row>
    <row r="49" spans="1:16" ht="15" thickBot="1">
      <c r="A49" s="194"/>
      <c r="B49" s="195"/>
      <c r="C49" s="728"/>
      <c r="D49" s="196"/>
      <c r="E49" s="198"/>
      <c r="F49" s="116"/>
      <c r="G49" s="199"/>
      <c r="H49" s="138"/>
      <c r="I49" s="15"/>
      <c r="J49" s="15"/>
      <c r="K49" s="140"/>
      <c r="L49" s="39"/>
      <c r="M49" s="133"/>
      <c r="N49" s="144"/>
      <c r="O49" s="159"/>
      <c r="P49" s="147"/>
    </row>
    <row r="50" spans="1:16">
      <c r="A50" s="124"/>
      <c r="B50" s="124"/>
      <c r="C50" s="124"/>
      <c r="D50" s="57" t="s">
        <v>19</v>
      </c>
      <c r="E50" s="58"/>
      <c r="F50" s="58"/>
      <c r="G50" s="58"/>
      <c r="H50" s="58"/>
      <c r="I50" s="58"/>
      <c r="J50" s="58"/>
      <c r="K50" s="205"/>
      <c r="L50" s="206"/>
      <c r="M50" s="142">
        <f>SUM(M8:M49)</f>
        <v>30792.483999999939</v>
      </c>
      <c r="N50" s="142">
        <f>SUM(N8:N49)</f>
        <v>30.722222222222225</v>
      </c>
      <c r="O50" s="163">
        <f>AVERAGE(O8:O49)</f>
        <v>31.293174796747905</v>
      </c>
      <c r="P50" s="73"/>
    </row>
  </sheetData>
  <mergeCells count="13">
    <mergeCell ref="M5:M7"/>
    <mergeCell ref="N5:N7"/>
    <mergeCell ref="O5:O7"/>
    <mergeCell ref="P5:P7"/>
    <mergeCell ref="I5:J6"/>
    <mergeCell ref="K5:L6"/>
    <mergeCell ref="E5:H5"/>
    <mergeCell ref="E6:F6"/>
    <mergeCell ref="G6:H6"/>
    <mergeCell ref="A5:A7"/>
    <mergeCell ref="B5:B7"/>
    <mergeCell ref="D5:D7"/>
    <mergeCell ref="C5:C7"/>
  </mergeCells>
  <hyperlinks>
    <hyperlink ref="P2" location="'Summary sales'!A1" display="SUMMARY" xr:uid="{00000000-0004-0000-4600-000000000000}"/>
  </hyperlinks>
  <pageMargins left="0.7" right="0.7" top="0.75" bottom="0.75" header="0.3" footer="0.3"/>
  <pageSetup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14"/>
  <sheetViews>
    <sheetView workbookViewId="0">
      <selection activeCell="P20" sqref="P20"/>
    </sheetView>
  </sheetViews>
  <sheetFormatPr defaultColWidth="9.109375" defaultRowHeight="14.4"/>
  <cols>
    <col min="1" max="1" width="4.88671875" style="1" customWidth="1"/>
    <col min="2" max="3" width="10.6640625" style="1" customWidth="1"/>
    <col min="4" max="4" width="18.44140625" style="1" customWidth="1"/>
    <col min="5" max="5" width="10.6640625" style="1" customWidth="1"/>
    <col min="6" max="6" width="14.6640625" style="1" customWidth="1"/>
    <col min="7" max="12" width="9.109375" style="1"/>
    <col min="13" max="13" width="11.88671875" style="1" customWidth="1"/>
    <col min="14" max="14" width="21.88671875" style="42" customWidth="1"/>
    <col min="15" max="15" width="12.44140625" style="42" customWidth="1"/>
    <col min="16" max="16" width="29.5546875" style="1" customWidth="1"/>
    <col min="17" max="16384" width="9.109375" style="1"/>
  </cols>
  <sheetData>
    <row r="1" spans="1:16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  <c r="M1" s="2"/>
      <c r="N1" s="61"/>
      <c r="O1" s="61"/>
      <c r="P1" s="2"/>
    </row>
    <row r="2" spans="1:16">
      <c r="B2" s="2"/>
      <c r="C2" s="3" t="s">
        <v>82</v>
      </c>
      <c r="D2" s="2"/>
      <c r="E2" s="2"/>
      <c r="F2" s="2"/>
      <c r="G2" s="2"/>
      <c r="H2" s="2"/>
      <c r="I2" s="26"/>
      <c r="J2" s="2"/>
      <c r="K2" s="2"/>
      <c r="L2" s="2"/>
      <c r="M2" s="2"/>
      <c r="N2" s="61"/>
      <c r="O2" s="61"/>
      <c r="P2" s="25" t="s">
        <v>134</v>
      </c>
    </row>
    <row r="3" spans="1:16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61"/>
      <c r="O3" s="61"/>
      <c r="P3" s="2"/>
    </row>
    <row r="4" spans="1:16">
      <c r="B4" s="4"/>
      <c r="C4" s="4">
        <f>SCI!C4</f>
        <v>46204</v>
      </c>
      <c r="D4" s="44"/>
      <c r="E4" s="174"/>
      <c r="F4" s="174"/>
      <c r="G4" s="2"/>
      <c r="H4" s="2"/>
      <c r="I4" s="2"/>
      <c r="J4" s="2"/>
      <c r="K4" s="2"/>
      <c r="L4" s="2"/>
      <c r="M4" s="2"/>
      <c r="N4" s="61"/>
      <c r="O4" s="61"/>
      <c r="P4" s="2" t="s">
        <v>135</v>
      </c>
    </row>
    <row r="5" spans="1:16" ht="15.75" customHeight="1">
      <c r="A5" s="894" t="s">
        <v>112</v>
      </c>
      <c r="B5" s="893" t="s">
        <v>113</v>
      </c>
      <c r="C5" s="893" t="s">
        <v>167</v>
      </c>
      <c r="D5" s="893" t="s">
        <v>222</v>
      </c>
      <c r="E5" s="893" t="s">
        <v>169</v>
      </c>
      <c r="F5" s="893" t="s">
        <v>170</v>
      </c>
      <c r="G5" s="928" t="s">
        <v>171</v>
      </c>
      <c r="H5" s="929"/>
      <c r="I5" s="929"/>
      <c r="J5" s="929"/>
      <c r="K5" s="929"/>
      <c r="L5" s="929"/>
      <c r="M5" s="45"/>
      <c r="N5" s="185"/>
      <c r="O5" s="185"/>
      <c r="P5" s="891" t="s">
        <v>172</v>
      </c>
    </row>
    <row r="6" spans="1:16" ht="15.75" customHeight="1">
      <c r="A6" s="921"/>
      <c r="B6" s="923"/>
      <c r="C6" s="923"/>
      <c r="D6" s="923"/>
      <c r="E6" s="923"/>
      <c r="F6" s="923"/>
      <c r="G6" s="930" t="s">
        <v>136</v>
      </c>
      <c r="H6" s="931"/>
      <c r="I6" s="930" t="s">
        <v>137</v>
      </c>
      <c r="J6" s="932"/>
      <c r="K6" s="930" t="s">
        <v>173</v>
      </c>
      <c r="L6" s="932"/>
      <c r="M6" s="930" t="s">
        <v>139</v>
      </c>
      <c r="N6" s="932"/>
      <c r="O6" s="83"/>
      <c r="P6" s="919"/>
    </row>
    <row r="7" spans="1:16" ht="33.75" customHeight="1">
      <c r="A7" s="895"/>
      <c r="B7" s="896"/>
      <c r="C7" s="896"/>
      <c r="D7" s="896"/>
      <c r="E7" s="896"/>
      <c r="F7" s="896"/>
      <c r="G7" s="5" t="s">
        <v>113</v>
      </c>
      <c r="H7" s="5" t="s">
        <v>143</v>
      </c>
      <c r="I7" s="5" t="s">
        <v>113</v>
      </c>
      <c r="J7" s="5" t="s">
        <v>143</v>
      </c>
      <c r="K7" s="5" t="s">
        <v>136</v>
      </c>
      <c r="L7" s="5" t="s">
        <v>137</v>
      </c>
      <c r="M7" s="5" t="s">
        <v>223</v>
      </c>
      <c r="N7" s="186" t="s">
        <v>224</v>
      </c>
      <c r="O7" s="64" t="s">
        <v>225</v>
      </c>
      <c r="P7" s="892"/>
    </row>
    <row r="8" spans="1:16">
      <c r="A8" s="12">
        <v>1</v>
      </c>
      <c r="B8" s="8">
        <f>I8</f>
        <v>0</v>
      </c>
      <c r="C8" s="175"/>
      <c r="D8" s="176"/>
      <c r="E8" s="8"/>
      <c r="F8" s="175"/>
      <c r="G8" s="154"/>
      <c r="H8" s="177"/>
      <c r="I8" s="154"/>
      <c r="J8" s="179"/>
      <c r="K8" s="187"/>
      <c r="L8" s="187"/>
      <c r="M8" s="188"/>
      <c r="N8" s="11"/>
      <c r="O8" s="27">
        <f>N8-M8</f>
        <v>0</v>
      </c>
      <c r="P8" s="189"/>
    </row>
    <row r="9" spans="1:16">
      <c r="A9" s="12">
        <f>A8+1</f>
        <v>2</v>
      </c>
      <c r="B9" s="8">
        <f>I9</f>
        <v>0</v>
      </c>
      <c r="C9" s="175"/>
      <c r="D9" s="178"/>
      <c r="E9" s="8"/>
      <c r="F9" s="175"/>
      <c r="G9" s="154"/>
      <c r="H9" s="179"/>
      <c r="I9" s="154"/>
      <c r="J9" s="179"/>
      <c r="K9" s="187"/>
      <c r="L9" s="187"/>
      <c r="M9" s="188"/>
      <c r="N9" s="16"/>
      <c r="O9" s="27">
        <f>N9-M9</f>
        <v>0</v>
      </c>
      <c r="P9" s="189"/>
    </row>
    <row r="10" spans="1:16">
      <c r="A10" s="12">
        <f>A9+1</f>
        <v>3</v>
      </c>
      <c r="B10" s="8">
        <f>I10</f>
        <v>0</v>
      </c>
      <c r="C10" s="180"/>
      <c r="D10" s="181"/>
      <c r="E10" s="8"/>
      <c r="F10" s="175"/>
      <c r="G10" s="154"/>
      <c r="H10" s="179"/>
      <c r="I10" s="154"/>
      <c r="J10" s="177"/>
      <c r="K10" s="187"/>
      <c r="L10" s="187"/>
      <c r="M10" s="188"/>
      <c r="N10" s="11"/>
      <c r="O10" s="27">
        <f>N10-M10</f>
        <v>0</v>
      </c>
      <c r="P10" s="189"/>
    </row>
    <row r="11" spans="1:16">
      <c r="A11" s="12">
        <f>A10+1</f>
        <v>4</v>
      </c>
      <c r="B11" s="8">
        <f>I11</f>
        <v>0</v>
      </c>
      <c r="C11" s="180"/>
      <c r="D11" s="182"/>
      <c r="E11" s="8"/>
      <c r="F11" s="175"/>
      <c r="G11" s="154"/>
      <c r="H11" s="177"/>
      <c r="I11" s="154"/>
      <c r="J11" s="190"/>
      <c r="K11" s="187"/>
      <c r="L11" s="187"/>
      <c r="M11" s="188"/>
      <c r="N11" s="11"/>
      <c r="O11" s="27">
        <f>N11-M11</f>
        <v>0</v>
      </c>
      <c r="P11" s="189"/>
    </row>
    <row r="12" spans="1:16">
      <c r="A12" s="12">
        <f>A11+1</f>
        <v>5</v>
      </c>
      <c r="B12" s="8">
        <f>I12</f>
        <v>0</v>
      </c>
      <c r="C12" s="175"/>
      <c r="D12" s="183"/>
      <c r="E12" s="8"/>
      <c r="F12" s="175"/>
      <c r="G12" s="154"/>
      <c r="H12" s="177"/>
      <c r="I12" s="154"/>
      <c r="J12" s="190"/>
      <c r="K12" s="187"/>
      <c r="L12" s="187"/>
      <c r="M12" s="188"/>
      <c r="N12" s="27"/>
      <c r="O12" s="27">
        <f>N12-M12</f>
        <v>0</v>
      </c>
      <c r="P12" s="189"/>
    </row>
    <row r="13" spans="1:16">
      <c r="A13" s="13"/>
      <c r="B13" s="14"/>
      <c r="C13" s="14"/>
      <c r="D13" s="54"/>
      <c r="E13" s="14"/>
      <c r="F13" s="14"/>
      <c r="G13" s="14"/>
      <c r="H13" s="56"/>
      <c r="I13" s="14"/>
      <c r="J13" s="56"/>
      <c r="K13" s="30"/>
      <c r="L13" s="30"/>
      <c r="M13" s="30"/>
      <c r="N13" s="30"/>
      <c r="O13" s="30"/>
      <c r="P13" s="31"/>
    </row>
    <row r="14" spans="1:16">
      <c r="A14" s="57" t="s">
        <v>3</v>
      </c>
      <c r="B14" s="58"/>
      <c r="C14" s="58"/>
      <c r="D14" s="58"/>
      <c r="E14" s="58"/>
      <c r="F14" s="58"/>
      <c r="G14" s="184"/>
      <c r="H14" s="58"/>
      <c r="I14" s="58"/>
      <c r="J14" s="191"/>
      <c r="K14" s="192"/>
      <c r="L14" s="192"/>
      <c r="M14" s="192"/>
      <c r="N14" s="192"/>
      <c r="O14" s="72">
        <f>SUM(O8:O13)</f>
        <v>0</v>
      </c>
      <c r="P14" s="193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Summary!A1" display="SUMMARY" xr:uid="{00000000-0004-0000-4700-000000000000}"/>
  </hyperlink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R31"/>
  <sheetViews>
    <sheetView zoomScale="70" zoomScaleNormal="70" workbookViewId="0">
      <selection activeCell="O42" sqref="O42"/>
    </sheetView>
  </sheetViews>
  <sheetFormatPr defaultColWidth="9.109375" defaultRowHeight="14.4"/>
  <cols>
    <col min="1" max="1" width="19.44140625" style="1" customWidth="1"/>
    <col min="2" max="2" width="8.5546875" style="1" customWidth="1"/>
    <col min="3" max="3" width="9.109375" style="1"/>
    <col min="4" max="4" width="10.109375" style="105" customWidth="1"/>
    <col min="5" max="5" width="9.109375" style="1"/>
    <col min="6" max="6" width="10.109375" style="105" customWidth="1"/>
    <col min="7" max="9" width="9.109375" style="1"/>
    <col min="10" max="11" width="15.6640625" style="106" customWidth="1"/>
    <col min="12" max="12" width="15.5546875" style="106" customWidth="1"/>
    <col min="13" max="13" width="14.44140625" style="106" customWidth="1"/>
    <col min="14" max="14" width="17.5546875" style="106" customWidth="1"/>
    <col min="15" max="15" width="14.44140625" style="106" customWidth="1"/>
    <col min="16" max="16" width="13" style="1" customWidth="1"/>
    <col min="17" max="17" width="11.88671875" style="1" customWidth="1"/>
    <col min="18" max="18" width="55.44140625" style="1" customWidth="1"/>
    <col min="19" max="16384" width="9.109375" style="1"/>
  </cols>
  <sheetData>
    <row r="1" spans="1:18">
      <c r="D1" s="107" t="s">
        <v>233</v>
      </c>
      <c r="F1" s="108"/>
      <c r="G1" s="44"/>
      <c r="H1" s="44"/>
      <c r="I1" s="44"/>
      <c r="J1" s="126"/>
      <c r="K1" s="126"/>
      <c r="L1" s="126"/>
      <c r="M1" s="126"/>
      <c r="N1" s="126"/>
      <c r="O1" s="126"/>
      <c r="P1" s="44"/>
      <c r="Q1" s="44"/>
      <c r="R1" s="44"/>
    </row>
    <row r="2" spans="1:18">
      <c r="D2" s="107" t="s">
        <v>242</v>
      </c>
      <c r="F2" s="108"/>
      <c r="G2" s="44"/>
      <c r="H2" s="44"/>
      <c r="I2" s="44"/>
      <c r="J2" s="127" t="s">
        <v>235</v>
      </c>
      <c r="K2" s="127"/>
      <c r="L2" s="128">
        <f>SUM(L8:L23)</f>
        <v>0</v>
      </c>
      <c r="M2" s="128"/>
      <c r="N2" s="128"/>
      <c r="O2" s="128"/>
      <c r="P2" s="44"/>
      <c r="Q2" s="44"/>
      <c r="R2" s="25" t="s">
        <v>134</v>
      </c>
    </row>
    <row r="3" spans="1:18">
      <c r="D3" s="107">
        <f>CERES!C4</f>
        <v>46204</v>
      </c>
      <c r="F3" s="108"/>
      <c r="G3" s="44"/>
      <c r="H3" s="44"/>
      <c r="I3" s="44"/>
      <c r="J3" s="126"/>
      <c r="K3" s="126"/>
      <c r="L3" s="126"/>
      <c r="M3" s="126"/>
      <c r="N3" s="126"/>
      <c r="O3" s="126"/>
      <c r="P3" s="44"/>
      <c r="Q3" s="44"/>
      <c r="R3" s="44"/>
    </row>
    <row r="4" spans="1:18">
      <c r="A4" s="44"/>
      <c r="B4" s="44"/>
      <c r="C4" s="44"/>
      <c r="D4" s="108"/>
      <c r="E4" s="44"/>
      <c r="F4" s="108"/>
      <c r="G4" s="44"/>
      <c r="H4" s="44"/>
      <c r="I4" s="44"/>
      <c r="J4" s="126"/>
      <c r="K4" s="126"/>
      <c r="L4" s="126"/>
      <c r="M4" s="126"/>
      <c r="N4" s="126"/>
      <c r="O4" s="126"/>
      <c r="P4" s="44"/>
      <c r="Q4" s="44"/>
      <c r="R4" s="44"/>
    </row>
    <row r="5" spans="1:18" ht="15" customHeight="1">
      <c r="A5" s="968" t="s">
        <v>243</v>
      </c>
      <c r="B5" s="968" t="s">
        <v>238</v>
      </c>
      <c r="C5" s="968" t="s">
        <v>237</v>
      </c>
      <c r="D5" s="966" t="s">
        <v>171</v>
      </c>
      <c r="E5" s="966"/>
      <c r="F5" s="966"/>
      <c r="G5" s="966"/>
      <c r="H5" s="966" t="s">
        <v>173</v>
      </c>
      <c r="I5" s="966"/>
      <c r="J5" s="983" t="s">
        <v>139</v>
      </c>
      <c r="K5" s="984"/>
      <c r="L5" s="985"/>
      <c r="M5" s="989" t="s">
        <v>244</v>
      </c>
      <c r="N5" s="989" t="s">
        <v>245</v>
      </c>
      <c r="O5" s="989" t="s">
        <v>246</v>
      </c>
      <c r="P5" s="992" t="s">
        <v>138</v>
      </c>
      <c r="Q5" s="992" t="s">
        <v>239</v>
      </c>
      <c r="R5" s="980" t="s">
        <v>142</v>
      </c>
    </row>
    <row r="6" spans="1:18" ht="32.25" customHeight="1">
      <c r="A6" s="969"/>
      <c r="B6" s="969"/>
      <c r="C6" s="969"/>
      <c r="D6" s="967" t="s">
        <v>240</v>
      </c>
      <c r="E6" s="967"/>
      <c r="F6" s="967" t="s">
        <v>137</v>
      </c>
      <c r="G6" s="967"/>
      <c r="H6" s="967"/>
      <c r="I6" s="967"/>
      <c r="J6" s="986"/>
      <c r="K6" s="987"/>
      <c r="L6" s="988"/>
      <c r="M6" s="990"/>
      <c r="N6" s="990"/>
      <c r="O6" s="990"/>
      <c r="P6" s="993"/>
      <c r="Q6" s="993"/>
      <c r="R6" s="981"/>
    </row>
    <row r="7" spans="1:18" ht="15.75" customHeight="1">
      <c r="A7" s="970"/>
      <c r="B7" s="970"/>
      <c r="C7" s="970"/>
      <c r="D7" s="109" t="s">
        <v>113</v>
      </c>
      <c r="E7" s="110" t="s">
        <v>143</v>
      </c>
      <c r="F7" s="109" t="s">
        <v>113</v>
      </c>
      <c r="G7" s="110" t="s">
        <v>143</v>
      </c>
      <c r="H7" s="110" t="s">
        <v>136</v>
      </c>
      <c r="I7" s="110" t="s">
        <v>241</v>
      </c>
      <c r="J7" s="129" t="s">
        <v>136</v>
      </c>
      <c r="K7" s="129" t="s">
        <v>241</v>
      </c>
      <c r="L7" s="129" t="s">
        <v>94</v>
      </c>
      <c r="M7" s="991"/>
      <c r="N7" s="991"/>
      <c r="O7" s="991"/>
      <c r="P7" s="994"/>
      <c r="Q7" s="994"/>
      <c r="R7" s="982"/>
    </row>
    <row r="8" spans="1:18">
      <c r="A8" s="114"/>
      <c r="B8" s="114"/>
      <c r="C8" s="164"/>
      <c r="D8" s="165"/>
      <c r="E8" s="166"/>
      <c r="F8" s="165"/>
      <c r="G8" s="167"/>
      <c r="H8" s="168"/>
      <c r="I8" s="168"/>
      <c r="J8" s="171"/>
      <c r="K8" s="172"/>
      <c r="L8" s="133"/>
      <c r="M8" s="133"/>
      <c r="N8" s="133"/>
      <c r="O8" s="143"/>
      <c r="P8" s="144"/>
      <c r="Q8" s="145"/>
      <c r="R8" s="146"/>
    </row>
    <row r="9" spans="1:18">
      <c r="A9" s="114"/>
      <c r="B9" s="114"/>
      <c r="C9" s="164"/>
      <c r="D9" s="165"/>
      <c r="E9" s="166"/>
      <c r="F9" s="165"/>
      <c r="G9" s="167"/>
      <c r="H9" s="168"/>
      <c r="I9" s="168"/>
      <c r="J9" s="171"/>
      <c r="K9" s="172"/>
      <c r="L9" s="133"/>
      <c r="M9" s="133"/>
      <c r="N9" s="133"/>
      <c r="O9" s="143"/>
      <c r="P9" s="144"/>
      <c r="Q9" s="145"/>
      <c r="R9" s="146"/>
    </row>
    <row r="10" spans="1:18">
      <c r="A10" s="114"/>
      <c r="B10" s="117"/>
      <c r="C10" s="164"/>
      <c r="D10" s="169"/>
      <c r="E10" s="116"/>
      <c r="F10" s="170"/>
      <c r="G10" s="130"/>
      <c r="H10" s="131"/>
      <c r="I10" s="168"/>
      <c r="J10" s="136"/>
      <c r="K10" s="137"/>
      <c r="L10" s="133"/>
      <c r="M10" s="133"/>
      <c r="N10" s="133"/>
      <c r="O10" s="143"/>
      <c r="P10" s="144"/>
      <c r="Q10" s="145"/>
      <c r="R10" s="146"/>
    </row>
    <row r="11" spans="1:18">
      <c r="A11" s="117"/>
      <c r="B11" s="117"/>
      <c r="C11" s="164"/>
      <c r="D11" s="169"/>
      <c r="E11" s="116"/>
      <c r="F11" s="169"/>
      <c r="G11" s="130"/>
      <c r="H11" s="131"/>
      <c r="I11" s="168"/>
      <c r="J11" s="136"/>
      <c r="K11" s="137"/>
      <c r="L11" s="133"/>
      <c r="M11" s="135"/>
      <c r="N11" s="133"/>
      <c r="O11" s="143"/>
      <c r="P11" s="144"/>
      <c r="Q11" s="145"/>
      <c r="R11" s="146"/>
    </row>
    <row r="12" spans="1:18">
      <c r="A12" s="117"/>
      <c r="B12" s="117"/>
      <c r="C12" s="164"/>
      <c r="D12" s="169"/>
      <c r="E12" s="116"/>
      <c r="F12" s="170"/>
      <c r="G12" s="130"/>
      <c r="H12" s="131"/>
      <c r="I12" s="131"/>
      <c r="J12" s="136"/>
      <c r="K12" s="137"/>
      <c r="L12" s="133"/>
      <c r="M12" s="135"/>
      <c r="N12" s="133"/>
      <c r="O12" s="143"/>
      <c r="P12" s="144"/>
      <c r="Q12" s="145"/>
      <c r="R12" s="146"/>
    </row>
    <row r="13" spans="1:18">
      <c r="A13" s="118"/>
      <c r="B13" s="117"/>
      <c r="C13" s="164"/>
      <c r="D13" s="169"/>
      <c r="E13" s="116"/>
      <c r="F13" s="170"/>
      <c r="G13" s="130"/>
      <c r="H13" s="131"/>
      <c r="I13" s="131"/>
      <c r="J13" s="136"/>
      <c r="K13" s="137"/>
      <c r="L13" s="133"/>
      <c r="M13" s="135"/>
      <c r="N13" s="133"/>
      <c r="O13" s="143"/>
      <c r="P13" s="144"/>
      <c r="Q13" s="145"/>
      <c r="R13" s="146"/>
    </row>
    <row r="14" spans="1:18">
      <c r="A14" s="118"/>
      <c r="B14" s="117"/>
      <c r="C14" s="164"/>
      <c r="D14" s="169"/>
      <c r="E14" s="116"/>
      <c r="F14" s="170"/>
      <c r="G14" s="130"/>
      <c r="H14" s="131"/>
      <c r="I14" s="132"/>
      <c r="J14" s="136"/>
      <c r="K14" s="137"/>
      <c r="L14" s="133"/>
      <c r="M14" s="135"/>
      <c r="N14" s="133"/>
      <c r="O14" s="143"/>
      <c r="P14" s="144"/>
      <c r="Q14" s="145"/>
      <c r="R14" s="146"/>
    </row>
    <row r="15" spans="1:18">
      <c r="A15" s="118"/>
      <c r="B15" s="117"/>
      <c r="C15" s="164"/>
      <c r="D15" s="169"/>
      <c r="E15" s="116"/>
      <c r="F15" s="170"/>
      <c r="G15" s="130"/>
      <c r="H15" s="131"/>
      <c r="I15" s="131"/>
      <c r="J15" s="136"/>
      <c r="K15" s="137"/>
      <c r="L15" s="133"/>
      <c r="M15" s="135"/>
      <c r="N15" s="133"/>
      <c r="O15" s="143"/>
      <c r="P15" s="144"/>
      <c r="Q15" s="145"/>
      <c r="R15" s="146"/>
    </row>
    <row r="16" spans="1:18">
      <c r="A16" s="117"/>
      <c r="B16" s="117"/>
      <c r="C16" s="164"/>
      <c r="D16" s="169"/>
      <c r="E16" s="116"/>
      <c r="F16" s="170"/>
      <c r="G16" s="130"/>
      <c r="H16" s="131"/>
      <c r="I16" s="131"/>
      <c r="J16" s="136"/>
      <c r="K16" s="137"/>
      <c r="L16" s="133"/>
      <c r="M16" s="135"/>
      <c r="N16" s="133"/>
      <c r="O16" s="143"/>
      <c r="P16" s="144"/>
      <c r="Q16" s="145"/>
      <c r="R16" s="146"/>
    </row>
    <row r="17" spans="1:18">
      <c r="A17" s="118"/>
      <c r="B17" s="117"/>
      <c r="C17" s="164"/>
      <c r="D17" s="169"/>
      <c r="E17" s="116"/>
      <c r="F17" s="170"/>
      <c r="G17" s="130"/>
      <c r="H17" s="131"/>
      <c r="I17" s="131"/>
      <c r="J17" s="136"/>
      <c r="K17" s="137"/>
      <c r="L17" s="133"/>
      <c r="M17" s="135"/>
      <c r="N17" s="133"/>
      <c r="O17" s="143"/>
      <c r="P17" s="144"/>
      <c r="Q17" s="145"/>
      <c r="R17" s="146"/>
    </row>
    <row r="18" spans="1:18">
      <c r="A18" s="118"/>
      <c r="B18" s="117"/>
      <c r="C18" s="164"/>
      <c r="D18" s="169"/>
      <c r="E18" s="116"/>
      <c r="F18" s="170"/>
      <c r="G18" s="130"/>
      <c r="H18" s="131"/>
      <c r="I18" s="131"/>
      <c r="J18" s="136"/>
      <c r="K18" s="137"/>
      <c r="L18" s="133"/>
      <c r="M18" s="135"/>
      <c r="N18" s="133"/>
      <c r="O18" s="143"/>
      <c r="P18" s="144"/>
      <c r="Q18" s="145"/>
      <c r="R18" s="173"/>
    </row>
    <row r="19" spans="1:18">
      <c r="A19" s="118"/>
      <c r="B19" s="117"/>
      <c r="C19" s="164"/>
      <c r="D19" s="169"/>
      <c r="E19" s="116"/>
      <c r="F19" s="170"/>
      <c r="G19" s="130"/>
      <c r="H19" s="131"/>
      <c r="I19" s="131"/>
      <c r="J19" s="136"/>
      <c r="K19" s="137"/>
      <c r="L19" s="133"/>
      <c r="M19" s="135"/>
      <c r="N19" s="133"/>
      <c r="O19" s="143"/>
      <c r="P19" s="144"/>
      <c r="Q19" s="145"/>
      <c r="R19" s="173"/>
    </row>
    <row r="20" spans="1:18">
      <c r="A20" s="118"/>
      <c r="B20" s="117"/>
      <c r="C20" s="164"/>
      <c r="D20" s="169"/>
      <c r="E20" s="116"/>
      <c r="F20" s="170"/>
      <c r="G20" s="130"/>
      <c r="H20" s="131"/>
      <c r="I20" s="131"/>
      <c r="J20" s="136"/>
      <c r="K20" s="137"/>
      <c r="L20" s="133"/>
      <c r="M20" s="135"/>
      <c r="N20" s="133"/>
      <c r="O20" s="143"/>
      <c r="P20" s="144"/>
      <c r="Q20" s="145"/>
      <c r="R20" s="173"/>
    </row>
    <row r="21" spans="1:18">
      <c r="A21" s="118"/>
      <c r="B21" s="117"/>
      <c r="C21" s="164"/>
      <c r="D21" s="169"/>
      <c r="E21" s="116"/>
      <c r="F21" s="170"/>
      <c r="G21" s="130"/>
      <c r="H21" s="131"/>
      <c r="I21" s="131"/>
      <c r="J21" s="136"/>
      <c r="K21" s="137"/>
      <c r="L21" s="133"/>
      <c r="M21" s="135"/>
      <c r="N21" s="133"/>
      <c r="O21" s="143"/>
      <c r="P21" s="144"/>
      <c r="Q21" s="145"/>
      <c r="R21" s="173"/>
    </row>
    <row r="22" spans="1:18">
      <c r="A22" s="118"/>
      <c r="B22" s="117"/>
      <c r="C22" s="164"/>
      <c r="D22" s="169"/>
      <c r="E22" s="116"/>
      <c r="F22" s="170"/>
      <c r="G22" s="130"/>
      <c r="H22" s="131"/>
      <c r="I22" s="131"/>
      <c r="J22" s="136"/>
      <c r="K22" s="137"/>
      <c r="L22" s="133"/>
      <c r="M22" s="135"/>
      <c r="N22" s="133"/>
      <c r="O22" s="143"/>
      <c r="P22" s="144"/>
      <c r="Q22" s="145"/>
      <c r="R22" s="173"/>
    </row>
    <row r="23" spans="1:18">
      <c r="A23" s="118"/>
      <c r="B23" s="117"/>
      <c r="C23" s="164"/>
      <c r="D23" s="169"/>
      <c r="E23" s="116"/>
      <c r="F23" s="170"/>
      <c r="G23" s="130"/>
      <c r="H23" s="131"/>
      <c r="I23" s="131"/>
      <c r="J23" s="136"/>
      <c r="K23" s="137"/>
      <c r="L23" s="133"/>
      <c r="M23" s="135"/>
      <c r="N23" s="133"/>
      <c r="O23" s="143"/>
      <c r="P23" s="144"/>
      <c r="Q23" s="145"/>
      <c r="R23" s="173"/>
    </row>
    <row r="24" spans="1:18">
      <c r="A24" s="118"/>
      <c r="B24" s="117"/>
      <c r="C24" s="164"/>
      <c r="D24" s="169"/>
      <c r="E24" s="116"/>
      <c r="F24" s="170"/>
      <c r="G24" s="130"/>
      <c r="H24" s="131"/>
      <c r="I24" s="131"/>
      <c r="J24" s="136"/>
      <c r="K24" s="137"/>
      <c r="L24" s="133"/>
      <c r="M24" s="135"/>
      <c r="N24" s="133"/>
      <c r="O24" s="143"/>
      <c r="P24" s="144"/>
      <c r="Q24" s="145"/>
      <c r="R24" s="173"/>
    </row>
    <row r="25" spans="1:18">
      <c r="A25" s="118"/>
      <c r="B25" s="117"/>
      <c r="C25" s="164"/>
      <c r="D25" s="169"/>
      <c r="E25" s="116"/>
      <c r="F25" s="170"/>
      <c r="G25" s="130"/>
      <c r="H25" s="131"/>
      <c r="I25" s="131"/>
      <c r="J25" s="136"/>
      <c r="K25" s="137"/>
      <c r="L25" s="133"/>
      <c r="M25" s="135"/>
      <c r="N25" s="133"/>
      <c r="O25" s="143"/>
      <c r="P25" s="144"/>
      <c r="Q25" s="145"/>
      <c r="R25" s="173"/>
    </row>
    <row r="26" spans="1:18">
      <c r="A26" s="118"/>
      <c r="B26" s="117"/>
      <c r="C26" s="164"/>
      <c r="D26" s="169"/>
      <c r="E26" s="116"/>
      <c r="F26" s="170"/>
      <c r="G26" s="130"/>
      <c r="H26" s="131"/>
      <c r="I26" s="131"/>
      <c r="J26" s="136"/>
      <c r="K26" s="137"/>
      <c r="L26" s="133"/>
      <c r="M26" s="135"/>
      <c r="N26" s="133"/>
      <c r="O26" s="143"/>
      <c r="P26" s="144"/>
      <c r="Q26" s="145"/>
      <c r="R26" s="173"/>
    </row>
    <row r="27" spans="1:18">
      <c r="A27" s="118"/>
      <c r="B27" s="117"/>
      <c r="C27" s="164"/>
      <c r="D27" s="169"/>
      <c r="E27" s="116"/>
      <c r="F27" s="170"/>
      <c r="G27" s="130"/>
      <c r="H27" s="131"/>
      <c r="I27" s="131"/>
      <c r="J27" s="136"/>
      <c r="K27" s="137"/>
      <c r="L27" s="133"/>
      <c r="M27" s="135"/>
      <c r="N27" s="133"/>
      <c r="O27" s="143"/>
      <c r="P27" s="144"/>
      <c r="Q27" s="145"/>
      <c r="R27" s="173"/>
    </row>
    <row r="28" spans="1:18">
      <c r="A28" s="118"/>
      <c r="B28" s="117"/>
      <c r="C28" s="164"/>
      <c r="D28" s="169"/>
      <c r="E28" s="116"/>
      <c r="F28" s="170"/>
      <c r="G28" s="130"/>
      <c r="H28" s="131"/>
      <c r="I28" s="131"/>
      <c r="J28" s="136"/>
      <c r="K28" s="137"/>
      <c r="L28" s="133"/>
      <c r="M28" s="135"/>
      <c r="N28" s="133"/>
      <c r="O28" s="143"/>
      <c r="P28" s="144"/>
      <c r="Q28" s="145"/>
      <c r="R28" s="173"/>
    </row>
    <row r="29" spans="1:18">
      <c r="A29" s="118"/>
      <c r="B29" s="117"/>
      <c r="C29" s="164"/>
      <c r="D29" s="169"/>
      <c r="E29" s="116"/>
      <c r="F29" s="170"/>
      <c r="G29" s="130"/>
      <c r="H29" s="131"/>
      <c r="I29" s="131"/>
      <c r="J29" s="136"/>
      <c r="K29" s="137"/>
      <c r="L29" s="133"/>
      <c r="M29" s="135"/>
      <c r="N29" s="135"/>
      <c r="O29" s="135"/>
      <c r="P29" s="144"/>
      <c r="Q29" s="145"/>
      <c r="R29" s="173"/>
    </row>
    <row r="30" spans="1:18">
      <c r="A30" s="122"/>
      <c r="B30" s="122"/>
      <c r="C30" s="122"/>
      <c r="D30" s="123"/>
      <c r="E30" s="15"/>
      <c r="F30" s="123"/>
      <c r="G30" s="15"/>
      <c r="H30" s="15"/>
      <c r="I30" s="15"/>
      <c r="J30" s="140"/>
      <c r="K30" s="140"/>
      <c r="L30" s="140"/>
      <c r="M30" s="140"/>
      <c r="N30" s="140"/>
      <c r="O30" s="140"/>
      <c r="P30" s="15"/>
      <c r="Q30" s="30"/>
      <c r="R30" s="147"/>
    </row>
    <row r="31" spans="1:18">
      <c r="A31" s="124"/>
      <c r="B31" s="124"/>
      <c r="C31" s="124"/>
      <c r="D31" s="125"/>
      <c r="E31" s="58"/>
      <c r="F31" s="125"/>
      <c r="G31" s="58"/>
      <c r="H31" s="58"/>
      <c r="I31" s="58"/>
      <c r="J31" s="141"/>
      <c r="K31" s="141"/>
      <c r="L31" s="142">
        <f>SUM(L8:L30)</f>
        <v>0</v>
      </c>
      <c r="M31" s="142">
        <f>SUM(M8:M30)</f>
        <v>0</v>
      </c>
      <c r="N31" s="142"/>
      <c r="O31" s="142"/>
      <c r="P31" s="142">
        <f>SUM(P8:P30)</f>
        <v>0</v>
      </c>
      <c r="Q31" s="150"/>
      <c r="R31" s="73"/>
    </row>
  </sheetData>
  <mergeCells count="14">
    <mergeCell ref="R5:R7"/>
    <mergeCell ref="J5:L6"/>
    <mergeCell ref="H5:I6"/>
    <mergeCell ref="M5:M7"/>
    <mergeCell ref="N5:N7"/>
    <mergeCell ref="O5:O7"/>
    <mergeCell ref="P5:P7"/>
    <mergeCell ref="Q5:Q7"/>
    <mergeCell ref="D5:G5"/>
    <mergeCell ref="D6:E6"/>
    <mergeCell ref="F6:G6"/>
    <mergeCell ref="A5:A7"/>
    <mergeCell ref="B5:B7"/>
    <mergeCell ref="C5:C7"/>
  </mergeCells>
  <hyperlinks>
    <hyperlink ref="R2" location="'Summary sales'!A1" display="SUMMARY" xr:uid="{00000000-0004-0000-4800-000000000000}"/>
  </hyperlink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80"/>
  <sheetViews>
    <sheetView zoomScale="85" zoomScaleNormal="85" workbookViewId="0">
      <pane xSplit="4" ySplit="7" topLeftCell="E23" activePane="bottomRight" state="frozen"/>
      <selection pane="topRight"/>
      <selection pane="bottomLeft"/>
      <selection pane="bottomRight" activeCell="A5" sqref="A5:A7"/>
    </sheetView>
  </sheetViews>
  <sheetFormatPr defaultColWidth="9.109375" defaultRowHeight="14.4"/>
  <cols>
    <col min="1" max="1" width="6.5546875" style="1" customWidth="1"/>
    <col min="2" max="3" width="9.109375" style="1"/>
    <col min="4" max="4" width="15.88671875" style="1" customWidth="1"/>
    <col min="5" max="5" width="7.6640625" style="1" customWidth="1"/>
    <col min="6" max="6" width="9.109375" style="1"/>
    <col min="7" max="7" width="7.6640625" style="1" customWidth="1"/>
    <col min="8" max="10" width="9.109375" style="1"/>
    <col min="11" max="11" width="15.6640625" style="106" customWidth="1"/>
    <col min="12" max="12" width="14.5546875" style="106" customWidth="1"/>
    <col min="13" max="13" width="12.109375" style="106" customWidth="1"/>
    <col min="14" max="14" width="13" style="1" customWidth="1"/>
    <col min="15" max="15" width="11.88671875" style="1" customWidth="1"/>
    <col min="16" max="16" width="46.5546875" style="1" customWidth="1"/>
    <col min="17" max="16384" width="9.109375" style="1"/>
  </cols>
  <sheetData>
    <row r="1" spans="1:16">
      <c r="E1" s="151" t="s">
        <v>233</v>
      </c>
      <c r="G1" s="44"/>
      <c r="H1" s="44"/>
      <c r="I1" s="44"/>
      <c r="J1" s="44"/>
      <c r="K1" s="126"/>
      <c r="L1" s="126"/>
      <c r="M1" s="126"/>
      <c r="N1" s="44"/>
      <c r="O1" s="44"/>
      <c r="P1" s="44"/>
    </row>
    <row r="2" spans="1:16">
      <c r="E2" s="151" t="s">
        <v>247</v>
      </c>
      <c r="G2" s="44"/>
      <c r="H2" s="44"/>
      <c r="I2" s="44"/>
      <c r="J2" s="44"/>
      <c r="K2" s="127" t="s">
        <v>235</v>
      </c>
      <c r="L2" s="127"/>
      <c r="M2" s="128">
        <f>SUM(M8:M33)</f>
        <v>0</v>
      </c>
      <c r="N2" s="44"/>
      <c r="O2" s="44"/>
      <c r="P2" s="25" t="s">
        <v>134</v>
      </c>
    </row>
    <row r="3" spans="1:16">
      <c r="E3" s="152">
        <f>CERES!C4</f>
        <v>46204</v>
      </c>
      <c r="G3" s="44"/>
      <c r="H3" s="44"/>
      <c r="I3" s="44"/>
      <c r="J3" s="44"/>
      <c r="K3" s="126"/>
      <c r="L3" s="126"/>
      <c r="M3" s="126"/>
      <c r="N3" s="44"/>
      <c r="O3" s="44"/>
      <c r="P3" s="44"/>
    </row>
    <row r="4" spans="1:16">
      <c r="B4" s="44"/>
      <c r="C4" s="44"/>
      <c r="D4" s="44"/>
      <c r="E4" s="44"/>
      <c r="F4" s="44"/>
      <c r="G4" s="44"/>
      <c r="H4" s="44"/>
      <c r="I4" s="44"/>
      <c r="J4" s="44"/>
      <c r="K4" s="126"/>
      <c r="L4" s="126"/>
      <c r="M4" s="126"/>
      <c r="N4" s="44"/>
      <c r="O4" s="44"/>
      <c r="P4" s="44"/>
    </row>
    <row r="5" spans="1:16" ht="15" customHeight="1">
      <c r="A5" s="968" t="s">
        <v>236</v>
      </c>
      <c r="B5" s="968" t="s">
        <v>237</v>
      </c>
      <c r="C5" s="968" t="s">
        <v>238</v>
      </c>
      <c r="D5" s="968" t="s">
        <v>248</v>
      </c>
      <c r="E5" s="966" t="s">
        <v>171</v>
      </c>
      <c r="F5" s="966"/>
      <c r="G5" s="966"/>
      <c r="H5" s="966"/>
      <c r="I5" s="966" t="s">
        <v>173</v>
      </c>
      <c r="J5" s="966"/>
      <c r="K5" s="983" t="s">
        <v>139</v>
      </c>
      <c r="L5" s="984"/>
      <c r="M5" s="985"/>
      <c r="N5" s="992" t="s">
        <v>138</v>
      </c>
      <c r="O5" s="992" t="s">
        <v>239</v>
      </c>
      <c r="P5" s="980" t="s">
        <v>142</v>
      </c>
    </row>
    <row r="6" spans="1:16" ht="32.25" customHeight="1">
      <c r="A6" s="969"/>
      <c r="B6" s="969"/>
      <c r="C6" s="969"/>
      <c r="D6" s="969"/>
      <c r="E6" s="967" t="s">
        <v>240</v>
      </c>
      <c r="F6" s="967"/>
      <c r="G6" s="967" t="s">
        <v>137</v>
      </c>
      <c r="H6" s="967"/>
      <c r="I6" s="967"/>
      <c r="J6" s="967"/>
      <c r="K6" s="986"/>
      <c r="L6" s="987"/>
      <c r="M6" s="988"/>
      <c r="N6" s="993"/>
      <c r="O6" s="993"/>
      <c r="P6" s="981"/>
    </row>
    <row r="7" spans="1:16" ht="15.75" customHeight="1">
      <c r="A7" s="970"/>
      <c r="B7" s="970"/>
      <c r="C7" s="970"/>
      <c r="D7" s="970"/>
      <c r="E7" s="110" t="s">
        <v>113</v>
      </c>
      <c r="F7" s="110" t="s">
        <v>143</v>
      </c>
      <c r="G7" s="110" t="s">
        <v>113</v>
      </c>
      <c r="H7" s="110" t="s">
        <v>143</v>
      </c>
      <c r="I7" s="110" t="s">
        <v>136</v>
      </c>
      <c r="J7" s="110" t="s">
        <v>241</v>
      </c>
      <c r="K7" s="129" t="s">
        <v>136</v>
      </c>
      <c r="L7" s="129" t="s">
        <v>241</v>
      </c>
      <c r="M7" s="129" t="s">
        <v>94</v>
      </c>
      <c r="N7" s="994"/>
      <c r="O7" s="994"/>
      <c r="P7" s="982"/>
    </row>
    <row r="8" spans="1:16">
      <c r="A8" s="1">
        <v>1</v>
      </c>
      <c r="B8" s="112">
        <f>G8</f>
        <v>0</v>
      </c>
      <c r="C8" s="153"/>
      <c r="D8" s="117"/>
      <c r="E8" s="154"/>
      <c r="F8" s="116"/>
      <c r="G8" s="154"/>
      <c r="H8" s="130"/>
      <c r="I8" s="156"/>
      <c r="J8" s="157"/>
      <c r="K8" s="160"/>
      <c r="L8" s="11"/>
      <c r="M8" s="135">
        <f t="shared" ref="M8:M9" si="0">L8-K8</f>
        <v>0</v>
      </c>
      <c r="N8" s="158">
        <f>IFERROR(((G8-E8+H8-F8)),"")</f>
        <v>0</v>
      </c>
      <c r="O8" s="159">
        <f>M8/24</f>
        <v>0</v>
      </c>
      <c r="P8" s="146"/>
    </row>
    <row r="9" spans="1:16">
      <c r="A9" s="1">
        <f>A8+1</f>
        <v>2</v>
      </c>
      <c r="B9" s="112">
        <f t="shared" ref="B9:B29" si="1">G9</f>
        <v>0</v>
      </c>
      <c r="C9" s="153"/>
      <c r="D9" s="117"/>
      <c r="E9" s="154"/>
      <c r="F9" s="116"/>
      <c r="G9" s="154"/>
      <c r="H9" s="130"/>
      <c r="I9" s="156"/>
      <c r="J9" s="157"/>
      <c r="K9" s="160"/>
      <c r="L9" s="11"/>
      <c r="M9" s="135">
        <f t="shared" si="0"/>
        <v>0</v>
      </c>
      <c r="N9" s="158">
        <f t="shared" ref="N9:N21" si="2">IFERROR(((G9-E9+H9-F9)),"")</f>
        <v>0</v>
      </c>
      <c r="O9" s="159">
        <f t="shared" ref="O9:O21" si="3">M9/24</f>
        <v>0</v>
      </c>
      <c r="P9" s="146"/>
    </row>
    <row r="10" spans="1:16">
      <c r="A10" s="1">
        <v>7</v>
      </c>
      <c r="B10" s="112">
        <f t="shared" si="1"/>
        <v>0</v>
      </c>
      <c r="C10" s="153"/>
      <c r="D10" s="117"/>
      <c r="E10" s="154"/>
      <c r="F10" s="116"/>
      <c r="G10" s="154"/>
      <c r="H10" s="130"/>
      <c r="I10" s="156"/>
      <c r="J10" s="157"/>
      <c r="K10" s="160"/>
      <c r="L10" s="11"/>
      <c r="M10" s="135">
        <f t="shared" ref="M10:M11" si="4">L10-K10</f>
        <v>0</v>
      </c>
      <c r="N10" s="158">
        <f t="shared" ref="N10:N11" si="5">IFERROR(((G10-E10+H10-F10)),"")</f>
        <v>0</v>
      </c>
      <c r="O10" s="159">
        <f t="shared" ref="O10:O11" si="6">M10/24</f>
        <v>0</v>
      </c>
      <c r="P10" s="146"/>
    </row>
    <row r="11" spans="1:16">
      <c r="A11" s="1">
        <f t="shared" ref="A11:A74" si="7">A10+1</f>
        <v>8</v>
      </c>
      <c r="B11" s="112">
        <f t="shared" si="1"/>
        <v>0</v>
      </c>
      <c r="C11" s="153"/>
      <c r="D11" s="117"/>
      <c r="E11" s="154"/>
      <c r="F11" s="116"/>
      <c r="G11" s="154"/>
      <c r="H11" s="130"/>
      <c r="I11" s="156"/>
      <c r="J11" s="157"/>
      <c r="K11" s="160"/>
      <c r="L11" s="11"/>
      <c r="M11" s="135">
        <f t="shared" si="4"/>
        <v>0</v>
      </c>
      <c r="N11" s="158">
        <f t="shared" si="5"/>
        <v>0</v>
      </c>
      <c r="O11" s="159">
        <f t="shared" si="6"/>
        <v>0</v>
      </c>
      <c r="P11" s="146"/>
    </row>
    <row r="12" spans="1:16">
      <c r="A12" s="1">
        <f t="shared" si="7"/>
        <v>9</v>
      </c>
      <c r="B12" s="112">
        <f t="shared" si="1"/>
        <v>0</v>
      </c>
      <c r="C12" s="153"/>
      <c r="D12" s="117"/>
      <c r="E12" s="154"/>
      <c r="F12" s="116"/>
      <c r="G12" s="154"/>
      <c r="H12" s="130"/>
      <c r="I12" s="156"/>
      <c r="J12" s="157"/>
      <c r="K12" s="160"/>
      <c r="L12" s="11"/>
      <c r="M12" s="135">
        <f t="shared" ref="M12:M21" si="8">L12-K12</f>
        <v>0</v>
      </c>
      <c r="N12" s="158">
        <f t="shared" si="2"/>
        <v>0</v>
      </c>
      <c r="O12" s="159">
        <f t="shared" si="3"/>
        <v>0</v>
      </c>
      <c r="P12" s="146"/>
    </row>
    <row r="13" spans="1:16">
      <c r="A13" s="1">
        <f t="shared" si="7"/>
        <v>10</v>
      </c>
      <c r="B13" s="112">
        <f t="shared" si="1"/>
        <v>0</v>
      </c>
      <c r="C13" s="153"/>
      <c r="D13" s="118"/>
      <c r="E13" s="154"/>
      <c r="F13" s="116"/>
      <c r="G13" s="154"/>
      <c r="H13" s="130"/>
      <c r="I13" s="156"/>
      <c r="J13" s="157"/>
      <c r="K13" s="160"/>
      <c r="L13" s="11"/>
      <c r="M13" s="135">
        <f t="shared" si="8"/>
        <v>0</v>
      </c>
      <c r="N13" s="158">
        <f t="shared" si="2"/>
        <v>0</v>
      </c>
      <c r="O13" s="159">
        <f t="shared" si="3"/>
        <v>0</v>
      </c>
      <c r="P13" s="146"/>
    </row>
    <row r="14" spans="1:16">
      <c r="A14" s="1">
        <f t="shared" si="7"/>
        <v>11</v>
      </c>
      <c r="B14" s="112">
        <f t="shared" si="1"/>
        <v>0</v>
      </c>
      <c r="C14" s="153"/>
      <c r="D14" s="118"/>
      <c r="E14" s="154"/>
      <c r="F14" s="116"/>
      <c r="G14" s="154"/>
      <c r="H14" s="130"/>
      <c r="I14" s="156"/>
      <c r="J14" s="157"/>
      <c r="K14" s="160"/>
      <c r="L14" s="11"/>
      <c r="M14" s="135">
        <f t="shared" si="8"/>
        <v>0</v>
      </c>
      <c r="N14" s="158">
        <f t="shared" si="2"/>
        <v>0</v>
      </c>
      <c r="O14" s="159">
        <f t="shared" si="3"/>
        <v>0</v>
      </c>
      <c r="P14" s="146"/>
    </row>
    <row r="15" spans="1:16">
      <c r="A15" s="1">
        <f t="shared" si="7"/>
        <v>12</v>
      </c>
      <c r="B15" s="112">
        <f t="shared" si="1"/>
        <v>0</v>
      </c>
      <c r="C15" s="153"/>
      <c r="D15" s="118"/>
      <c r="E15" s="154"/>
      <c r="F15" s="116"/>
      <c r="G15" s="154"/>
      <c r="H15" s="130"/>
      <c r="I15" s="156"/>
      <c r="J15" s="157"/>
      <c r="K15" s="160"/>
      <c r="L15" s="11"/>
      <c r="M15" s="135">
        <f t="shared" ref="M15" si="9">L15-K15</f>
        <v>0</v>
      </c>
      <c r="N15" s="158">
        <f t="shared" ref="N15" si="10">IFERROR(((G15-E15+H15-F15)),"")</f>
        <v>0</v>
      </c>
      <c r="O15" s="159">
        <f t="shared" ref="O15" si="11">M15/24</f>
        <v>0</v>
      </c>
      <c r="P15" s="146"/>
    </row>
    <row r="16" spans="1:16">
      <c r="A16" s="1">
        <f t="shared" si="7"/>
        <v>13</v>
      </c>
      <c r="B16" s="112">
        <f t="shared" si="1"/>
        <v>0</v>
      </c>
      <c r="C16" s="153"/>
      <c r="D16" s="118"/>
      <c r="E16" s="154"/>
      <c r="F16" s="116"/>
      <c r="G16" s="154"/>
      <c r="H16" s="130"/>
      <c r="I16" s="156"/>
      <c r="J16" s="157"/>
      <c r="K16" s="160"/>
      <c r="L16" s="11"/>
      <c r="M16" s="135">
        <f t="shared" si="8"/>
        <v>0</v>
      </c>
      <c r="N16" s="158">
        <f t="shared" si="2"/>
        <v>0</v>
      </c>
      <c r="O16" s="159">
        <f t="shared" si="3"/>
        <v>0</v>
      </c>
      <c r="P16" s="146"/>
    </row>
    <row r="17" spans="1:16">
      <c r="A17" s="1">
        <f t="shared" si="7"/>
        <v>14</v>
      </c>
      <c r="B17" s="112">
        <f t="shared" si="1"/>
        <v>0</v>
      </c>
      <c r="C17" s="153"/>
      <c r="D17" s="118"/>
      <c r="E17" s="154"/>
      <c r="F17" s="116"/>
      <c r="G17" s="154"/>
      <c r="H17" s="130"/>
      <c r="I17" s="156"/>
      <c r="J17" s="157"/>
      <c r="K17" s="160"/>
      <c r="L17" s="11"/>
      <c r="M17" s="135">
        <f t="shared" ref="M17" si="12">L17-K17</f>
        <v>0</v>
      </c>
      <c r="N17" s="158">
        <f t="shared" ref="N17" si="13">IFERROR(((G17-E17+H17-F17)),"")</f>
        <v>0</v>
      </c>
      <c r="O17" s="159">
        <f t="shared" ref="O17" si="14">M17/24</f>
        <v>0</v>
      </c>
      <c r="P17" s="146"/>
    </row>
    <row r="18" spans="1:16">
      <c r="A18" s="1">
        <f t="shared" si="7"/>
        <v>15</v>
      </c>
      <c r="B18" s="112">
        <f t="shared" si="1"/>
        <v>0</v>
      </c>
      <c r="C18" s="153"/>
      <c r="D18" s="118"/>
      <c r="E18" s="154"/>
      <c r="F18" s="116"/>
      <c r="G18" s="154"/>
      <c r="H18" s="130"/>
      <c r="I18" s="156"/>
      <c r="J18" s="157"/>
      <c r="K18" s="160"/>
      <c r="L18" s="11"/>
      <c r="M18" s="135">
        <f t="shared" ref="M18:M19" si="15">L18-K18</f>
        <v>0</v>
      </c>
      <c r="N18" s="158">
        <f t="shared" ref="N18:N19" si="16">IFERROR(((G18-E18+H18-F18)),"")</f>
        <v>0</v>
      </c>
      <c r="O18" s="159">
        <f t="shared" ref="O18:O19" si="17">M18/24</f>
        <v>0</v>
      </c>
      <c r="P18" s="146"/>
    </row>
    <row r="19" spans="1:16">
      <c r="A19" s="1">
        <f t="shared" si="7"/>
        <v>16</v>
      </c>
      <c r="B19" s="112">
        <f t="shared" si="1"/>
        <v>0</v>
      </c>
      <c r="C19" s="153"/>
      <c r="D19" s="118"/>
      <c r="E19" s="154"/>
      <c r="F19" s="116"/>
      <c r="G19" s="154"/>
      <c r="H19" s="130"/>
      <c r="I19" s="156"/>
      <c r="J19" s="157"/>
      <c r="K19" s="160"/>
      <c r="L19" s="11"/>
      <c r="M19" s="135">
        <f t="shared" si="15"/>
        <v>0</v>
      </c>
      <c r="N19" s="158">
        <f t="shared" si="16"/>
        <v>0</v>
      </c>
      <c r="O19" s="159">
        <f t="shared" si="17"/>
        <v>0</v>
      </c>
      <c r="P19" s="146"/>
    </row>
    <row r="20" spans="1:16">
      <c r="A20" s="1">
        <f t="shared" si="7"/>
        <v>17</v>
      </c>
      <c r="B20" s="112">
        <f t="shared" si="1"/>
        <v>0</v>
      </c>
      <c r="C20" s="153"/>
      <c r="D20" s="118"/>
      <c r="E20" s="154"/>
      <c r="F20" s="116"/>
      <c r="G20" s="154"/>
      <c r="H20" s="130"/>
      <c r="I20" s="156"/>
      <c r="J20" s="157"/>
      <c r="K20" s="160"/>
      <c r="L20" s="11"/>
      <c r="M20" s="135">
        <f t="shared" ref="M20" si="18">L20-K20</f>
        <v>0</v>
      </c>
      <c r="N20" s="158">
        <f t="shared" ref="N20" si="19">IFERROR(((G20-E20+H20-F20)),"")</f>
        <v>0</v>
      </c>
      <c r="O20" s="159">
        <f t="shared" ref="O20" si="20">M20/24</f>
        <v>0</v>
      </c>
      <c r="P20" s="146"/>
    </row>
    <row r="21" spans="1:16">
      <c r="A21" s="1">
        <f t="shared" si="7"/>
        <v>18</v>
      </c>
      <c r="B21" s="112">
        <f t="shared" si="1"/>
        <v>0</v>
      </c>
      <c r="C21" s="153"/>
      <c r="D21" s="118"/>
      <c r="E21" s="154"/>
      <c r="F21" s="116"/>
      <c r="G21" s="154"/>
      <c r="H21" s="130"/>
      <c r="I21" s="156"/>
      <c r="J21" s="157"/>
      <c r="K21" s="160"/>
      <c r="L21" s="11"/>
      <c r="M21" s="135">
        <f t="shared" si="8"/>
        <v>0</v>
      </c>
      <c r="N21" s="158">
        <f t="shared" si="2"/>
        <v>0</v>
      </c>
      <c r="O21" s="159">
        <f t="shared" si="3"/>
        <v>0</v>
      </c>
      <c r="P21" s="146"/>
    </row>
    <row r="22" spans="1:16">
      <c r="A22" s="1">
        <f t="shared" si="7"/>
        <v>19</v>
      </c>
      <c r="B22" s="112">
        <f t="shared" si="1"/>
        <v>0</v>
      </c>
      <c r="C22" s="153"/>
      <c r="D22" s="118"/>
      <c r="E22" s="154"/>
      <c r="F22" s="116"/>
      <c r="G22" s="154"/>
      <c r="H22" s="130"/>
      <c r="I22" s="156"/>
      <c r="J22" s="157"/>
      <c r="K22" s="160"/>
      <c r="L22" s="11"/>
      <c r="M22" s="135">
        <f t="shared" ref="M22:M25" si="21">L22-K22</f>
        <v>0</v>
      </c>
      <c r="N22" s="158">
        <f t="shared" ref="N22:N25" si="22">IFERROR(((G22-E22+H22-F22)),"")</f>
        <v>0</v>
      </c>
      <c r="O22" s="159">
        <f t="shared" ref="O22:O25" si="23">M22/24</f>
        <v>0</v>
      </c>
      <c r="P22" s="146"/>
    </row>
    <row r="23" spans="1:16">
      <c r="A23" s="1">
        <f t="shared" si="7"/>
        <v>20</v>
      </c>
      <c r="B23" s="112">
        <f t="shared" si="1"/>
        <v>0</v>
      </c>
      <c r="C23" s="153"/>
      <c r="D23" s="118"/>
      <c r="E23" s="154"/>
      <c r="F23" s="116"/>
      <c r="G23" s="154"/>
      <c r="H23" s="130"/>
      <c r="I23" s="156"/>
      <c r="J23" s="157"/>
      <c r="K23" s="160"/>
      <c r="L23" s="11"/>
      <c r="M23" s="135">
        <f t="shared" ref="M23" si="24">L23-K23</f>
        <v>0</v>
      </c>
      <c r="N23" s="158">
        <f t="shared" ref="N23" si="25">IFERROR(((G23-E23+H23-F23)),"")</f>
        <v>0</v>
      </c>
      <c r="O23" s="159">
        <f t="shared" ref="O23" si="26">M23/24</f>
        <v>0</v>
      </c>
      <c r="P23" s="146"/>
    </row>
    <row r="24" spans="1:16">
      <c r="A24" s="1">
        <f t="shared" si="7"/>
        <v>21</v>
      </c>
      <c r="B24" s="112">
        <f t="shared" si="1"/>
        <v>0</v>
      </c>
      <c r="C24" s="153"/>
      <c r="D24" s="118"/>
      <c r="E24" s="154"/>
      <c r="F24" s="116"/>
      <c r="G24" s="154"/>
      <c r="H24" s="130"/>
      <c r="I24" s="156"/>
      <c r="J24" s="157"/>
      <c r="K24" s="160"/>
      <c r="L24" s="11"/>
      <c r="M24" s="135">
        <f t="shared" si="21"/>
        <v>0</v>
      </c>
      <c r="N24" s="158">
        <f t="shared" si="22"/>
        <v>0</v>
      </c>
      <c r="O24" s="159">
        <f t="shared" si="23"/>
        <v>0</v>
      </c>
      <c r="P24" s="146"/>
    </row>
    <row r="25" spans="1:16">
      <c r="A25" s="1">
        <f t="shared" si="7"/>
        <v>22</v>
      </c>
      <c r="B25" s="112">
        <f t="shared" si="1"/>
        <v>0</v>
      </c>
      <c r="C25" s="153"/>
      <c r="D25" s="118"/>
      <c r="E25" s="154"/>
      <c r="F25" s="116"/>
      <c r="G25" s="154"/>
      <c r="H25" s="130"/>
      <c r="I25" s="156"/>
      <c r="J25" s="157"/>
      <c r="K25" s="160"/>
      <c r="L25" s="11"/>
      <c r="M25" s="135">
        <f t="shared" si="21"/>
        <v>0</v>
      </c>
      <c r="N25" s="158">
        <f t="shared" si="22"/>
        <v>0</v>
      </c>
      <c r="O25" s="159">
        <f t="shared" si="23"/>
        <v>0</v>
      </c>
      <c r="P25" s="146"/>
    </row>
    <row r="26" spans="1:16">
      <c r="A26" s="1">
        <f t="shared" si="7"/>
        <v>23</v>
      </c>
      <c r="B26" s="112">
        <f t="shared" si="1"/>
        <v>0</v>
      </c>
      <c r="C26" s="153"/>
      <c r="D26" s="118"/>
      <c r="E26" s="154"/>
      <c r="F26" s="116"/>
      <c r="G26" s="154"/>
      <c r="H26" s="130"/>
      <c r="I26" s="156"/>
      <c r="J26" s="157"/>
      <c r="K26" s="160"/>
      <c r="L26" s="11"/>
      <c r="M26" s="135">
        <f t="shared" ref="M26" si="27">L26-K26</f>
        <v>0</v>
      </c>
      <c r="N26" s="158">
        <f t="shared" ref="N26" si="28">IFERROR(((G26-E26+H26-F26)),"")</f>
        <v>0</v>
      </c>
      <c r="O26" s="159">
        <f t="shared" ref="O26" si="29">M26/24</f>
        <v>0</v>
      </c>
      <c r="P26" s="146"/>
    </row>
    <row r="27" spans="1:16">
      <c r="A27" s="1">
        <f t="shared" si="7"/>
        <v>24</v>
      </c>
      <c r="B27" s="112">
        <f t="shared" si="1"/>
        <v>0</v>
      </c>
      <c r="C27" s="153"/>
      <c r="D27" s="118"/>
      <c r="E27" s="154"/>
      <c r="F27" s="116"/>
      <c r="G27" s="154"/>
      <c r="H27" s="130"/>
      <c r="I27" s="156"/>
      <c r="J27" s="157"/>
      <c r="K27" s="160"/>
      <c r="L27" s="11"/>
      <c r="M27" s="135">
        <f t="shared" ref="M27" si="30">L27-K27</f>
        <v>0</v>
      </c>
      <c r="N27" s="158">
        <f t="shared" ref="N27" si="31">IFERROR(((G27-E27+H27-F27)),"")</f>
        <v>0</v>
      </c>
      <c r="O27" s="159">
        <f t="shared" ref="O27" si="32">M27/24</f>
        <v>0</v>
      </c>
      <c r="P27" s="146"/>
    </row>
    <row r="28" spans="1:16">
      <c r="A28" s="1">
        <f t="shared" si="7"/>
        <v>25</v>
      </c>
      <c r="B28" s="112">
        <f t="shared" si="1"/>
        <v>0</v>
      </c>
      <c r="C28" s="153"/>
      <c r="D28" s="117"/>
      <c r="E28" s="154"/>
      <c r="F28" s="116"/>
      <c r="G28" s="154"/>
      <c r="H28" s="130"/>
      <c r="I28" s="156"/>
      <c r="J28" s="157"/>
      <c r="K28" s="160"/>
      <c r="L28" s="11"/>
      <c r="M28" s="135">
        <f t="shared" ref="M28:M30" si="33">L28-K28</f>
        <v>0</v>
      </c>
      <c r="N28" s="158">
        <f t="shared" ref="N28:N30" si="34">IFERROR(((G28-E28+H28-F28)),"")</f>
        <v>0</v>
      </c>
      <c r="O28" s="159">
        <f t="shared" ref="O28:O30" si="35">M28/24</f>
        <v>0</v>
      </c>
      <c r="P28" s="146"/>
    </row>
    <row r="29" spans="1:16">
      <c r="A29" s="1">
        <f t="shared" si="7"/>
        <v>26</v>
      </c>
      <c r="B29" s="112">
        <f t="shared" si="1"/>
        <v>0</v>
      </c>
      <c r="C29" s="153"/>
      <c r="D29" s="117"/>
      <c r="E29" s="154"/>
      <c r="F29" s="130"/>
      <c r="G29" s="154"/>
      <c r="H29" s="130"/>
      <c r="I29" s="156"/>
      <c r="J29" s="157"/>
      <c r="K29" s="160"/>
      <c r="L29" s="11"/>
      <c r="M29" s="135">
        <f t="shared" si="33"/>
        <v>0</v>
      </c>
      <c r="N29" s="158">
        <f t="shared" si="34"/>
        <v>0</v>
      </c>
      <c r="O29" s="159">
        <f t="shared" si="35"/>
        <v>0</v>
      </c>
      <c r="P29" s="146"/>
    </row>
    <row r="30" spans="1:16">
      <c r="A30" s="1">
        <f t="shared" si="7"/>
        <v>27</v>
      </c>
      <c r="B30" s="112">
        <f t="shared" ref="B30:B33" si="36">G30</f>
        <v>0</v>
      </c>
      <c r="C30" s="153"/>
      <c r="D30" s="117"/>
      <c r="E30" s="154"/>
      <c r="F30" s="130"/>
      <c r="G30" s="154"/>
      <c r="H30" s="130"/>
      <c r="I30" s="156"/>
      <c r="J30" s="157"/>
      <c r="K30" s="160"/>
      <c r="L30" s="11"/>
      <c r="M30" s="135">
        <f t="shared" si="33"/>
        <v>0</v>
      </c>
      <c r="N30" s="158">
        <f t="shared" si="34"/>
        <v>0</v>
      </c>
      <c r="O30" s="159">
        <f t="shared" si="35"/>
        <v>0</v>
      </c>
      <c r="P30" s="146"/>
    </row>
    <row r="31" spans="1:16">
      <c r="A31" s="1">
        <f t="shared" si="7"/>
        <v>28</v>
      </c>
      <c r="B31" s="112">
        <f t="shared" si="36"/>
        <v>0</v>
      </c>
      <c r="C31" s="153"/>
      <c r="D31" s="117"/>
      <c r="E31" s="154"/>
      <c r="F31" s="130"/>
      <c r="G31" s="154"/>
      <c r="H31" s="130"/>
      <c r="I31" s="156"/>
      <c r="J31" s="157"/>
      <c r="K31" s="160"/>
      <c r="L31" s="11"/>
      <c r="M31" s="135">
        <f t="shared" ref="M31:M32" si="37">L31-K31</f>
        <v>0</v>
      </c>
      <c r="N31" s="158">
        <f t="shared" ref="N31:N32" si="38">IFERROR(((G31-E31+H31-F31)),"")</f>
        <v>0</v>
      </c>
      <c r="O31" s="159">
        <f t="shared" ref="O31:O32" si="39">M31/24</f>
        <v>0</v>
      </c>
      <c r="P31" s="146"/>
    </row>
    <row r="32" spans="1:16">
      <c r="A32" s="1">
        <f t="shared" si="7"/>
        <v>29</v>
      </c>
      <c r="B32" s="112">
        <f t="shared" si="36"/>
        <v>0</v>
      </c>
      <c r="C32" s="153"/>
      <c r="D32" s="117"/>
      <c r="E32" s="154"/>
      <c r="F32" s="116"/>
      <c r="G32" s="154"/>
      <c r="H32" s="130"/>
      <c r="I32" s="156"/>
      <c r="J32" s="157"/>
      <c r="K32" s="160"/>
      <c r="L32" s="11"/>
      <c r="M32" s="135">
        <f t="shared" si="37"/>
        <v>0</v>
      </c>
      <c r="N32" s="158">
        <f t="shared" si="38"/>
        <v>0</v>
      </c>
      <c r="O32" s="159">
        <f t="shared" si="39"/>
        <v>0</v>
      </c>
      <c r="P32" s="146"/>
    </row>
    <row r="33" spans="1:16">
      <c r="A33" s="1">
        <f t="shared" si="7"/>
        <v>30</v>
      </c>
      <c r="B33" s="112">
        <f t="shared" si="36"/>
        <v>0</v>
      </c>
      <c r="C33" s="153"/>
      <c r="D33" s="117"/>
      <c r="E33" s="154"/>
      <c r="F33" s="134"/>
      <c r="G33" s="154"/>
      <c r="H33" s="130"/>
      <c r="I33" s="156"/>
      <c r="J33" s="157"/>
      <c r="K33" s="160"/>
      <c r="L33" s="11"/>
      <c r="M33" s="135">
        <f t="shared" ref="M33:M34" si="40">L33-K33</f>
        <v>0</v>
      </c>
      <c r="N33" s="158">
        <f t="shared" ref="N33:N34" si="41">IFERROR(((G33-E33+H33-F33)),"")</f>
        <v>0</v>
      </c>
      <c r="O33" s="159">
        <f t="shared" ref="O33:O34" si="42">M33/24</f>
        <v>0</v>
      </c>
      <c r="P33" s="146"/>
    </row>
    <row r="34" spans="1:16">
      <c r="A34" s="1">
        <f t="shared" si="7"/>
        <v>31</v>
      </c>
      <c r="B34" s="112">
        <f t="shared" ref="B34:B36" si="43">G34</f>
        <v>0</v>
      </c>
      <c r="C34" s="153"/>
      <c r="D34" s="117"/>
      <c r="E34" s="154"/>
      <c r="F34" s="130"/>
      <c r="G34" s="154"/>
      <c r="H34" s="130"/>
      <c r="I34" s="156"/>
      <c r="J34" s="157"/>
      <c r="K34" s="160"/>
      <c r="L34" s="11"/>
      <c r="M34" s="135">
        <f t="shared" si="40"/>
        <v>0</v>
      </c>
      <c r="N34" s="158">
        <f t="shared" si="41"/>
        <v>0</v>
      </c>
      <c r="O34" s="159">
        <f t="shared" si="42"/>
        <v>0</v>
      </c>
      <c r="P34" s="146"/>
    </row>
    <row r="35" spans="1:16">
      <c r="A35" s="1">
        <f t="shared" si="7"/>
        <v>32</v>
      </c>
      <c r="B35" s="112">
        <f t="shared" si="43"/>
        <v>0</v>
      </c>
      <c r="C35" s="153"/>
      <c r="D35" s="118"/>
      <c r="E35" s="154"/>
      <c r="F35" s="130"/>
      <c r="G35" s="154"/>
      <c r="H35" s="130"/>
      <c r="I35" s="156"/>
      <c r="J35" s="157"/>
      <c r="K35" s="160"/>
      <c r="L35" s="11"/>
      <c r="M35" s="135">
        <f t="shared" ref="M35" si="44">L35-K35</f>
        <v>0</v>
      </c>
      <c r="N35" s="158">
        <f t="shared" ref="N35" si="45">IFERROR(((G35-E35+H35-F35)),"")</f>
        <v>0</v>
      </c>
      <c r="O35" s="159">
        <f t="shared" ref="O35" si="46">M35/24</f>
        <v>0</v>
      </c>
      <c r="P35" s="146"/>
    </row>
    <row r="36" spans="1:16">
      <c r="A36" s="1">
        <f t="shared" si="7"/>
        <v>33</v>
      </c>
      <c r="B36" s="112">
        <f t="shared" si="43"/>
        <v>0</v>
      </c>
      <c r="C36" s="153"/>
      <c r="D36" s="118"/>
      <c r="E36" s="154"/>
      <c r="F36" s="116"/>
      <c r="G36" s="154"/>
      <c r="H36" s="130"/>
      <c r="I36" s="156"/>
      <c r="J36" s="157"/>
      <c r="K36" s="160"/>
      <c r="L36" s="11"/>
      <c r="M36" s="135">
        <f t="shared" ref="M36" si="47">L36-K36</f>
        <v>0</v>
      </c>
      <c r="N36" s="158">
        <f t="shared" ref="N36" si="48">IFERROR(((G36-E36+H36-F36)),"")</f>
        <v>0</v>
      </c>
      <c r="O36" s="159">
        <f t="shared" ref="O36" si="49">M36/24</f>
        <v>0</v>
      </c>
      <c r="P36" s="146"/>
    </row>
    <row r="37" spans="1:16">
      <c r="A37" s="1">
        <f t="shared" si="7"/>
        <v>34</v>
      </c>
      <c r="B37" s="112">
        <f t="shared" ref="B37:B43" si="50">G37</f>
        <v>0</v>
      </c>
      <c r="C37" s="153"/>
      <c r="D37" s="118"/>
      <c r="E37" s="154"/>
      <c r="F37" s="116"/>
      <c r="G37" s="154"/>
      <c r="H37" s="130"/>
      <c r="I37" s="156"/>
      <c r="J37" s="157"/>
      <c r="K37" s="160"/>
      <c r="L37" s="11"/>
      <c r="M37" s="135">
        <f t="shared" ref="M37:M40" si="51">L37-K37</f>
        <v>0</v>
      </c>
      <c r="N37" s="158">
        <f t="shared" ref="N37:N40" si="52">IFERROR(((G37-E37+H37-F37)),"")</f>
        <v>0</v>
      </c>
      <c r="O37" s="159">
        <f t="shared" ref="O37:O40" si="53">M37/24</f>
        <v>0</v>
      </c>
      <c r="P37" s="146"/>
    </row>
    <row r="38" spans="1:16">
      <c r="A38" s="1">
        <f t="shared" si="7"/>
        <v>35</v>
      </c>
      <c r="B38" s="112">
        <f t="shared" si="50"/>
        <v>0</v>
      </c>
      <c r="C38" s="153"/>
      <c r="D38" s="118"/>
      <c r="E38" s="154"/>
      <c r="F38" s="116"/>
      <c r="G38" s="154"/>
      <c r="H38" s="130"/>
      <c r="I38" s="156"/>
      <c r="J38" s="157"/>
      <c r="K38" s="160"/>
      <c r="L38" s="11"/>
      <c r="M38" s="135">
        <f t="shared" si="51"/>
        <v>0</v>
      </c>
      <c r="N38" s="158">
        <f t="shared" si="52"/>
        <v>0</v>
      </c>
      <c r="O38" s="159">
        <f t="shared" si="53"/>
        <v>0</v>
      </c>
      <c r="P38" s="146"/>
    </row>
    <row r="39" spans="1:16">
      <c r="A39" s="1">
        <f t="shared" si="7"/>
        <v>36</v>
      </c>
      <c r="B39" s="112">
        <f t="shared" si="50"/>
        <v>0</v>
      </c>
      <c r="C39" s="153"/>
      <c r="D39" s="118"/>
      <c r="E39" s="154"/>
      <c r="F39" s="116"/>
      <c r="G39" s="154"/>
      <c r="H39" s="130"/>
      <c r="I39" s="156"/>
      <c r="J39" s="157"/>
      <c r="K39" s="160"/>
      <c r="L39" s="11"/>
      <c r="M39" s="135">
        <f t="shared" ref="M39" si="54">L39-K39</f>
        <v>0</v>
      </c>
      <c r="N39" s="158">
        <f t="shared" ref="N39" si="55">IFERROR(((G39-E39+H39-F39)),"")</f>
        <v>0</v>
      </c>
      <c r="O39" s="159">
        <f t="shared" ref="O39" si="56">M39/24</f>
        <v>0</v>
      </c>
      <c r="P39" s="146"/>
    </row>
    <row r="40" spans="1:16">
      <c r="A40" s="1">
        <f t="shared" si="7"/>
        <v>37</v>
      </c>
      <c r="B40" s="112">
        <f t="shared" si="50"/>
        <v>0</v>
      </c>
      <c r="C40" s="153"/>
      <c r="D40" s="118"/>
      <c r="E40" s="154"/>
      <c r="F40" s="116"/>
      <c r="G40" s="154"/>
      <c r="H40" s="130"/>
      <c r="I40" s="156"/>
      <c r="J40" s="157"/>
      <c r="K40" s="160"/>
      <c r="L40" s="11"/>
      <c r="M40" s="135">
        <f t="shared" si="51"/>
        <v>0</v>
      </c>
      <c r="N40" s="158">
        <f t="shared" si="52"/>
        <v>0</v>
      </c>
      <c r="O40" s="159">
        <f t="shared" si="53"/>
        <v>0</v>
      </c>
      <c r="P40" s="146"/>
    </row>
    <row r="41" spans="1:16">
      <c r="A41" s="1">
        <f t="shared" si="7"/>
        <v>38</v>
      </c>
      <c r="B41" s="112">
        <f t="shared" si="50"/>
        <v>0</v>
      </c>
      <c r="C41" s="153"/>
      <c r="D41" s="118"/>
      <c r="E41" s="154"/>
      <c r="F41" s="116"/>
      <c r="G41" s="154"/>
      <c r="H41" s="130"/>
      <c r="I41" s="156"/>
      <c r="J41" s="157"/>
      <c r="K41" s="160"/>
      <c r="L41" s="11"/>
      <c r="M41" s="135">
        <f t="shared" ref="M41:M42" si="57">L41-K41</f>
        <v>0</v>
      </c>
      <c r="N41" s="158">
        <f t="shared" ref="N41:N42" si="58">IFERROR(((G41-E41+H41-F41)),"")</f>
        <v>0</v>
      </c>
      <c r="O41" s="159">
        <f t="shared" ref="O41:O42" si="59">M41/24</f>
        <v>0</v>
      </c>
      <c r="P41" s="146"/>
    </row>
    <row r="42" spans="1:16">
      <c r="A42" s="1">
        <f t="shared" si="7"/>
        <v>39</v>
      </c>
      <c r="B42" s="112">
        <f t="shared" si="50"/>
        <v>0</v>
      </c>
      <c r="C42" s="153"/>
      <c r="D42" s="118"/>
      <c r="E42" s="154"/>
      <c r="F42" s="116"/>
      <c r="G42" s="154"/>
      <c r="H42" s="130"/>
      <c r="I42" s="156"/>
      <c r="J42" s="157"/>
      <c r="K42" s="160"/>
      <c r="L42" s="11"/>
      <c r="M42" s="135">
        <f t="shared" si="57"/>
        <v>0</v>
      </c>
      <c r="N42" s="158">
        <f t="shared" si="58"/>
        <v>0</v>
      </c>
      <c r="O42" s="159">
        <f t="shared" si="59"/>
        <v>0</v>
      </c>
      <c r="P42" s="146"/>
    </row>
    <row r="43" spans="1:16">
      <c r="A43" s="1">
        <f t="shared" si="7"/>
        <v>40</v>
      </c>
      <c r="B43" s="112">
        <f t="shared" si="50"/>
        <v>0</v>
      </c>
      <c r="C43" s="153"/>
      <c r="D43" s="118"/>
      <c r="E43" s="154"/>
      <c r="F43" s="116"/>
      <c r="G43" s="154"/>
      <c r="H43" s="130"/>
      <c r="I43" s="156"/>
      <c r="J43" s="157"/>
      <c r="K43" s="160"/>
      <c r="L43" s="11"/>
      <c r="M43" s="135">
        <f t="shared" ref="M43:M44" si="60">L43-K43</f>
        <v>0</v>
      </c>
      <c r="N43" s="158">
        <f t="shared" ref="N43" si="61">IFERROR(((G43-E43+H43-F43)),"")</f>
        <v>0</v>
      </c>
      <c r="O43" s="159">
        <f t="shared" ref="O43" si="62">M43/24</f>
        <v>0</v>
      </c>
      <c r="P43" s="146"/>
    </row>
    <row r="44" spans="1:16">
      <c r="A44" s="1">
        <f t="shared" si="7"/>
        <v>41</v>
      </c>
      <c r="B44" s="112">
        <f t="shared" ref="B44:B45" si="63">G44</f>
        <v>0</v>
      </c>
      <c r="C44" s="153"/>
      <c r="D44" s="118"/>
      <c r="E44" s="154"/>
      <c r="F44" s="116"/>
      <c r="G44" s="154"/>
      <c r="H44" s="130"/>
      <c r="I44" s="156"/>
      <c r="J44" s="157"/>
      <c r="K44" s="160"/>
      <c r="L44" s="11"/>
      <c r="M44" s="135">
        <f t="shared" si="60"/>
        <v>0</v>
      </c>
      <c r="N44" s="158">
        <f t="shared" ref="N44" si="64">IFERROR(((G44-E44+H44-F44)),"")</f>
        <v>0</v>
      </c>
      <c r="O44" s="159">
        <f t="shared" ref="O44" si="65">M44/24</f>
        <v>0</v>
      </c>
      <c r="P44" s="146"/>
    </row>
    <row r="45" spans="1:16">
      <c r="A45" s="1">
        <f t="shared" si="7"/>
        <v>42</v>
      </c>
      <c r="B45" s="112">
        <f t="shared" si="63"/>
        <v>0</v>
      </c>
      <c r="C45" s="153"/>
      <c r="D45" s="118"/>
      <c r="E45" s="154"/>
      <c r="F45" s="116"/>
      <c r="G45" s="154"/>
      <c r="H45" s="130"/>
      <c r="I45" s="156"/>
      <c r="J45" s="157"/>
      <c r="K45" s="160"/>
      <c r="L45" s="11"/>
      <c r="M45" s="135">
        <f t="shared" ref="M45:M48" si="66">L45-K45</f>
        <v>0</v>
      </c>
      <c r="N45" s="158">
        <f t="shared" ref="N45:N48" si="67">IFERROR(((G45-E45+H45-F45)),"")</f>
        <v>0</v>
      </c>
      <c r="O45" s="159">
        <f t="shared" ref="O45:O48" si="68">M45/24</f>
        <v>0</v>
      </c>
      <c r="P45" s="146"/>
    </row>
    <row r="46" spans="1:16">
      <c r="A46" s="1">
        <f t="shared" si="7"/>
        <v>43</v>
      </c>
      <c r="B46" s="112">
        <f t="shared" ref="B46:B56" si="69">G46</f>
        <v>0</v>
      </c>
      <c r="C46" s="153"/>
      <c r="D46" s="118"/>
      <c r="E46" s="154"/>
      <c r="F46" s="116"/>
      <c r="G46" s="154"/>
      <c r="H46" s="130"/>
      <c r="I46" s="156"/>
      <c r="J46" s="157"/>
      <c r="K46" s="160"/>
      <c r="L46" s="11"/>
      <c r="M46" s="135">
        <f t="shared" si="66"/>
        <v>0</v>
      </c>
      <c r="N46" s="158">
        <f t="shared" si="67"/>
        <v>0</v>
      </c>
      <c r="O46" s="159">
        <f t="shared" si="68"/>
        <v>0</v>
      </c>
      <c r="P46" s="146"/>
    </row>
    <row r="47" spans="1:16">
      <c r="A47" s="1">
        <f t="shared" si="7"/>
        <v>44</v>
      </c>
      <c r="B47" s="112">
        <f t="shared" si="69"/>
        <v>0</v>
      </c>
      <c r="C47" s="153"/>
      <c r="D47" s="118"/>
      <c r="E47" s="154"/>
      <c r="F47" s="116"/>
      <c r="G47" s="154"/>
      <c r="H47" s="130"/>
      <c r="I47" s="156"/>
      <c r="J47" s="157"/>
      <c r="K47" s="160"/>
      <c r="L47" s="11"/>
      <c r="M47" s="135">
        <f t="shared" si="66"/>
        <v>0</v>
      </c>
      <c r="N47" s="158">
        <f t="shared" si="67"/>
        <v>0</v>
      </c>
      <c r="O47" s="159">
        <f t="shared" si="68"/>
        <v>0</v>
      </c>
      <c r="P47" s="146"/>
    </row>
    <row r="48" spans="1:16">
      <c r="A48" s="1">
        <f t="shared" si="7"/>
        <v>45</v>
      </c>
      <c r="B48" s="112">
        <f t="shared" si="69"/>
        <v>0</v>
      </c>
      <c r="C48" s="153"/>
      <c r="D48" s="118"/>
      <c r="E48" s="154"/>
      <c r="F48" s="116"/>
      <c r="G48" s="154"/>
      <c r="H48" s="130"/>
      <c r="I48" s="156"/>
      <c r="J48" s="157"/>
      <c r="K48" s="160"/>
      <c r="L48" s="11"/>
      <c r="M48" s="135">
        <f t="shared" si="66"/>
        <v>0</v>
      </c>
      <c r="N48" s="158">
        <f t="shared" si="67"/>
        <v>0</v>
      </c>
      <c r="O48" s="159">
        <f t="shared" si="68"/>
        <v>0</v>
      </c>
      <c r="P48" s="146"/>
    </row>
    <row r="49" spans="1:16">
      <c r="A49" s="1">
        <f t="shared" si="7"/>
        <v>46</v>
      </c>
      <c r="B49" s="112">
        <f t="shared" si="69"/>
        <v>0</v>
      </c>
      <c r="C49" s="153"/>
      <c r="D49" s="118"/>
      <c r="E49" s="154"/>
      <c r="F49" s="116"/>
      <c r="G49" s="154"/>
      <c r="H49" s="130"/>
      <c r="I49" s="156"/>
      <c r="J49" s="157"/>
      <c r="K49" s="160"/>
      <c r="L49" s="11"/>
      <c r="M49" s="135">
        <f t="shared" ref="M49" si="70">L49-K49</f>
        <v>0</v>
      </c>
      <c r="N49" s="158">
        <f t="shared" ref="N49" si="71">IFERROR(((G49-E49+H49-F49)),"")</f>
        <v>0</v>
      </c>
      <c r="O49" s="159">
        <f t="shared" ref="O49" si="72">M49/24</f>
        <v>0</v>
      </c>
      <c r="P49" s="146"/>
    </row>
    <row r="50" spans="1:16">
      <c r="A50" s="1">
        <f t="shared" si="7"/>
        <v>47</v>
      </c>
      <c r="B50" s="112">
        <f t="shared" si="69"/>
        <v>0</v>
      </c>
      <c r="C50" s="155"/>
      <c r="D50" s="117"/>
      <c r="E50" s="154"/>
      <c r="F50" s="116"/>
      <c r="G50" s="154"/>
      <c r="H50" s="130"/>
      <c r="I50" s="156"/>
      <c r="J50" s="157"/>
      <c r="K50" s="160"/>
      <c r="L50" s="11"/>
      <c r="M50" s="135">
        <f t="shared" ref="M50:M52" si="73">L50-K50</f>
        <v>0</v>
      </c>
      <c r="N50" s="158">
        <f t="shared" ref="N50:N52" si="74">IFERROR(((G50-E50+H50-F50)),"")</f>
        <v>0</v>
      </c>
      <c r="O50" s="159">
        <f t="shared" ref="O50:O52" si="75">M50/24</f>
        <v>0</v>
      </c>
      <c r="P50" s="146"/>
    </row>
    <row r="51" spans="1:16">
      <c r="A51" s="1">
        <f t="shared" si="7"/>
        <v>48</v>
      </c>
      <c r="B51" s="112">
        <f t="shared" si="69"/>
        <v>0</v>
      </c>
      <c r="C51" s="153"/>
      <c r="D51" s="117"/>
      <c r="E51" s="154"/>
      <c r="F51" s="116"/>
      <c r="G51" s="154"/>
      <c r="H51" s="130"/>
      <c r="I51" s="156"/>
      <c r="J51" s="157"/>
      <c r="K51" s="160"/>
      <c r="L51" s="11"/>
      <c r="M51" s="135">
        <f t="shared" si="73"/>
        <v>0</v>
      </c>
      <c r="N51" s="158">
        <f t="shared" si="74"/>
        <v>0</v>
      </c>
      <c r="O51" s="159">
        <f t="shared" si="75"/>
        <v>0</v>
      </c>
      <c r="P51" s="146"/>
    </row>
    <row r="52" spans="1:16">
      <c r="A52" s="1">
        <f t="shared" si="7"/>
        <v>49</v>
      </c>
      <c r="B52" s="112">
        <f t="shared" si="69"/>
        <v>0</v>
      </c>
      <c r="C52" s="153"/>
      <c r="D52" s="117"/>
      <c r="E52" s="154"/>
      <c r="F52" s="116"/>
      <c r="G52" s="154"/>
      <c r="H52" s="130"/>
      <c r="I52" s="156"/>
      <c r="J52" s="157"/>
      <c r="K52" s="160"/>
      <c r="L52" s="11"/>
      <c r="M52" s="135">
        <f t="shared" si="73"/>
        <v>0</v>
      </c>
      <c r="N52" s="158">
        <f t="shared" si="74"/>
        <v>0</v>
      </c>
      <c r="O52" s="159">
        <f t="shared" si="75"/>
        <v>0</v>
      </c>
      <c r="P52" s="146"/>
    </row>
    <row r="53" spans="1:16">
      <c r="A53" s="1">
        <f t="shared" si="7"/>
        <v>50</v>
      </c>
      <c r="B53" s="112">
        <f t="shared" si="69"/>
        <v>0</v>
      </c>
      <c r="C53" s="153"/>
      <c r="D53" s="118"/>
      <c r="E53" s="154"/>
      <c r="F53" s="116"/>
      <c r="G53" s="154"/>
      <c r="H53" s="130"/>
      <c r="I53" s="156"/>
      <c r="J53" s="157"/>
      <c r="K53" s="160"/>
      <c r="L53" s="11"/>
      <c r="M53" s="135">
        <f t="shared" ref="M53" si="76">L53-K53</f>
        <v>0</v>
      </c>
      <c r="N53" s="158">
        <f t="shared" ref="N53" si="77">IFERROR(((G53-E53+H53-F53)),"")</f>
        <v>0</v>
      </c>
      <c r="O53" s="159">
        <f t="shared" ref="O53" si="78">M53/24</f>
        <v>0</v>
      </c>
      <c r="P53" s="146"/>
    </row>
    <row r="54" spans="1:16">
      <c r="A54" s="1">
        <f t="shared" si="7"/>
        <v>51</v>
      </c>
      <c r="B54" s="112">
        <f t="shared" si="69"/>
        <v>0</v>
      </c>
      <c r="C54" s="153"/>
      <c r="D54" s="118"/>
      <c r="E54" s="154"/>
      <c r="F54" s="116"/>
      <c r="G54" s="154"/>
      <c r="H54" s="130"/>
      <c r="I54" s="156"/>
      <c r="J54" s="157"/>
      <c r="K54" s="160"/>
      <c r="L54" s="11"/>
      <c r="M54" s="135">
        <f t="shared" ref="M54" si="79">L54-K54</f>
        <v>0</v>
      </c>
      <c r="N54" s="158">
        <f t="shared" ref="N54" si="80">IFERROR(((G54-E54+H54-F54)),"")</f>
        <v>0</v>
      </c>
      <c r="O54" s="159">
        <f t="shared" ref="O54" si="81">M54/24</f>
        <v>0</v>
      </c>
      <c r="P54" s="146"/>
    </row>
    <row r="55" spans="1:16">
      <c r="A55" s="1">
        <f t="shared" si="7"/>
        <v>52</v>
      </c>
      <c r="B55" s="112">
        <f t="shared" si="69"/>
        <v>0</v>
      </c>
      <c r="C55" s="153"/>
      <c r="D55" s="118"/>
      <c r="E55" s="154"/>
      <c r="F55" s="116"/>
      <c r="G55" s="154"/>
      <c r="H55" s="130"/>
      <c r="I55" s="156"/>
      <c r="J55" s="157"/>
      <c r="K55" s="160"/>
      <c r="L55" s="11"/>
      <c r="M55" s="135">
        <f t="shared" ref="M55:M59" si="82">L55-K55</f>
        <v>0</v>
      </c>
      <c r="N55" s="158">
        <f t="shared" ref="N55:N59" si="83">IFERROR(((G55-E55+H55-F55)),"")</f>
        <v>0</v>
      </c>
      <c r="O55" s="159">
        <f t="shared" ref="O55:O59" si="84">M55/24</f>
        <v>0</v>
      </c>
      <c r="P55" s="146"/>
    </row>
    <row r="56" spans="1:16">
      <c r="A56" s="1">
        <f t="shared" si="7"/>
        <v>53</v>
      </c>
      <c r="B56" s="112">
        <f t="shared" si="69"/>
        <v>0</v>
      </c>
      <c r="C56" s="153"/>
      <c r="D56" s="118"/>
      <c r="E56" s="154"/>
      <c r="F56" s="116"/>
      <c r="G56" s="154"/>
      <c r="H56" s="130"/>
      <c r="I56" s="156"/>
      <c r="J56" s="157"/>
      <c r="K56" s="160"/>
      <c r="L56" s="11"/>
      <c r="M56" s="135">
        <f t="shared" si="82"/>
        <v>0</v>
      </c>
      <c r="N56" s="158">
        <f t="shared" si="83"/>
        <v>0</v>
      </c>
      <c r="O56" s="159">
        <f t="shared" si="84"/>
        <v>0</v>
      </c>
      <c r="P56" s="146"/>
    </row>
    <row r="57" spans="1:16">
      <c r="A57" s="1">
        <f t="shared" si="7"/>
        <v>54</v>
      </c>
      <c r="B57" s="112">
        <f t="shared" ref="B57:B67" si="85">G57</f>
        <v>0</v>
      </c>
      <c r="C57" s="153"/>
      <c r="D57" s="118"/>
      <c r="E57" s="154"/>
      <c r="F57" s="116"/>
      <c r="G57" s="154"/>
      <c r="H57" s="130"/>
      <c r="I57" s="156"/>
      <c r="J57" s="157"/>
      <c r="K57" s="160"/>
      <c r="L57" s="11"/>
      <c r="M57" s="135">
        <f t="shared" si="82"/>
        <v>0</v>
      </c>
      <c r="N57" s="158">
        <f t="shared" si="83"/>
        <v>0</v>
      </c>
      <c r="O57" s="159">
        <f t="shared" si="84"/>
        <v>0</v>
      </c>
      <c r="P57" s="146"/>
    </row>
    <row r="58" spans="1:16">
      <c r="A58" s="1">
        <f t="shared" si="7"/>
        <v>55</v>
      </c>
      <c r="B58" s="112">
        <f t="shared" si="85"/>
        <v>0</v>
      </c>
      <c r="C58" s="153"/>
      <c r="D58" s="118"/>
      <c r="E58" s="154"/>
      <c r="F58" s="116"/>
      <c r="G58" s="154"/>
      <c r="H58" s="130"/>
      <c r="I58" s="156"/>
      <c r="J58" s="157"/>
      <c r="K58" s="160"/>
      <c r="L58" s="11"/>
      <c r="M58" s="135">
        <f t="shared" si="82"/>
        <v>0</v>
      </c>
      <c r="N58" s="158">
        <f t="shared" si="83"/>
        <v>0</v>
      </c>
      <c r="O58" s="159">
        <f t="shared" si="84"/>
        <v>0</v>
      </c>
      <c r="P58" s="146"/>
    </row>
    <row r="59" spans="1:16">
      <c r="A59" s="1">
        <f t="shared" si="7"/>
        <v>56</v>
      </c>
      <c r="B59" s="112">
        <f t="shared" si="85"/>
        <v>0</v>
      </c>
      <c r="C59" s="153"/>
      <c r="D59" s="118"/>
      <c r="E59" s="154"/>
      <c r="F59" s="116"/>
      <c r="G59" s="154"/>
      <c r="H59" s="130"/>
      <c r="I59" s="156"/>
      <c r="J59" s="157"/>
      <c r="K59" s="160"/>
      <c r="L59" s="11"/>
      <c r="M59" s="135">
        <f t="shared" si="82"/>
        <v>0</v>
      </c>
      <c r="N59" s="158">
        <f t="shared" si="83"/>
        <v>0</v>
      </c>
      <c r="O59" s="159">
        <f t="shared" si="84"/>
        <v>0</v>
      </c>
      <c r="P59" s="146"/>
    </row>
    <row r="60" spans="1:16">
      <c r="A60" s="1">
        <f t="shared" si="7"/>
        <v>57</v>
      </c>
      <c r="B60" s="112">
        <f t="shared" si="85"/>
        <v>0</v>
      </c>
      <c r="C60" s="153"/>
      <c r="D60" s="118"/>
      <c r="E60" s="154"/>
      <c r="F60" s="116"/>
      <c r="G60" s="154"/>
      <c r="H60" s="130"/>
      <c r="I60" s="156"/>
      <c r="J60" s="157"/>
      <c r="K60" s="160"/>
      <c r="L60" s="11"/>
      <c r="M60" s="135">
        <f t="shared" ref="M60" si="86">L60-K60</f>
        <v>0</v>
      </c>
      <c r="N60" s="158">
        <f t="shared" ref="N60" si="87">IFERROR(((G60-E60+H60-F60)),"")</f>
        <v>0</v>
      </c>
      <c r="O60" s="159">
        <f t="shared" ref="O60" si="88">M60/24</f>
        <v>0</v>
      </c>
      <c r="P60" s="146"/>
    </row>
    <row r="61" spans="1:16">
      <c r="A61" s="1">
        <f t="shared" si="7"/>
        <v>58</v>
      </c>
      <c r="B61" s="112">
        <f t="shared" si="85"/>
        <v>0</v>
      </c>
      <c r="C61" s="153"/>
      <c r="D61" s="118"/>
      <c r="E61" s="154"/>
      <c r="F61" s="116"/>
      <c r="G61" s="154"/>
      <c r="H61" s="130"/>
      <c r="I61" s="156"/>
      <c r="J61" s="157"/>
      <c r="K61" s="160"/>
      <c r="L61" s="11"/>
      <c r="M61" s="135">
        <f t="shared" ref="M61:M67" si="89">L61-K61</f>
        <v>0</v>
      </c>
      <c r="N61" s="158">
        <f t="shared" ref="N61:N67" si="90">IFERROR(((G61-E61+H61-F61)),"")</f>
        <v>0</v>
      </c>
      <c r="O61" s="159">
        <f t="shared" ref="O61:O67" si="91">M61/24</f>
        <v>0</v>
      </c>
      <c r="P61" s="146"/>
    </row>
    <row r="62" spans="1:16">
      <c r="A62" s="1">
        <f t="shared" si="7"/>
        <v>59</v>
      </c>
      <c r="B62" s="112">
        <f t="shared" si="85"/>
        <v>0</v>
      </c>
      <c r="C62" s="153"/>
      <c r="D62" s="118"/>
      <c r="E62" s="154"/>
      <c r="F62" s="116"/>
      <c r="G62" s="154"/>
      <c r="H62" s="130"/>
      <c r="I62" s="156"/>
      <c r="J62" s="157"/>
      <c r="K62" s="160"/>
      <c r="L62" s="11"/>
      <c r="M62" s="135">
        <f t="shared" ref="M62" si="92">L62-K62</f>
        <v>0</v>
      </c>
      <c r="N62" s="158">
        <f t="shared" ref="N62" si="93">IFERROR(((G62-E62+H62-F62)),"")</f>
        <v>0</v>
      </c>
      <c r="O62" s="159">
        <f t="shared" ref="O62" si="94">M62/24</f>
        <v>0</v>
      </c>
      <c r="P62" s="146"/>
    </row>
    <row r="63" spans="1:16">
      <c r="A63" s="1">
        <f t="shared" si="7"/>
        <v>60</v>
      </c>
      <c r="B63" s="112">
        <f t="shared" si="85"/>
        <v>0</v>
      </c>
      <c r="C63" s="153"/>
      <c r="D63" s="118"/>
      <c r="E63" s="154"/>
      <c r="F63" s="116"/>
      <c r="G63" s="154"/>
      <c r="H63" s="130"/>
      <c r="I63" s="156"/>
      <c r="J63" s="157"/>
      <c r="K63" s="160"/>
      <c r="L63" s="11"/>
      <c r="M63" s="135">
        <f t="shared" si="89"/>
        <v>0</v>
      </c>
      <c r="N63" s="158">
        <f t="shared" si="90"/>
        <v>0</v>
      </c>
      <c r="O63" s="159">
        <f t="shared" si="91"/>
        <v>0</v>
      </c>
      <c r="P63" s="146"/>
    </row>
    <row r="64" spans="1:16">
      <c r="A64" s="1">
        <f t="shared" si="7"/>
        <v>61</v>
      </c>
      <c r="B64" s="112">
        <f t="shared" si="85"/>
        <v>0</v>
      </c>
      <c r="C64" s="153"/>
      <c r="D64" s="118"/>
      <c r="E64" s="154"/>
      <c r="F64" s="116"/>
      <c r="G64" s="154"/>
      <c r="H64" s="130"/>
      <c r="I64" s="156"/>
      <c r="J64" s="157"/>
      <c r="K64" s="160"/>
      <c r="L64" s="11"/>
      <c r="M64" s="135">
        <f t="shared" si="89"/>
        <v>0</v>
      </c>
      <c r="N64" s="158">
        <f t="shared" si="90"/>
        <v>0</v>
      </c>
      <c r="O64" s="159">
        <f t="shared" si="91"/>
        <v>0</v>
      </c>
      <c r="P64" s="146"/>
    </row>
    <row r="65" spans="1:16">
      <c r="A65" s="1">
        <f t="shared" si="7"/>
        <v>62</v>
      </c>
      <c r="B65" s="112">
        <f t="shared" si="85"/>
        <v>0</v>
      </c>
      <c r="C65" s="153"/>
      <c r="D65" s="118"/>
      <c r="E65" s="154"/>
      <c r="F65" s="116"/>
      <c r="G65" s="154"/>
      <c r="H65" s="130"/>
      <c r="I65" s="156"/>
      <c r="J65" s="157"/>
      <c r="K65" s="160"/>
      <c r="L65" s="11"/>
      <c r="M65" s="135">
        <f t="shared" si="89"/>
        <v>0</v>
      </c>
      <c r="N65" s="158">
        <f t="shared" si="90"/>
        <v>0</v>
      </c>
      <c r="O65" s="159">
        <f t="shared" si="91"/>
        <v>0</v>
      </c>
      <c r="P65" s="146"/>
    </row>
    <row r="66" spans="1:16">
      <c r="A66" s="1">
        <f t="shared" si="7"/>
        <v>63</v>
      </c>
      <c r="B66" s="112">
        <f t="shared" si="85"/>
        <v>0</v>
      </c>
      <c r="C66" s="153"/>
      <c r="D66" s="118"/>
      <c r="E66" s="154"/>
      <c r="F66" s="116"/>
      <c r="G66" s="154"/>
      <c r="H66" s="130"/>
      <c r="I66" s="156"/>
      <c r="J66" s="157"/>
      <c r="K66" s="160"/>
      <c r="L66" s="11"/>
      <c r="M66" s="135">
        <f t="shared" si="89"/>
        <v>0</v>
      </c>
      <c r="N66" s="158">
        <f t="shared" si="90"/>
        <v>0</v>
      </c>
      <c r="O66" s="159">
        <f t="shared" si="91"/>
        <v>0</v>
      </c>
      <c r="P66" s="146"/>
    </row>
    <row r="67" spans="1:16">
      <c r="A67" s="1">
        <f t="shared" si="7"/>
        <v>64</v>
      </c>
      <c r="B67" s="112">
        <f t="shared" si="85"/>
        <v>0</v>
      </c>
      <c r="C67" s="153"/>
      <c r="D67" s="118"/>
      <c r="E67" s="154"/>
      <c r="F67" s="116"/>
      <c r="G67" s="154"/>
      <c r="H67" s="130"/>
      <c r="I67" s="156"/>
      <c r="J67" s="157"/>
      <c r="K67" s="160"/>
      <c r="L67" s="11"/>
      <c r="M67" s="135">
        <f t="shared" si="89"/>
        <v>0</v>
      </c>
      <c r="N67" s="158">
        <f t="shared" si="90"/>
        <v>0</v>
      </c>
      <c r="O67" s="159">
        <f t="shared" si="91"/>
        <v>0</v>
      </c>
      <c r="P67" s="146"/>
    </row>
    <row r="68" spans="1:16">
      <c r="A68" s="1">
        <f t="shared" si="7"/>
        <v>65</v>
      </c>
      <c r="B68" s="112">
        <f t="shared" ref="B68:B78" si="95">G68</f>
        <v>0</v>
      </c>
      <c r="C68" s="153"/>
      <c r="D68" s="118"/>
      <c r="E68" s="154"/>
      <c r="F68" s="116"/>
      <c r="G68" s="154"/>
      <c r="H68" s="130"/>
      <c r="I68" s="156"/>
      <c r="J68" s="157"/>
      <c r="K68" s="160"/>
      <c r="L68" s="11"/>
      <c r="M68" s="135">
        <f t="shared" ref="M68:M78" si="96">L68-K68</f>
        <v>0</v>
      </c>
      <c r="N68" s="158">
        <f t="shared" ref="N68:N78" si="97">IFERROR(((G68-E68+H68-F68)),"")</f>
        <v>0</v>
      </c>
      <c r="O68" s="159">
        <f t="shared" ref="O68:O78" si="98">M68/24</f>
        <v>0</v>
      </c>
      <c r="P68" s="146"/>
    </row>
    <row r="69" spans="1:16">
      <c r="A69" s="1">
        <f t="shared" si="7"/>
        <v>66</v>
      </c>
      <c r="B69" s="112">
        <f t="shared" si="95"/>
        <v>0</v>
      </c>
      <c r="C69" s="153"/>
      <c r="D69" s="118"/>
      <c r="E69" s="154"/>
      <c r="F69" s="116"/>
      <c r="G69" s="154"/>
      <c r="H69" s="130"/>
      <c r="I69" s="156"/>
      <c r="J69" s="157"/>
      <c r="K69" s="160"/>
      <c r="L69" s="11"/>
      <c r="M69" s="135">
        <f t="shared" si="96"/>
        <v>0</v>
      </c>
      <c r="N69" s="158">
        <f t="shared" si="97"/>
        <v>0</v>
      </c>
      <c r="O69" s="159">
        <f t="shared" si="98"/>
        <v>0</v>
      </c>
      <c r="P69" s="146"/>
    </row>
    <row r="70" spans="1:16">
      <c r="A70" s="1">
        <f t="shared" si="7"/>
        <v>67</v>
      </c>
      <c r="B70" s="112">
        <f t="shared" si="95"/>
        <v>0</v>
      </c>
      <c r="C70" s="153"/>
      <c r="D70" s="118"/>
      <c r="E70" s="154"/>
      <c r="F70" s="116"/>
      <c r="G70" s="154"/>
      <c r="H70" s="130"/>
      <c r="I70" s="156"/>
      <c r="J70" s="157"/>
      <c r="K70" s="160"/>
      <c r="L70" s="11"/>
      <c r="M70" s="135">
        <f t="shared" si="96"/>
        <v>0</v>
      </c>
      <c r="N70" s="158">
        <f t="shared" si="97"/>
        <v>0</v>
      </c>
      <c r="O70" s="159">
        <f t="shared" si="98"/>
        <v>0</v>
      </c>
      <c r="P70" s="146"/>
    </row>
    <row r="71" spans="1:16">
      <c r="A71" s="1">
        <f t="shared" si="7"/>
        <v>68</v>
      </c>
      <c r="B71" s="112">
        <f t="shared" si="95"/>
        <v>0</v>
      </c>
      <c r="C71" s="153"/>
      <c r="D71" s="118"/>
      <c r="E71" s="154"/>
      <c r="F71" s="116"/>
      <c r="G71" s="154"/>
      <c r="H71" s="130"/>
      <c r="I71" s="156"/>
      <c r="J71" s="157"/>
      <c r="K71" s="160"/>
      <c r="L71" s="11"/>
      <c r="M71" s="135">
        <f t="shared" si="96"/>
        <v>0</v>
      </c>
      <c r="N71" s="158">
        <f t="shared" si="97"/>
        <v>0</v>
      </c>
      <c r="O71" s="159">
        <f t="shared" si="98"/>
        <v>0</v>
      </c>
      <c r="P71" s="146"/>
    </row>
    <row r="72" spans="1:16">
      <c r="A72" s="1">
        <f t="shared" si="7"/>
        <v>69</v>
      </c>
      <c r="B72" s="112">
        <f t="shared" si="95"/>
        <v>0</v>
      </c>
      <c r="C72" s="153"/>
      <c r="D72" s="118"/>
      <c r="E72" s="154"/>
      <c r="F72" s="116"/>
      <c r="G72" s="154"/>
      <c r="H72" s="130"/>
      <c r="I72" s="156"/>
      <c r="J72" s="157"/>
      <c r="K72" s="160"/>
      <c r="L72" s="11"/>
      <c r="M72" s="135">
        <f t="shared" si="96"/>
        <v>0</v>
      </c>
      <c r="N72" s="158">
        <f t="shared" si="97"/>
        <v>0</v>
      </c>
      <c r="O72" s="159">
        <f t="shared" si="98"/>
        <v>0</v>
      </c>
      <c r="P72" s="146"/>
    </row>
    <row r="73" spans="1:16">
      <c r="A73" s="1">
        <f t="shared" si="7"/>
        <v>70</v>
      </c>
      <c r="B73" s="112">
        <f t="shared" si="95"/>
        <v>0</v>
      </c>
      <c r="C73" s="153"/>
      <c r="D73" s="118"/>
      <c r="E73" s="154"/>
      <c r="F73" s="116"/>
      <c r="G73" s="154"/>
      <c r="H73" s="130"/>
      <c r="I73" s="156"/>
      <c r="J73" s="157"/>
      <c r="K73" s="160"/>
      <c r="L73" s="11"/>
      <c r="M73" s="135">
        <f t="shared" si="96"/>
        <v>0</v>
      </c>
      <c r="N73" s="158">
        <f t="shared" si="97"/>
        <v>0</v>
      </c>
      <c r="O73" s="159">
        <f t="shared" si="98"/>
        <v>0</v>
      </c>
      <c r="P73" s="146"/>
    </row>
    <row r="74" spans="1:16">
      <c r="A74" s="1">
        <f t="shared" si="7"/>
        <v>71</v>
      </c>
      <c r="B74" s="112">
        <f t="shared" si="95"/>
        <v>0</v>
      </c>
      <c r="C74" s="153"/>
      <c r="D74" s="118"/>
      <c r="E74" s="154"/>
      <c r="F74" s="116"/>
      <c r="G74" s="154"/>
      <c r="H74" s="130"/>
      <c r="I74" s="156"/>
      <c r="J74" s="157"/>
      <c r="K74" s="160"/>
      <c r="L74" s="11"/>
      <c r="M74" s="135">
        <f t="shared" si="96"/>
        <v>0</v>
      </c>
      <c r="N74" s="158">
        <f t="shared" si="97"/>
        <v>0</v>
      </c>
      <c r="O74" s="159">
        <f t="shared" si="98"/>
        <v>0</v>
      </c>
      <c r="P74" s="146"/>
    </row>
    <row r="75" spans="1:16">
      <c r="A75" s="1">
        <f t="shared" ref="A75:A78" si="99">A74+1</f>
        <v>72</v>
      </c>
      <c r="B75" s="112">
        <f t="shared" si="95"/>
        <v>0</v>
      </c>
      <c r="C75" s="153"/>
      <c r="D75" s="118"/>
      <c r="E75" s="154"/>
      <c r="F75" s="116"/>
      <c r="G75" s="154"/>
      <c r="H75" s="130"/>
      <c r="I75" s="156"/>
      <c r="J75" s="157"/>
      <c r="K75" s="160"/>
      <c r="L75" s="11"/>
      <c r="M75" s="135">
        <f t="shared" si="96"/>
        <v>0</v>
      </c>
      <c r="N75" s="158">
        <f t="shared" si="97"/>
        <v>0</v>
      </c>
      <c r="O75" s="159">
        <f t="shared" si="98"/>
        <v>0</v>
      </c>
      <c r="P75" s="146"/>
    </row>
    <row r="76" spans="1:16">
      <c r="A76" s="1">
        <f t="shared" si="99"/>
        <v>73</v>
      </c>
      <c r="B76" s="112">
        <f t="shared" si="95"/>
        <v>0</v>
      </c>
      <c r="C76" s="153"/>
      <c r="D76" s="118"/>
      <c r="E76" s="154"/>
      <c r="F76" s="116"/>
      <c r="G76" s="154"/>
      <c r="H76" s="130"/>
      <c r="I76" s="156"/>
      <c r="J76" s="157"/>
      <c r="K76" s="160"/>
      <c r="L76" s="11"/>
      <c r="M76" s="135">
        <f t="shared" si="96"/>
        <v>0</v>
      </c>
      <c r="N76" s="158">
        <f t="shared" si="97"/>
        <v>0</v>
      </c>
      <c r="O76" s="159">
        <f t="shared" si="98"/>
        <v>0</v>
      </c>
      <c r="P76" s="146"/>
    </row>
    <row r="77" spans="1:16">
      <c r="A77" s="1">
        <f t="shared" si="99"/>
        <v>74</v>
      </c>
      <c r="B77" s="112">
        <f t="shared" si="95"/>
        <v>0</v>
      </c>
      <c r="C77" s="153"/>
      <c r="D77" s="118"/>
      <c r="E77" s="154"/>
      <c r="F77" s="116"/>
      <c r="G77" s="154"/>
      <c r="H77" s="130"/>
      <c r="I77" s="156"/>
      <c r="J77" s="157"/>
      <c r="K77" s="160"/>
      <c r="L77" s="11"/>
      <c r="M77" s="135">
        <f t="shared" si="96"/>
        <v>0</v>
      </c>
      <c r="N77" s="158">
        <f t="shared" si="97"/>
        <v>0</v>
      </c>
      <c r="O77" s="159">
        <f t="shared" si="98"/>
        <v>0</v>
      </c>
      <c r="P77" s="146"/>
    </row>
    <row r="78" spans="1:16">
      <c r="A78" s="1">
        <f t="shared" si="99"/>
        <v>75</v>
      </c>
      <c r="B78" s="112">
        <f t="shared" si="95"/>
        <v>0</v>
      </c>
      <c r="C78" s="153"/>
      <c r="D78" s="118"/>
      <c r="E78" s="154"/>
      <c r="F78" s="116"/>
      <c r="G78" s="154"/>
      <c r="H78" s="130"/>
      <c r="I78" s="156"/>
      <c r="J78" s="157"/>
      <c r="K78" s="160"/>
      <c r="L78" s="11"/>
      <c r="M78" s="135">
        <f t="shared" si="96"/>
        <v>0</v>
      </c>
      <c r="N78" s="158">
        <f t="shared" si="97"/>
        <v>0</v>
      </c>
      <c r="O78" s="159">
        <f t="shared" si="98"/>
        <v>0</v>
      </c>
      <c r="P78" s="146"/>
    </row>
    <row r="79" spans="1:16">
      <c r="B79" s="112"/>
      <c r="C79" s="153"/>
      <c r="D79" s="118"/>
      <c r="E79" s="154"/>
      <c r="F79" s="116"/>
      <c r="G79" s="154"/>
      <c r="H79" s="130"/>
      <c r="I79" s="156"/>
      <c r="J79" s="161"/>
      <c r="K79" s="160"/>
      <c r="L79" s="11"/>
      <c r="M79" s="162"/>
      <c r="N79" s="144"/>
      <c r="O79" s="145"/>
      <c r="P79" s="146"/>
    </row>
    <row r="80" spans="1:16">
      <c r="B80" s="124"/>
      <c r="C80" s="57"/>
      <c r="D80" s="124"/>
      <c r="E80" s="58"/>
      <c r="F80" s="58"/>
      <c r="G80" s="58"/>
      <c r="H80" s="58"/>
      <c r="I80" s="58"/>
      <c r="J80" s="58"/>
      <c r="K80" s="141"/>
      <c r="L80" s="141"/>
      <c r="M80" s="142">
        <f>SUM(M8:M79)</f>
        <v>0</v>
      </c>
      <c r="N80" s="149">
        <f>SUM(N8:N79)</f>
        <v>0</v>
      </c>
      <c r="O80" s="163">
        <f>AVERAGE(O8:O79)</f>
        <v>0</v>
      </c>
      <c r="P80" s="73"/>
    </row>
  </sheetData>
  <mergeCells count="12">
    <mergeCell ref="N5:N7"/>
    <mergeCell ref="O5:O7"/>
    <mergeCell ref="P5:P7"/>
    <mergeCell ref="I5:J6"/>
    <mergeCell ref="K5:M6"/>
    <mergeCell ref="E5:H5"/>
    <mergeCell ref="E6:F6"/>
    <mergeCell ref="G6:H6"/>
    <mergeCell ref="A5:A7"/>
    <mergeCell ref="B5:B7"/>
    <mergeCell ref="C5:C7"/>
    <mergeCell ref="D5:D7"/>
  </mergeCells>
  <hyperlinks>
    <hyperlink ref="P2" location="'Summary sales'!A1" display="SUMMARY" xr:uid="{00000000-0004-0000-4900-000000000000}"/>
  </hyperlinks>
  <pageMargins left="0.7" right="0.7" top="0.75" bottom="0.75" header="0.3" footer="0.3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S55"/>
  <sheetViews>
    <sheetView showGridLines="0" zoomScale="85" zoomScaleNormal="85" workbookViewId="0">
      <selection activeCell="C8" sqref="C8:N13"/>
    </sheetView>
  </sheetViews>
  <sheetFormatPr defaultColWidth="9.109375" defaultRowHeight="14.4"/>
  <cols>
    <col min="1" max="1" width="8.6640625" style="1" customWidth="1"/>
    <col min="2" max="2" width="9.109375" style="1"/>
    <col min="3" max="3" width="21.33203125" style="1" customWidth="1"/>
    <col min="4" max="4" width="10.44140625" style="1" customWidth="1"/>
    <col min="5" max="5" width="13.5546875" style="105" customWidth="1"/>
    <col min="6" max="6" width="9.109375" style="1"/>
    <col min="7" max="7" width="10.109375" style="105" customWidth="1"/>
    <col min="8" max="10" width="9.109375" style="1"/>
    <col min="11" max="12" width="15.6640625" style="106" customWidth="1"/>
    <col min="13" max="13" width="15.5546875" style="106" customWidth="1"/>
    <col min="14" max="14" width="14.44140625" style="106" customWidth="1"/>
    <col min="15" max="15" width="17.5546875" style="106" customWidth="1"/>
    <col min="16" max="16" width="14.44140625" style="106" customWidth="1"/>
    <col min="17" max="17" width="13" style="1" customWidth="1"/>
    <col min="18" max="18" width="11.88671875" style="1" customWidth="1"/>
    <col min="19" max="19" width="55.44140625" style="1" customWidth="1"/>
    <col min="20" max="16384" width="9.109375" style="1"/>
  </cols>
  <sheetData>
    <row r="1" spans="1:19" ht="15" thickBot="1">
      <c r="E1" s="107" t="s">
        <v>233</v>
      </c>
      <c r="G1" s="108"/>
      <c r="H1" s="44"/>
      <c r="I1" s="44"/>
      <c r="J1" s="44"/>
      <c r="K1" s="126"/>
      <c r="L1" s="126"/>
      <c r="M1" s="126"/>
      <c r="N1" s="126"/>
      <c r="O1" s="126"/>
      <c r="P1" s="126"/>
      <c r="Q1" s="44"/>
      <c r="R1" s="44"/>
      <c r="S1" s="44"/>
    </row>
    <row r="2" spans="1:19" ht="15.6" thickTop="1" thickBot="1">
      <c r="E2" s="107" t="s">
        <v>249</v>
      </c>
      <c r="G2" s="108"/>
      <c r="H2" s="44"/>
      <c r="I2" s="44"/>
      <c r="J2" s="44"/>
      <c r="K2" s="127" t="s">
        <v>235</v>
      </c>
      <c r="L2" s="127"/>
      <c r="M2" s="128">
        <f>SUM(M8:M12)</f>
        <v>0</v>
      </c>
      <c r="N2" s="128"/>
      <c r="O2" s="128"/>
      <c r="P2" s="128"/>
      <c r="Q2" s="44"/>
      <c r="R2" s="44"/>
      <c r="S2" s="25" t="s">
        <v>134</v>
      </c>
    </row>
    <row r="3" spans="1:19" ht="15" thickTop="1">
      <c r="E3" s="107">
        <f>CERES!C4</f>
        <v>46204</v>
      </c>
      <c r="G3" s="108"/>
      <c r="H3" s="44"/>
      <c r="I3" s="44"/>
      <c r="J3" s="44"/>
      <c r="K3" s="126"/>
      <c r="L3" s="126"/>
      <c r="M3" s="126"/>
      <c r="N3" s="126"/>
      <c r="O3" s="126"/>
      <c r="P3" s="126"/>
      <c r="Q3" s="44"/>
      <c r="R3" s="44"/>
      <c r="S3" s="44"/>
    </row>
    <row r="4" spans="1:19" ht="15" thickBot="1">
      <c r="A4" s="44"/>
      <c r="B4" s="44"/>
      <c r="C4" s="44"/>
      <c r="D4" s="44"/>
      <c r="E4" s="108"/>
      <c r="F4" s="44"/>
      <c r="G4" s="108"/>
      <c r="H4" s="44"/>
      <c r="I4" s="44"/>
      <c r="J4" s="44"/>
      <c r="K4" s="126"/>
      <c r="L4" s="126"/>
      <c r="M4" s="126"/>
      <c r="N4" s="126"/>
      <c r="O4" s="126"/>
      <c r="P4" s="126"/>
      <c r="Q4" s="44"/>
      <c r="R4" s="44"/>
      <c r="S4" s="44"/>
    </row>
    <row r="5" spans="1:19" ht="15" customHeight="1" thickTop="1">
      <c r="A5" s="968" t="s">
        <v>236</v>
      </c>
      <c r="B5" s="968" t="s">
        <v>237</v>
      </c>
      <c r="C5" s="968" t="s">
        <v>243</v>
      </c>
      <c r="D5" s="968" t="s">
        <v>238</v>
      </c>
      <c r="E5" s="966" t="s">
        <v>171</v>
      </c>
      <c r="F5" s="966"/>
      <c r="G5" s="966"/>
      <c r="H5" s="966"/>
      <c r="I5" s="966" t="s">
        <v>173</v>
      </c>
      <c r="J5" s="966"/>
      <c r="K5" s="983" t="s">
        <v>139</v>
      </c>
      <c r="L5" s="984"/>
      <c r="M5" s="985"/>
      <c r="N5" s="989" t="s">
        <v>244</v>
      </c>
      <c r="O5" s="989" t="s">
        <v>245</v>
      </c>
      <c r="P5" s="989" t="s">
        <v>246</v>
      </c>
      <c r="Q5" s="992" t="s">
        <v>138</v>
      </c>
      <c r="R5" s="992" t="s">
        <v>239</v>
      </c>
      <c r="S5" s="980" t="s">
        <v>142</v>
      </c>
    </row>
    <row r="6" spans="1:19" ht="32.25" customHeight="1">
      <c r="A6" s="969"/>
      <c r="B6" s="969"/>
      <c r="C6" s="969"/>
      <c r="D6" s="969"/>
      <c r="E6" s="967" t="s">
        <v>240</v>
      </c>
      <c r="F6" s="967"/>
      <c r="G6" s="967" t="s">
        <v>137</v>
      </c>
      <c r="H6" s="967"/>
      <c r="I6" s="967"/>
      <c r="J6" s="967"/>
      <c r="K6" s="986"/>
      <c r="L6" s="987"/>
      <c r="M6" s="988"/>
      <c r="N6" s="990"/>
      <c r="O6" s="990"/>
      <c r="P6" s="990"/>
      <c r="Q6" s="993"/>
      <c r="R6" s="993"/>
      <c r="S6" s="981"/>
    </row>
    <row r="7" spans="1:19" ht="15.75" customHeight="1" thickBot="1">
      <c r="A7" s="970"/>
      <c r="B7" s="970"/>
      <c r="C7" s="970"/>
      <c r="D7" s="970"/>
      <c r="E7" s="109" t="s">
        <v>113</v>
      </c>
      <c r="F7" s="110" t="s">
        <v>143</v>
      </c>
      <c r="G7" s="109" t="s">
        <v>113</v>
      </c>
      <c r="H7" s="110" t="s">
        <v>143</v>
      </c>
      <c r="I7" s="110" t="s">
        <v>136</v>
      </c>
      <c r="J7" s="110" t="s">
        <v>241</v>
      </c>
      <c r="K7" s="129" t="s">
        <v>136</v>
      </c>
      <c r="L7" s="129" t="s">
        <v>241</v>
      </c>
      <c r="M7" s="129" t="s">
        <v>94</v>
      </c>
      <c r="N7" s="991"/>
      <c r="O7" s="991"/>
      <c r="P7" s="991"/>
      <c r="Q7" s="994"/>
      <c r="R7" s="994"/>
      <c r="S7" s="982"/>
    </row>
    <row r="8" spans="1:19" ht="15" thickTop="1">
      <c r="A8" s="111">
        <v>1</v>
      </c>
      <c r="B8" s="112">
        <f t="shared" ref="B8:B12" si="0">G8</f>
        <v>0</v>
      </c>
      <c r="C8" s="113"/>
      <c r="D8" s="117"/>
      <c r="E8" s="115"/>
      <c r="F8" s="116"/>
      <c r="G8" s="115"/>
      <c r="H8" s="130"/>
      <c r="I8" s="131"/>
      <c r="J8" s="131"/>
      <c r="K8" s="136"/>
      <c r="L8" s="137"/>
      <c r="M8" s="133"/>
      <c r="N8" s="135"/>
      <c r="O8" s="133">
        <f t="shared" ref="O8:O24" si="1">N8-M8</f>
        <v>0</v>
      </c>
      <c r="P8" s="143" t="e">
        <f t="shared" ref="P8" si="2">N8/M8</f>
        <v>#DIV/0!</v>
      </c>
      <c r="Q8" s="144">
        <f t="shared" ref="Q8" si="3">(G8-E8)+(H8-F8)</f>
        <v>0</v>
      </c>
      <c r="R8" s="145" t="e">
        <f t="shared" ref="R8" si="4">M8/Q8/24</f>
        <v>#DIV/0!</v>
      </c>
      <c r="S8" s="146"/>
    </row>
    <row r="9" spans="1:19">
      <c r="A9" s="111">
        <f>A8+1</f>
        <v>2</v>
      </c>
      <c r="B9" s="112">
        <f t="shared" si="0"/>
        <v>0</v>
      </c>
      <c r="C9" s="113"/>
      <c r="D9" s="117"/>
      <c r="E9" s="115"/>
      <c r="F9" s="116"/>
      <c r="G9" s="115"/>
      <c r="H9" s="138"/>
      <c r="I9" s="131"/>
      <c r="J9" s="131"/>
      <c r="K9" s="136"/>
      <c r="L9" s="137"/>
      <c r="M9" s="133"/>
      <c r="N9" s="135"/>
      <c r="O9" s="133">
        <f t="shared" si="1"/>
        <v>0</v>
      </c>
      <c r="P9" s="143" t="e">
        <f t="shared" ref="P9" si="5">N9/M9</f>
        <v>#DIV/0!</v>
      </c>
      <c r="Q9" s="144">
        <f t="shared" ref="Q9" si="6">(G9-E9)+(H9-F9)</f>
        <v>0</v>
      </c>
      <c r="R9" s="145" t="e">
        <f t="shared" ref="R9" si="7">M9/Q9/24</f>
        <v>#DIV/0!</v>
      </c>
      <c r="S9" s="146"/>
    </row>
    <row r="10" spans="1:19">
      <c r="A10" s="111">
        <f t="shared" ref="A10:A53" si="8">A9+1</f>
        <v>3</v>
      </c>
      <c r="B10" s="112">
        <f t="shared" si="0"/>
        <v>0</v>
      </c>
      <c r="C10" s="113"/>
      <c r="D10" s="117"/>
      <c r="E10" s="115"/>
      <c r="F10" s="116"/>
      <c r="G10" s="115"/>
      <c r="H10" s="138"/>
      <c r="I10" s="131"/>
      <c r="J10" s="131"/>
      <c r="K10" s="136"/>
      <c r="L10" s="137"/>
      <c r="M10" s="133"/>
      <c r="N10" s="135"/>
      <c r="O10" s="133">
        <f t="shared" si="1"/>
        <v>0</v>
      </c>
      <c r="P10" s="143" t="e">
        <f t="shared" ref="P10" si="9">N10/M10</f>
        <v>#DIV/0!</v>
      </c>
      <c r="Q10" s="144">
        <f t="shared" ref="Q10" si="10">(G10-E10)+(H10-F10)</f>
        <v>0</v>
      </c>
      <c r="R10" s="145" t="e">
        <f t="shared" ref="R10" si="11">M10/Q10/24</f>
        <v>#DIV/0!</v>
      </c>
      <c r="S10" s="146"/>
    </row>
    <row r="11" spans="1:19">
      <c r="A11" s="111">
        <f t="shared" si="8"/>
        <v>4</v>
      </c>
      <c r="B11" s="112">
        <f t="shared" si="0"/>
        <v>0</v>
      </c>
      <c r="C11" s="119"/>
      <c r="D11" s="120"/>
      <c r="E11" s="115"/>
      <c r="F11" s="116"/>
      <c r="G11" s="115"/>
      <c r="H11" s="138"/>
      <c r="I11" s="131"/>
      <c r="J11" s="131"/>
      <c r="K11" s="132"/>
      <c r="L11" s="131"/>
      <c r="M11" s="133"/>
      <c r="N11" s="135"/>
      <c r="O11" s="133">
        <f t="shared" si="1"/>
        <v>0</v>
      </c>
      <c r="P11" s="143" t="e">
        <f t="shared" ref="P11" si="12">N11/M11</f>
        <v>#DIV/0!</v>
      </c>
      <c r="Q11" s="144">
        <f t="shared" ref="Q11" si="13">(G11-E11)+(H11-F11)</f>
        <v>0</v>
      </c>
      <c r="R11" s="145" t="e">
        <f t="shared" ref="R11" si="14">M11/Q11/24</f>
        <v>#DIV/0!</v>
      </c>
      <c r="S11" s="146"/>
    </row>
    <row r="12" spans="1:19">
      <c r="A12" s="111">
        <f t="shared" si="8"/>
        <v>5</v>
      </c>
      <c r="B12" s="112">
        <f t="shared" si="0"/>
        <v>0</v>
      </c>
      <c r="C12" s="119"/>
      <c r="D12" s="120"/>
      <c r="E12" s="115"/>
      <c r="F12" s="116"/>
      <c r="G12" s="115"/>
      <c r="H12" s="138"/>
      <c r="I12" s="131"/>
      <c r="J12" s="131"/>
      <c r="K12" s="136"/>
      <c r="L12" s="137"/>
      <c r="M12" s="133"/>
      <c r="N12" s="135"/>
      <c r="O12" s="133">
        <f t="shared" si="1"/>
        <v>0</v>
      </c>
      <c r="P12" s="143" t="e">
        <f t="shared" ref="P12" si="15">N12/M12</f>
        <v>#DIV/0!</v>
      </c>
      <c r="Q12" s="144">
        <f t="shared" ref="Q12" si="16">(G12-E12)+(H12-F12)</f>
        <v>0</v>
      </c>
      <c r="R12" s="145" t="e">
        <f t="shared" ref="R12" si="17">M12/Q12/24</f>
        <v>#DIV/0!</v>
      </c>
      <c r="S12" s="146"/>
    </row>
    <row r="13" spans="1:19">
      <c r="A13" s="111">
        <f t="shared" si="8"/>
        <v>6</v>
      </c>
      <c r="B13" s="112">
        <f t="shared" ref="B13:B24" si="18">G13</f>
        <v>0</v>
      </c>
      <c r="C13" s="119"/>
      <c r="D13" s="120"/>
      <c r="E13" s="115"/>
      <c r="F13" s="116"/>
      <c r="G13" s="115"/>
      <c r="H13" s="138"/>
      <c r="I13" s="131"/>
      <c r="J13" s="131"/>
      <c r="K13" s="136"/>
      <c r="L13" s="137"/>
      <c r="M13" s="133"/>
      <c r="N13" s="135"/>
      <c r="O13" s="133">
        <f t="shared" si="1"/>
        <v>0</v>
      </c>
      <c r="P13" s="143" t="e">
        <f t="shared" ref="P13:P22" si="19">N13/M13</f>
        <v>#DIV/0!</v>
      </c>
      <c r="Q13" s="144">
        <f t="shared" ref="Q13:Q22" si="20">(G13-E13)+(H13-F13)</f>
        <v>0</v>
      </c>
      <c r="R13" s="145" t="e">
        <f t="shared" ref="R13:R22" si="21">M13/Q13/24</f>
        <v>#DIV/0!</v>
      </c>
      <c r="S13" s="146"/>
    </row>
    <row r="14" spans="1:19">
      <c r="A14" s="111">
        <f t="shared" si="8"/>
        <v>7</v>
      </c>
      <c r="B14" s="112">
        <f t="shared" si="18"/>
        <v>0</v>
      </c>
      <c r="C14" s="119"/>
      <c r="D14" s="120"/>
      <c r="E14" s="115"/>
      <c r="F14" s="116"/>
      <c r="G14" s="115"/>
      <c r="H14" s="138"/>
      <c r="I14" s="131"/>
      <c r="J14" s="131"/>
      <c r="K14" s="136"/>
      <c r="L14" s="137"/>
      <c r="M14" s="133"/>
      <c r="N14" s="135"/>
      <c r="O14" s="133">
        <f t="shared" si="1"/>
        <v>0</v>
      </c>
      <c r="P14" s="143" t="e">
        <f t="shared" si="19"/>
        <v>#DIV/0!</v>
      </c>
      <c r="Q14" s="144">
        <f t="shared" si="20"/>
        <v>0</v>
      </c>
      <c r="R14" s="145" t="e">
        <f t="shared" si="21"/>
        <v>#DIV/0!</v>
      </c>
      <c r="S14" s="146"/>
    </row>
    <row r="15" spans="1:19">
      <c r="A15" s="111">
        <f t="shared" si="8"/>
        <v>8</v>
      </c>
      <c r="B15" s="112">
        <f t="shared" si="18"/>
        <v>0</v>
      </c>
      <c r="C15" s="119"/>
      <c r="D15" s="120"/>
      <c r="E15" s="115"/>
      <c r="F15" s="116"/>
      <c r="G15" s="115"/>
      <c r="H15" s="138"/>
      <c r="I15" s="131"/>
      <c r="J15" s="131"/>
      <c r="K15" s="136"/>
      <c r="L15" s="137"/>
      <c r="M15" s="133"/>
      <c r="N15" s="135"/>
      <c r="O15" s="133">
        <f t="shared" si="1"/>
        <v>0</v>
      </c>
      <c r="P15" s="143" t="e">
        <f t="shared" si="19"/>
        <v>#DIV/0!</v>
      </c>
      <c r="Q15" s="144">
        <f t="shared" si="20"/>
        <v>0</v>
      </c>
      <c r="R15" s="145" t="e">
        <f t="shared" si="21"/>
        <v>#DIV/0!</v>
      </c>
      <c r="S15" s="146"/>
    </row>
    <row r="16" spans="1:19">
      <c r="A16" s="111">
        <f t="shared" si="8"/>
        <v>9</v>
      </c>
      <c r="B16" s="112">
        <f t="shared" si="18"/>
        <v>0</v>
      </c>
      <c r="C16" s="119"/>
      <c r="D16" s="120"/>
      <c r="E16" s="115"/>
      <c r="F16" s="116"/>
      <c r="G16" s="115"/>
      <c r="H16" s="138"/>
      <c r="I16" s="131"/>
      <c r="J16" s="131"/>
      <c r="K16" s="132"/>
      <c r="L16" s="131"/>
      <c r="M16" s="133"/>
      <c r="N16" s="135"/>
      <c r="O16" s="133">
        <f t="shared" si="1"/>
        <v>0</v>
      </c>
      <c r="P16" s="143" t="e">
        <f t="shared" si="19"/>
        <v>#DIV/0!</v>
      </c>
      <c r="Q16" s="144">
        <f t="shared" si="20"/>
        <v>0</v>
      </c>
      <c r="R16" s="145" t="e">
        <f t="shared" si="21"/>
        <v>#DIV/0!</v>
      </c>
      <c r="S16" s="146"/>
    </row>
    <row r="17" spans="1:19">
      <c r="A17" s="111">
        <f t="shared" si="8"/>
        <v>10</v>
      </c>
      <c r="B17" s="112">
        <f t="shared" si="18"/>
        <v>0</v>
      </c>
      <c r="C17" s="119"/>
      <c r="D17" s="120"/>
      <c r="E17" s="115"/>
      <c r="F17" s="116"/>
      <c r="G17" s="115"/>
      <c r="H17" s="138"/>
      <c r="I17" s="131"/>
      <c r="J17" s="131"/>
      <c r="K17" s="132"/>
      <c r="L17" s="131"/>
      <c r="M17" s="133"/>
      <c r="N17" s="135"/>
      <c r="O17" s="133">
        <f t="shared" si="1"/>
        <v>0</v>
      </c>
      <c r="P17" s="143" t="e">
        <f t="shared" si="19"/>
        <v>#DIV/0!</v>
      </c>
      <c r="Q17" s="144">
        <f t="shared" si="20"/>
        <v>0</v>
      </c>
      <c r="R17" s="145" t="e">
        <f t="shared" si="21"/>
        <v>#DIV/0!</v>
      </c>
      <c r="S17" s="146"/>
    </row>
    <row r="18" spans="1:19">
      <c r="A18" s="111">
        <f t="shared" si="8"/>
        <v>11</v>
      </c>
      <c r="B18" s="112">
        <f t="shared" si="18"/>
        <v>0</v>
      </c>
      <c r="C18" s="119"/>
      <c r="D18" s="120"/>
      <c r="E18" s="115"/>
      <c r="F18" s="116"/>
      <c r="G18" s="115"/>
      <c r="H18" s="138"/>
      <c r="I18" s="131"/>
      <c r="J18" s="131"/>
      <c r="K18" s="132"/>
      <c r="L18" s="131"/>
      <c r="M18" s="133"/>
      <c r="N18" s="135"/>
      <c r="O18" s="133">
        <f t="shared" si="1"/>
        <v>0</v>
      </c>
      <c r="P18" s="143" t="e">
        <f t="shared" si="19"/>
        <v>#DIV/0!</v>
      </c>
      <c r="Q18" s="144">
        <f t="shared" si="20"/>
        <v>0</v>
      </c>
      <c r="R18" s="145" t="e">
        <f t="shared" si="21"/>
        <v>#DIV/0!</v>
      </c>
      <c r="S18" s="146"/>
    </row>
    <row r="19" spans="1:19">
      <c r="A19" s="111">
        <f t="shared" si="8"/>
        <v>12</v>
      </c>
      <c r="B19" s="112">
        <f t="shared" si="18"/>
        <v>0</v>
      </c>
      <c r="C19" s="119"/>
      <c r="D19" s="120"/>
      <c r="E19" s="115"/>
      <c r="F19" s="116"/>
      <c r="G19" s="115"/>
      <c r="H19" s="138"/>
      <c r="I19" s="131"/>
      <c r="J19" s="131"/>
      <c r="K19" s="132"/>
      <c r="L19" s="131"/>
      <c r="M19" s="133"/>
      <c r="N19" s="135"/>
      <c r="O19" s="133">
        <f t="shared" si="1"/>
        <v>0</v>
      </c>
      <c r="P19" s="143" t="e">
        <f t="shared" si="19"/>
        <v>#DIV/0!</v>
      </c>
      <c r="Q19" s="144">
        <f t="shared" si="20"/>
        <v>0</v>
      </c>
      <c r="R19" s="145" t="e">
        <f t="shared" si="21"/>
        <v>#DIV/0!</v>
      </c>
      <c r="S19" s="146"/>
    </row>
    <row r="20" spans="1:19">
      <c r="A20" s="111">
        <f t="shared" si="8"/>
        <v>13</v>
      </c>
      <c r="B20" s="112">
        <f t="shared" si="18"/>
        <v>0</v>
      </c>
      <c r="C20" s="119"/>
      <c r="D20" s="120"/>
      <c r="E20" s="115"/>
      <c r="F20" s="116"/>
      <c r="G20" s="115"/>
      <c r="H20" s="138"/>
      <c r="I20" s="131"/>
      <c r="J20" s="131"/>
      <c r="K20" s="132"/>
      <c r="L20" s="131"/>
      <c r="M20" s="133"/>
      <c r="N20" s="135"/>
      <c r="O20" s="133">
        <f t="shared" si="1"/>
        <v>0</v>
      </c>
      <c r="P20" s="143" t="e">
        <f t="shared" si="19"/>
        <v>#DIV/0!</v>
      </c>
      <c r="Q20" s="144">
        <f t="shared" si="20"/>
        <v>0</v>
      </c>
      <c r="R20" s="145" t="e">
        <f t="shared" si="21"/>
        <v>#DIV/0!</v>
      </c>
      <c r="S20" s="146"/>
    </row>
    <row r="21" spans="1:19">
      <c r="A21" s="111">
        <f t="shared" si="8"/>
        <v>14</v>
      </c>
      <c r="B21" s="112">
        <f t="shared" si="18"/>
        <v>0</v>
      </c>
      <c r="C21" s="119"/>
      <c r="D21" s="120"/>
      <c r="E21" s="115"/>
      <c r="F21" s="116"/>
      <c r="G21" s="115"/>
      <c r="H21" s="138"/>
      <c r="I21" s="131"/>
      <c r="J21" s="131"/>
      <c r="K21" s="132"/>
      <c r="L21" s="131"/>
      <c r="M21" s="133"/>
      <c r="N21" s="135"/>
      <c r="O21" s="133">
        <f t="shared" si="1"/>
        <v>0</v>
      </c>
      <c r="P21" s="143" t="e">
        <f t="shared" si="19"/>
        <v>#DIV/0!</v>
      </c>
      <c r="Q21" s="144">
        <f t="shared" si="20"/>
        <v>0</v>
      </c>
      <c r="R21" s="145" t="e">
        <f t="shared" si="21"/>
        <v>#DIV/0!</v>
      </c>
      <c r="S21" s="146"/>
    </row>
    <row r="22" spans="1:19">
      <c r="A22" s="111">
        <f t="shared" si="8"/>
        <v>15</v>
      </c>
      <c r="B22" s="112">
        <f t="shared" si="18"/>
        <v>0</v>
      </c>
      <c r="C22" s="119"/>
      <c r="D22" s="121"/>
      <c r="E22" s="115"/>
      <c r="F22" s="116"/>
      <c r="G22" s="115"/>
      <c r="H22" s="138"/>
      <c r="I22" s="131"/>
      <c r="J22" s="131"/>
      <c r="K22" s="132"/>
      <c r="L22" s="131"/>
      <c r="M22" s="133"/>
      <c r="N22" s="135"/>
      <c r="O22" s="133">
        <f t="shared" si="1"/>
        <v>0</v>
      </c>
      <c r="P22" s="143" t="e">
        <f t="shared" si="19"/>
        <v>#DIV/0!</v>
      </c>
      <c r="Q22" s="144">
        <f t="shared" si="20"/>
        <v>0</v>
      </c>
      <c r="R22" s="145" t="e">
        <f t="shared" si="21"/>
        <v>#DIV/0!</v>
      </c>
      <c r="S22" s="146"/>
    </row>
    <row r="23" spans="1:19">
      <c r="A23" s="111">
        <f t="shared" si="8"/>
        <v>16</v>
      </c>
      <c r="B23" s="112">
        <f t="shared" si="18"/>
        <v>0</v>
      </c>
      <c r="C23" s="119"/>
      <c r="D23" s="120"/>
      <c r="E23" s="115"/>
      <c r="F23" s="116"/>
      <c r="G23" s="115"/>
      <c r="H23" s="138"/>
      <c r="I23" s="131"/>
      <c r="J23" s="131"/>
      <c r="K23" s="132"/>
      <c r="L23" s="131"/>
      <c r="M23" s="133"/>
      <c r="N23" s="135"/>
      <c r="O23" s="133">
        <f t="shared" si="1"/>
        <v>0</v>
      </c>
      <c r="P23" s="143" t="e">
        <f t="shared" ref="P23" si="22">N23/M23</f>
        <v>#DIV/0!</v>
      </c>
      <c r="Q23" s="144">
        <f t="shared" ref="Q23" si="23">(G23-E23)+(H23-F23)</f>
        <v>0</v>
      </c>
      <c r="R23" s="145" t="e">
        <f t="shared" ref="R23" si="24">M23/Q23/24</f>
        <v>#DIV/0!</v>
      </c>
      <c r="S23" s="146"/>
    </row>
    <row r="24" spans="1:19">
      <c r="A24" s="111">
        <f t="shared" si="8"/>
        <v>17</v>
      </c>
      <c r="B24" s="112">
        <f t="shared" si="18"/>
        <v>0</v>
      </c>
      <c r="C24" s="119"/>
      <c r="D24" s="120"/>
      <c r="E24" s="115"/>
      <c r="F24" s="116"/>
      <c r="G24" s="115"/>
      <c r="H24" s="138"/>
      <c r="I24" s="131"/>
      <c r="J24" s="131"/>
      <c r="K24" s="136"/>
      <c r="L24" s="137"/>
      <c r="M24" s="133"/>
      <c r="N24" s="135"/>
      <c r="O24" s="133">
        <f t="shared" si="1"/>
        <v>0</v>
      </c>
      <c r="P24" s="143" t="e">
        <f t="shared" ref="P24:P25" si="25">N24/M24</f>
        <v>#DIV/0!</v>
      </c>
      <c r="Q24" s="144">
        <f t="shared" ref="Q24:Q25" si="26">(G24-E24)+(H24-F24)</f>
        <v>0</v>
      </c>
      <c r="R24" s="145" t="e">
        <f t="shared" ref="R24:R25" si="27">M24/Q24/24</f>
        <v>#DIV/0!</v>
      </c>
      <c r="S24" s="146"/>
    </row>
    <row r="25" spans="1:19">
      <c r="A25" s="111">
        <f t="shared" si="8"/>
        <v>18</v>
      </c>
      <c r="B25" s="112">
        <f t="shared" ref="B25:B35" si="28">G25</f>
        <v>0</v>
      </c>
      <c r="C25" s="119"/>
      <c r="D25" s="120"/>
      <c r="E25" s="115"/>
      <c r="F25" s="116"/>
      <c r="G25" s="115"/>
      <c r="H25" s="138"/>
      <c r="I25" s="131"/>
      <c r="J25" s="131"/>
      <c r="K25" s="132"/>
      <c r="L25" s="131"/>
      <c r="M25" s="133"/>
      <c r="N25" s="135"/>
      <c r="O25" s="133">
        <f t="shared" ref="O25" si="29">N25-M25</f>
        <v>0</v>
      </c>
      <c r="P25" s="143" t="e">
        <f t="shared" si="25"/>
        <v>#DIV/0!</v>
      </c>
      <c r="Q25" s="144">
        <f t="shared" si="26"/>
        <v>0</v>
      </c>
      <c r="R25" s="145" t="e">
        <f t="shared" si="27"/>
        <v>#DIV/0!</v>
      </c>
      <c r="S25" s="146"/>
    </row>
    <row r="26" spans="1:19">
      <c r="A26" s="111">
        <f t="shared" si="8"/>
        <v>19</v>
      </c>
      <c r="B26" s="112">
        <f t="shared" si="28"/>
        <v>0</v>
      </c>
      <c r="C26" s="119"/>
      <c r="D26" s="121"/>
      <c r="E26" s="115"/>
      <c r="F26" s="116"/>
      <c r="G26" s="115"/>
      <c r="H26" s="138"/>
      <c r="I26" s="131"/>
      <c r="J26" s="131"/>
      <c r="K26" s="132"/>
      <c r="L26" s="131"/>
      <c r="M26" s="133"/>
      <c r="N26" s="135"/>
      <c r="O26" s="133">
        <f t="shared" ref="O26:O34" si="30">N26-M26</f>
        <v>0</v>
      </c>
      <c r="P26" s="143" t="e">
        <f t="shared" ref="P26:P34" si="31">N26/M26</f>
        <v>#DIV/0!</v>
      </c>
      <c r="Q26" s="144">
        <f t="shared" ref="Q26:Q34" si="32">(G26-E26)+(H26-F26)</f>
        <v>0</v>
      </c>
      <c r="R26" s="145" t="e">
        <f t="shared" ref="R26:R34" si="33">M26/Q26/24</f>
        <v>#DIV/0!</v>
      </c>
      <c r="S26" s="146"/>
    </row>
    <row r="27" spans="1:19">
      <c r="A27" s="111">
        <f t="shared" si="8"/>
        <v>20</v>
      </c>
      <c r="B27" s="112">
        <f t="shared" si="28"/>
        <v>0</v>
      </c>
      <c r="C27" s="119"/>
      <c r="D27" s="120"/>
      <c r="E27" s="115"/>
      <c r="F27" s="116"/>
      <c r="G27" s="115"/>
      <c r="H27" s="138"/>
      <c r="I27" s="131"/>
      <c r="J27" s="131"/>
      <c r="K27" s="132"/>
      <c r="L27" s="131"/>
      <c r="M27" s="133"/>
      <c r="N27" s="135"/>
      <c r="O27" s="133">
        <f t="shared" si="30"/>
        <v>0</v>
      </c>
      <c r="P27" s="143" t="e">
        <f t="shared" si="31"/>
        <v>#DIV/0!</v>
      </c>
      <c r="Q27" s="144">
        <f t="shared" si="32"/>
        <v>0</v>
      </c>
      <c r="R27" s="145" t="e">
        <f t="shared" si="33"/>
        <v>#DIV/0!</v>
      </c>
      <c r="S27" s="146"/>
    </row>
    <row r="28" spans="1:19">
      <c r="A28" s="111">
        <f t="shared" si="8"/>
        <v>21</v>
      </c>
      <c r="B28" s="112">
        <f t="shared" si="28"/>
        <v>0</v>
      </c>
      <c r="C28" s="119"/>
      <c r="D28" s="120"/>
      <c r="E28" s="115"/>
      <c r="F28" s="116"/>
      <c r="G28" s="115"/>
      <c r="H28" s="138"/>
      <c r="I28" s="131"/>
      <c r="J28" s="131"/>
      <c r="K28" s="136"/>
      <c r="L28" s="137"/>
      <c r="M28" s="133"/>
      <c r="N28" s="135"/>
      <c r="O28" s="133">
        <f t="shared" ref="O28" si="34">N28-M28</f>
        <v>0</v>
      </c>
      <c r="P28" s="143" t="e">
        <f t="shared" ref="P28" si="35">N28/M28</f>
        <v>#DIV/0!</v>
      </c>
      <c r="Q28" s="144">
        <f t="shared" ref="Q28" si="36">(G28-E28)+(H28-F28)</f>
        <v>0</v>
      </c>
      <c r="R28" s="145" t="e">
        <f t="shared" ref="R28" si="37">M28/Q28/24</f>
        <v>#DIV/0!</v>
      </c>
      <c r="S28" s="146"/>
    </row>
    <row r="29" spans="1:19">
      <c r="A29" s="111">
        <f t="shared" si="8"/>
        <v>22</v>
      </c>
      <c r="B29" s="112">
        <f t="shared" si="28"/>
        <v>0</v>
      </c>
      <c r="C29" s="119"/>
      <c r="D29" s="120"/>
      <c r="E29" s="115"/>
      <c r="F29" s="116"/>
      <c r="G29" s="115"/>
      <c r="H29" s="138"/>
      <c r="I29" s="131"/>
      <c r="J29" s="131"/>
      <c r="K29" s="139"/>
      <c r="L29" s="131"/>
      <c r="M29" s="133"/>
      <c r="N29" s="135"/>
      <c r="O29" s="133">
        <f t="shared" si="30"/>
        <v>0</v>
      </c>
      <c r="P29" s="143" t="e">
        <f t="shared" si="31"/>
        <v>#DIV/0!</v>
      </c>
      <c r="Q29" s="144">
        <f t="shared" si="32"/>
        <v>0</v>
      </c>
      <c r="R29" s="145" t="e">
        <f t="shared" si="33"/>
        <v>#DIV/0!</v>
      </c>
      <c r="S29" s="146"/>
    </row>
    <row r="30" spans="1:19">
      <c r="A30" s="111">
        <f t="shared" si="8"/>
        <v>23</v>
      </c>
      <c r="B30" s="112">
        <f t="shared" si="28"/>
        <v>0</v>
      </c>
      <c r="C30" s="119"/>
      <c r="D30" s="120"/>
      <c r="E30" s="115"/>
      <c r="F30" s="116"/>
      <c r="G30" s="115"/>
      <c r="H30" s="138"/>
      <c r="I30" s="131"/>
      <c r="J30" s="131"/>
      <c r="K30" s="139"/>
      <c r="L30" s="131"/>
      <c r="M30" s="133"/>
      <c r="N30" s="135"/>
      <c r="O30" s="133">
        <f t="shared" ref="O30:O33" si="38">N30-M30</f>
        <v>0</v>
      </c>
      <c r="P30" s="143" t="e">
        <f t="shared" ref="P30:P33" si="39">N30/M30</f>
        <v>#DIV/0!</v>
      </c>
      <c r="Q30" s="144">
        <f t="shared" ref="Q30:Q33" si="40">(G30-E30)+(H30-F30)</f>
        <v>0</v>
      </c>
      <c r="R30" s="145" t="e">
        <f t="shared" ref="R30:R33" si="41">M30/Q30/24</f>
        <v>#DIV/0!</v>
      </c>
      <c r="S30" s="146"/>
    </row>
    <row r="31" spans="1:19">
      <c r="A31" s="111">
        <f t="shared" si="8"/>
        <v>24</v>
      </c>
      <c r="B31" s="112">
        <f t="shared" si="28"/>
        <v>0</v>
      </c>
      <c r="C31" s="119"/>
      <c r="D31" s="120"/>
      <c r="E31" s="115"/>
      <c r="F31" s="116"/>
      <c r="G31" s="115"/>
      <c r="H31" s="138"/>
      <c r="I31" s="131"/>
      <c r="J31" s="131"/>
      <c r="K31" s="139"/>
      <c r="L31" s="131"/>
      <c r="M31" s="133"/>
      <c r="N31" s="135"/>
      <c r="O31" s="133">
        <f t="shared" si="38"/>
        <v>0</v>
      </c>
      <c r="P31" s="143" t="e">
        <f t="shared" si="39"/>
        <v>#DIV/0!</v>
      </c>
      <c r="Q31" s="144">
        <f t="shared" si="40"/>
        <v>0</v>
      </c>
      <c r="R31" s="145" t="e">
        <f t="shared" si="41"/>
        <v>#DIV/0!</v>
      </c>
      <c r="S31" s="146"/>
    </row>
    <row r="32" spans="1:19">
      <c r="A32" s="111">
        <f t="shared" si="8"/>
        <v>25</v>
      </c>
      <c r="B32" s="112">
        <f t="shared" si="28"/>
        <v>0</v>
      </c>
      <c r="C32" s="119"/>
      <c r="D32" s="120"/>
      <c r="E32" s="115"/>
      <c r="F32" s="116"/>
      <c r="G32" s="115"/>
      <c r="H32" s="138"/>
      <c r="I32" s="131"/>
      <c r="J32" s="131"/>
      <c r="K32" s="136"/>
      <c r="L32" s="137"/>
      <c r="M32" s="133"/>
      <c r="N32" s="135"/>
      <c r="O32" s="133">
        <f t="shared" si="38"/>
        <v>0</v>
      </c>
      <c r="P32" s="143" t="e">
        <f t="shared" si="39"/>
        <v>#DIV/0!</v>
      </c>
      <c r="Q32" s="144">
        <f t="shared" si="40"/>
        <v>0</v>
      </c>
      <c r="R32" s="145" t="e">
        <f t="shared" si="41"/>
        <v>#DIV/0!</v>
      </c>
      <c r="S32" s="146"/>
    </row>
    <row r="33" spans="1:19">
      <c r="A33" s="111">
        <f t="shared" si="8"/>
        <v>26</v>
      </c>
      <c r="B33" s="112">
        <f t="shared" si="28"/>
        <v>0</v>
      </c>
      <c r="C33" s="119"/>
      <c r="D33" s="120"/>
      <c r="E33" s="115"/>
      <c r="F33" s="116"/>
      <c r="G33" s="115"/>
      <c r="H33" s="138"/>
      <c r="I33" s="131"/>
      <c r="J33" s="131"/>
      <c r="K33" s="136"/>
      <c r="L33" s="137"/>
      <c r="M33" s="133"/>
      <c r="N33" s="135"/>
      <c r="O33" s="133">
        <f t="shared" si="38"/>
        <v>0</v>
      </c>
      <c r="P33" s="143" t="e">
        <f t="shared" si="39"/>
        <v>#DIV/0!</v>
      </c>
      <c r="Q33" s="144">
        <f t="shared" si="40"/>
        <v>0</v>
      </c>
      <c r="R33" s="145" t="e">
        <f t="shared" si="41"/>
        <v>#DIV/0!</v>
      </c>
      <c r="S33" s="146"/>
    </row>
    <row r="34" spans="1:19">
      <c r="A34" s="111">
        <f t="shared" si="8"/>
        <v>27</v>
      </c>
      <c r="B34" s="112">
        <f t="shared" si="28"/>
        <v>0</v>
      </c>
      <c r="C34" s="119"/>
      <c r="D34" s="120"/>
      <c r="E34" s="115"/>
      <c r="F34" s="116"/>
      <c r="G34" s="115"/>
      <c r="H34" s="138"/>
      <c r="I34" s="131"/>
      <c r="J34" s="131"/>
      <c r="K34" s="136"/>
      <c r="L34" s="137"/>
      <c r="M34" s="133"/>
      <c r="N34" s="135"/>
      <c r="O34" s="133">
        <f t="shared" si="30"/>
        <v>0</v>
      </c>
      <c r="P34" s="143" t="e">
        <f t="shared" si="31"/>
        <v>#DIV/0!</v>
      </c>
      <c r="Q34" s="144">
        <f t="shared" si="32"/>
        <v>0</v>
      </c>
      <c r="R34" s="145" t="e">
        <f t="shared" si="33"/>
        <v>#DIV/0!</v>
      </c>
      <c r="S34" s="146"/>
    </row>
    <row r="35" spans="1:19">
      <c r="A35" s="111">
        <f t="shared" si="8"/>
        <v>28</v>
      </c>
      <c r="B35" s="112">
        <f t="shared" si="28"/>
        <v>0</v>
      </c>
      <c r="C35" s="119"/>
      <c r="D35" s="120"/>
      <c r="E35" s="115"/>
      <c r="F35" s="116"/>
      <c r="G35" s="115"/>
      <c r="H35" s="138"/>
      <c r="I35" s="131"/>
      <c r="J35" s="131"/>
      <c r="K35" s="136"/>
      <c r="L35" s="137"/>
      <c r="M35" s="133"/>
      <c r="N35" s="135"/>
      <c r="O35" s="133">
        <f t="shared" ref="O35:O41" si="42">N35-M35</f>
        <v>0</v>
      </c>
      <c r="P35" s="143" t="e">
        <f t="shared" ref="P35:P41" si="43">N35/M35</f>
        <v>#DIV/0!</v>
      </c>
      <c r="Q35" s="144">
        <f t="shared" ref="Q35:Q41" si="44">(G35-E35)+(H35-F35)</f>
        <v>0</v>
      </c>
      <c r="R35" s="145" t="e">
        <f t="shared" ref="R35:R41" si="45">M35/Q35/24</f>
        <v>#DIV/0!</v>
      </c>
      <c r="S35" s="146"/>
    </row>
    <row r="36" spans="1:19">
      <c r="A36" s="111">
        <f t="shared" si="8"/>
        <v>29</v>
      </c>
      <c r="B36" s="112">
        <f t="shared" ref="B36:B41" si="46">G36</f>
        <v>0</v>
      </c>
      <c r="C36" s="119"/>
      <c r="D36" s="120"/>
      <c r="E36" s="115"/>
      <c r="F36" s="116"/>
      <c r="G36" s="115"/>
      <c r="H36" s="138"/>
      <c r="I36" s="131"/>
      <c r="J36" s="131"/>
      <c r="K36" s="136"/>
      <c r="L36" s="137"/>
      <c r="M36" s="133"/>
      <c r="N36" s="135"/>
      <c r="O36" s="133">
        <f t="shared" si="42"/>
        <v>0</v>
      </c>
      <c r="P36" s="143" t="e">
        <f t="shared" si="43"/>
        <v>#DIV/0!</v>
      </c>
      <c r="Q36" s="144">
        <f t="shared" si="44"/>
        <v>0</v>
      </c>
      <c r="R36" s="145" t="e">
        <f t="shared" si="45"/>
        <v>#DIV/0!</v>
      </c>
      <c r="S36" s="146"/>
    </row>
    <row r="37" spans="1:19">
      <c r="A37" s="111">
        <f t="shared" si="8"/>
        <v>30</v>
      </c>
      <c r="B37" s="112">
        <f t="shared" si="46"/>
        <v>0</v>
      </c>
      <c r="C37" s="119"/>
      <c r="D37" s="120"/>
      <c r="E37" s="115"/>
      <c r="F37" s="116"/>
      <c r="G37" s="115"/>
      <c r="H37" s="138"/>
      <c r="I37" s="131"/>
      <c r="J37" s="131"/>
      <c r="K37" s="136"/>
      <c r="L37" s="137"/>
      <c r="M37" s="133"/>
      <c r="N37" s="135"/>
      <c r="O37" s="133">
        <f t="shared" si="42"/>
        <v>0</v>
      </c>
      <c r="P37" s="143" t="e">
        <f t="shared" si="43"/>
        <v>#DIV/0!</v>
      </c>
      <c r="Q37" s="144">
        <f t="shared" si="44"/>
        <v>0</v>
      </c>
      <c r="R37" s="145" t="e">
        <f t="shared" si="45"/>
        <v>#DIV/0!</v>
      </c>
      <c r="S37" s="146"/>
    </row>
    <row r="38" spans="1:19">
      <c r="A38" s="111">
        <f t="shared" si="8"/>
        <v>31</v>
      </c>
      <c r="B38" s="112">
        <f t="shared" si="46"/>
        <v>0</v>
      </c>
      <c r="C38" s="119"/>
      <c r="D38" s="120"/>
      <c r="E38" s="115"/>
      <c r="F38" s="116"/>
      <c r="G38" s="115"/>
      <c r="H38" s="138"/>
      <c r="I38" s="131"/>
      <c r="J38" s="131"/>
      <c r="K38" s="136"/>
      <c r="L38" s="137"/>
      <c r="M38" s="133"/>
      <c r="N38" s="135"/>
      <c r="O38" s="133">
        <f t="shared" si="42"/>
        <v>0</v>
      </c>
      <c r="P38" s="143" t="e">
        <f t="shared" si="43"/>
        <v>#DIV/0!</v>
      </c>
      <c r="Q38" s="144">
        <f t="shared" si="44"/>
        <v>0</v>
      </c>
      <c r="R38" s="145" t="e">
        <f t="shared" si="45"/>
        <v>#DIV/0!</v>
      </c>
      <c r="S38" s="146"/>
    </row>
    <row r="39" spans="1:19">
      <c r="A39" s="111">
        <f t="shared" si="8"/>
        <v>32</v>
      </c>
      <c r="B39" s="112">
        <f t="shared" si="46"/>
        <v>0</v>
      </c>
      <c r="C39" s="119"/>
      <c r="D39" s="120"/>
      <c r="E39" s="115"/>
      <c r="F39" s="116"/>
      <c r="G39" s="115"/>
      <c r="H39" s="138"/>
      <c r="I39" s="131"/>
      <c r="J39" s="131"/>
      <c r="K39" s="136"/>
      <c r="L39" s="137"/>
      <c r="M39" s="133"/>
      <c r="N39" s="135"/>
      <c r="O39" s="133">
        <f t="shared" si="42"/>
        <v>0</v>
      </c>
      <c r="P39" s="143" t="e">
        <f t="shared" si="43"/>
        <v>#DIV/0!</v>
      </c>
      <c r="Q39" s="144">
        <f t="shared" si="44"/>
        <v>0</v>
      </c>
      <c r="R39" s="145" t="e">
        <f t="shared" si="45"/>
        <v>#DIV/0!</v>
      </c>
      <c r="S39" s="146"/>
    </row>
    <row r="40" spans="1:19">
      <c r="A40" s="111">
        <f t="shared" si="8"/>
        <v>33</v>
      </c>
      <c r="B40" s="112">
        <f t="shared" si="46"/>
        <v>0</v>
      </c>
      <c r="C40" s="119"/>
      <c r="D40" s="120"/>
      <c r="E40" s="115"/>
      <c r="F40" s="116"/>
      <c r="G40" s="115"/>
      <c r="H40" s="138"/>
      <c r="I40" s="131"/>
      <c r="J40" s="131"/>
      <c r="K40" s="136"/>
      <c r="L40" s="137"/>
      <c r="M40" s="133"/>
      <c r="N40" s="135"/>
      <c r="O40" s="133">
        <f t="shared" si="42"/>
        <v>0</v>
      </c>
      <c r="P40" s="143" t="e">
        <f t="shared" si="43"/>
        <v>#DIV/0!</v>
      </c>
      <c r="Q40" s="144">
        <f t="shared" si="44"/>
        <v>0</v>
      </c>
      <c r="R40" s="145" t="e">
        <f t="shared" si="45"/>
        <v>#DIV/0!</v>
      </c>
      <c r="S40" s="146"/>
    </row>
    <row r="41" spans="1:19">
      <c r="A41" s="111">
        <f t="shared" si="8"/>
        <v>34</v>
      </c>
      <c r="B41" s="112">
        <f t="shared" si="46"/>
        <v>0</v>
      </c>
      <c r="C41" s="119"/>
      <c r="D41" s="120"/>
      <c r="E41" s="115"/>
      <c r="F41" s="116"/>
      <c r="G41" s="115"/>
      <c r="H41" s="138"/>
      <c r="I41" s="131"/>
      <c r="J41" s="131"/>
      <c r="K41" s="136"/>
      <c r="L41" s="137"/>
      <c r="M41" s="133"/>
      <c r="N41" s="135"/>
      <c r="O41" s="133">
        <f t="shared" si="42"/>
        <v>0</v>
      </c>
      <c r="P41" s="143" t="e">
        <f t="shared" si="43"/>
        <v>#DIV/0!</v>
      </c>
      <c r="Q41" s="144">
        <f t="shared" si="44"/>
        <v>0</v>
      </c>
      <c r="R41" s="145" t="e">
        <f t="shared" si="45"/>
        <v>#DIV/0!</v>
      </c>
      <c r="S41" s="146"/>
    </row>
    <row r="42" spans="1:19">
      <c r="A42" s="111">
        <f t="shared" si="8"/>
        <v>35</v>
      </c>
      <c r="B42" s="112">
        <f t="shared" ref="B42:B53" si="47">G42</f>
        <v>0</v>
      </c>
      <c r="C42" s="119"/>
      <c r="D42" s="120"/>
      <c r="E42" s="115"/>
      <c r="F42" s="116"/>
      <c r="G42" s="115"/>
      <c r="H42" s="138"/>
      <c r="I42" s="131"/>
      <c r="J42" s="131"/>
      <c r="K42" s="136"/>
      <c r="L42" s="137"/>
      <c r="M42" s="133"/>
      <c r="N42" s="135"/>
      <c r="O42" s="133">
        <f t="shared" ref="O42:O53" si="48">N42-M42</f>
        <v>0</v>
      </c>
      <c r="P42" s="143" t="e">
        <f t="shared" ref="P42:P53" si="49">N42/M42</f>
        <v>#DIV/0!</v>
      </c>
      <c r="Q42" s="144">
        <f t="shared" ref="Q42:Q53" si="50">(G42-E42)+(H42-F42)</f>
        <v>0</v>
      </c>
      <c r="R42" s="145" t="e">
        <f t="shared" ref="R42:R53" si="51">M42/Q42/24</f>
        <v>#DIV/0!</v>
      </c>
      <c r="S42" s="146"/>
    </row>
    <row r="43" spans="1:19">
      <c r="A43" s="111">
        <f t="shared" si="8"/>
        <v>36</v>
      </c>
      <c r="B43" s="112">
        <f t="shared" si="47"/>
        <v>0</v>
      </c>
      <c r="C43" s="119"/>
      <c r="D43" s="120"/>
      <c r="E43" s="115"/>
      <c r="F43" s="116"/>
      <c r="G43" s="115"/>
      <c r="H43" s="138"/>
      <c r="I43" s="131"/>
      <c r="J43" s="131"/>
      <c r="K43" s="136"/>
      <c r="L43" s="137"/>
      <c r="M43" s="133"/>
      <c r="N43" s="135"/>
      <c r="O43" s="133">
        <f t="shared" si="48"/>
        <v>0</v>
      </c>
      <c r="P43" s="143" t="e">
        <f t="shared" si="49"/>
        <v>#DIV/0!</v>
      </c>
      <c r="Q43" s="144">
        <f t="shared" si="50"/>
        <v>0</v>
      </c>
      <c r="R43" s="145" t="e">
        <f t="shared" si="51"/>
        <v>#DIV/0!</v>
      </c>
      <c r="S43" s="146"/>
    </row>
    <row r="44" spans="1:19">
      <c r="A44" s="111">
        <f t="shared" si="8"/>
        <v>37</v>
      </c>
      <c r="B44" s="112">
        <f t="shared" si="47"/>
        <v>0</v>
      </c>
      <c r="C44" s="119"/>
      <c r="D44" s="120"/>
      <c r="E44" s="115"/>
      <c r="F44" s="116"/>
      <c r="G44" s="115"/>
      <c r="H44" s="138"/>
      <c r="I44" s="131"/>
      <c r="J44" s="131"/>
      <c r="K44" s="136"/>
      <c r="L44" s="137"/>
      <c r="M44" s="133"/>
      <c r="N44" s="135"/>
      <c r="O44" s="133">
        <f t="shared" si="48"/>
        <v>0</v>
      </c>
      <c r="P44" s="143" t="e">
        <f t="shared" si="49"/>
        <v>#DIV/0!</v>
      </c>
      <c r="Q44" s="144">
        <f t="shared" si="50"/>
        <v>0</v>
      </c>
      <c r="R44" s="145" t="e">
        <f t="shared" si="51"/>
        <v>#DIV/0!</v>
      </c>
      <c r="S44" s="146"/>
    </row>
    <row r="45" spans="1:19">
      <c r="A45" s="111">
        <f t="shared" si="8"/>
        <v>38</v>
      </c>
      <c r="B45" s="112">
        <f t="shared" si="47"/>
        <v>0</v>
      </c>
      <c r="C45" s="119"/>
      <c r="D45" s="120"/>
      <c r="E45" s="115"/>
      <c r="F45" s="116"/>
      <c r="G45" s="115"/>
      <c r="H45" s="138"/>
      <c r="I45" s="131"/>
      <c r="J45" s="131"/>
      <c r="K45" s="136"/>
      <c r="L45" s="137"/>
      <c r="M45" s="133"/>
      <c r="N45" s="135"/>
      <c r="O45" s="133">
        <f t="shared" si="48"/>
        <v>0</v>
      </c>
      <c r="P45" s="143" t="e">
        <f t="shared" si="49"/>
        <v>#DIV/0!</v>
      </c>
      <c r="Q45" s="144">
        <f t="shared" si="50"/>
        <v>0</v>
      </c>
      <c r="R45" s="145" t="e">
        <f t="shared" si="51"/>
        <v>#DIV/0!</v>
      </c>
      <c r="S45" s="146"/>
    </row>
    <row r="46" spans="1:19">
      <c r="A46" s="111">
        <f t="shared" si="8"/>
        <v>39</v>
      </c>
      <c r="B46" s="112">
        <f t="shared" si="47"/>
        <v>0</v>
      </c>
      <c r="C46" s="119"/>
      <c r="D46" s="120"/>
      <c r="E46" s="115"/>
      <c r="F46" s="116"/>
      <c r="G46" s="115"/>
      <c r="H46" s="138"/>
      <c r="I46" s="131"/>
      <c r="J46" s="131"/>
      <c r="K46" s="136"/>
      <c r="L46" s="137"/>
      <c r="M46" s="133"/>
      <c r="N46" s="135"/>
      <c r="O46" s="133">
        <f t="shared" si="48"/>
        <v>0</v>
      </c>
      <c r="P46" s="143" t="e">
        <f t="shared" si="49"/>
        <v>#DIV/0!</v>
      </c>
      <c r="Q46" s="144">
        <f t="shared" si="50"/>
        <v>0</v>
      </c>
      <c r="R46" s="145" t="e">
        <f t="shared" si="51"/>
        <v>#DIV/0!</v>
      </c>
      <c r="S46" s="146"/>
    </row>
    <row r="47" spans="1:19">
      <c r="A47" s="111">
        <f t="shared" si="8"/>
        <v>40</v>
      </c>
      <c r="B47" s="112">
        <f t="shared" si="47"/>
        <v>0</v>
      </c>
      <c r="C47" s="119"/>
      <c r="D47" s="120"/>
      <c r="E47" s="115"/>
      <c r="F47" s="116"/>
      <c r="G47" s="115"/>
      <c r="H47" s="138"/>
      <c r="I47" s="131"/>
      <c r="J47" s="131"/>
      <c r="K47" s="136"/>
      <c r="L47" s="137"/>
      <c r="M47" s="133"/>
      <c r="N47" s="135"/>
      <c r="O47" s="133">
        <f t="shared" si="48"/>
        <v>0</v>
      </c>
      <c r="P47" s="143" t="e">
        <f t="shared" si="49"/>
        <v>#DIV/0!</v>
      </c>
      <c r="Q47" s="144">
        <f t="shared" si="50"/>
        <v>0</v>
      </c>
      <c r="R47" s="145" t="e">
        <f t="shared" si="51"/>
        <v>#DIV/0!</v>
      </c>
      <c r="S47" s="146"/>
    </row>
    <row r="48" spans="1:19">
      <c r="A48" s="111">
        <f t="shared" si="8"/>
        <v>41</v>
      </c>
      <c r="B48" s="112">
        <f t="shared" si="47"/>
        <v>0</v>
      </c>
      <c r="C48" s="119"/>
      <c r="D48" s="120"/>
      <c r="E48" s="115"/>
      <c r="F48" s="116"/>
      <c r="G48" s="115"/>
      <c r="H48" s="138"/>
      <c r="I48" s="131"/>
      <c r="J48" s="131"/>
      <c r="K48" s="136"/>
      <c r="L48" s="137"/>
      <c r="M48" s="133"/>
      <c r="N48" s="135"/>
      <c r="O48" s="133">
        <f t="shared" si="48"/>
        <v>0</v>
      </c>
      <c r="P48" s="143" t="e">
        <f t="shared" si="49"/>
        <v>#DIV/0!</v>
      </c>
      <c r="Q48" s="144">
        <f t="shared" si="50"/>
        <v>0</v>
      </c>
      <c r="R48" s="145" t="e">
        <f t="shared" si="51"/>
        <v>#DIV/0!</v>
      </c>
      <c r="S48" s="146"/>
    </row>
    <row r="49" spans="1:19">
      <c r="A49" s="111">
        <f t="shared" si="8"/>
        <v>42</v>
      </c>
      <c r="B49" s="112">
        <f t="shared" si="47"/>
        <v>0</v>
      </c>
      <c r="C49" s="119"/>
      <c r="D49" s="120"/>
      <c r="E49" s="115"/>
      <c r="F49" s="116"/>
      <c r="G49" s="115"/>
      <c r="H49" s="138"/>
      <c r="I49" s="131"/>
      <c r="J49" s="131"/>
      <c r="K49" s="136"/>
      <c r="L49" s="137"/>
      <c r="M49" s="133"/>
      <c r="N49" s="135"/>
      <c r="O49" s="133">
        <f t="shared" si="48"/>
        <v>0</v>
      </c>
      <c r="P49" s="143" t="e">
        <f t="shared" si="49"/>
        <v>#DIV/0!</v>
      </c>
      <c r="Q49" s="144">
        <f t="shared" si="50"/>
        <v>0</v>
      </c>
      <c r="R49" s="145" t="e">
        <f t="shared" si="51"/>
        <v>#DIV/0!</v>
      </c>
      <c r="S49" s="146"/>
    </row>
    <row r="50" spans="1:19">
      <c r="A50" s="111">
        <f t="shared" si="8"/>
        <v>43</v>
      </c>
      <c r="B50" s="112">
        <f t="shared" si="47"/>
        <v>0</v>
      </c>
      <c r="C50" s="119"/>
      <c r="D50" s="120"/>
      <c r="E50" s="115"/>
      <c r="F50" s="116"/>
      <c r="G50" s="115"/>
      <c r="H50" s="138"/>
      <c r="I50" s="131"/>
      <c r="J50" s="131"/>
      <c r="K50" s="136"/>
      <c r="L50" s="137"/>
      <c r="M50" s="133"/>
      <c r="N50" s="135"/>
      <c r="O50" s="133">
        <f t="shared" si="48"/>
        <v>0</v>
      </c>
      <c r="P50" s="143" t="e">
        <f t="shared" si="49"/>
        <v>#DIV/0!</v>
      </c>
      <c r="Q50" s="144">
        <f t="shared" si="50"/>
        <v>0</v>
      </c>
      <c r="R50" s="145" t="e">
        <f t="shared" si="51"/>
        <v>#DIV/0!</v>
      </c>
      <c r="S50" s="146"/>
    </row>
    <row r="51" spans="1:19">
      <c r="A51" s="111">
        <f t="shared" si="8"/>
        <v>44</v>
      </c>
      <c r="B51" s="112">
        <f t="shared" si="47"/>
        <v>0</v>
      </c>
      <c r="C51" s="119"/>
      <c r="D51" s="120"/>
      <c r="E51" s="115"/>
      <c r="F51" s="116"/>
      <c r="G51" s="115"/>
      <c r="H51" s="138"/>
      <c r="I51" s="131"/>
      <c r="J51" s="131"/>
      <c r="K51" s="136"/>
      <c r="L51" s="137"/>
      <c r="M51" s="133"/>
      <c r="N51" s="135"/>
      <c r="O51" s="133">
        <f t="shared" si="48"/>
        <v>0</v>
      </c>
      <c r="P51" s="143" t="e">
        <f t="shared" si="49"/>
        <v>#DIV/0!</v>
      </c>
      <c r="Q51" s="144">
        <f t="shared" si="50"/>
        <v>0</v>
      </c>
      <c r="R51" s="145" t="e">
        <f t="shared" si="51"/>
        <v>#DIV/0!</v>
      </c>
      <c r="S51" s="146"/>
    </row>
    <row r="52" spans="1:19">
      <c r="A52" s="111">
        <f t="shared" si="8"/>
        <v>45</v>
      </c>
      <c r="B52" s="112">
        <f t="shared" si="47"/>
        <v>0</v>
      </c>
      <c r="C52" s="119"/>
      <c r="D52" s="120"/>
      <c r="E52" s="115"/>
      <c r="F52" s="116"/>
      <c r="G52" s="115"/>
      <c r="H52" s="138"/>
      <c r="I52" s="131"/>
      <c r="J52" s="131"/>
      <c r="K52" s="136"/>
      <c r="L52" s="137"/>
      <c r="M52" s="133"/>
      <c r="N52" s="135"/>
      <c r="O52" s="133">
        <f t="shared" si="48"/>
        <v>0</v>
      </c>
      <c r="P52" s="143" t="e">
        <f t="shared" si="49"/>
        <v>#DIV/0!</v>
      </c>
      <c r="Q52" s="144">
        <f t="shared" si="50"/>
        <v>0</v>
      </c>
      <c r="R52" s="145" t="e">
        <f t="shared" si="51"/>
        <v>#DIV/0!</v>
      </c>
      <c r="S52" s="146"/>
    </row>
    <row r="53" spans="1:19">
      <c r="A53" s="111">
        <f t="shared" si="8"/>
        <v>46</v>
      </c>
      <c r="B53" s="112">
        <f t="shared" si="47"/>
        <v>0</v>
      </c>
      <c r="C53" s="119"/>
      <c r="D53" s="120"/>
      <c r="E53" s="115"/>
      <c r="F53" s="116"/>
      <c r="G53" s="115"/>
      <c r="H53" s="138"/>
      <c r="I53" s="131"/>
      <c r="J53" s="131"/>
      <c r="K53" s="136"/>
      <c r="L53" s="137"/>
      <c r="M53" s="133"/>
      <c r="N53" s="135"/>
      <c r="O53" s="133">
        <f t="shared" si="48"/>
        <v>0</v>
      </c>
      <c r="P53" s="143" t="e">
        <f t="shared" si="49"/>
        <v>#DIV/0!</v>
      </c>
      <c r="Q53" s="144">
        <f t="shared" si="50"/>
        <v>0</v>
      </c>
      <c r="R53" s="145" t="e">
        <f t="shared" si="51"/>
        <v>#DIV/0!</v>
      </c>
      <c r="S53" s="146"/>
    </row>
    <row r="54" spans="1:19" ht="15" thickBot="1">
      <c r="A54" s="122"/>
      <c r="B54" s="122"/>
      <c r="C54" s="122"/>
      <c r="D54" s="122"/>
      <c r="E54" s="123"/>
      <c r="F54" s="15"/>
      <c r="G54" s="123"/>
      <c r="H54" s="15"/>
      <c r="I54" s="15"/>
      <c r="J54" s="15"/>
      <c r="K54" s="140"/>
      <c r="L54" s="140"/>
      <c r="M54" s="140"/>
      <c r="N54" s="140"/>
      <c r="O54" s="140"/>
      <c r="P54" s="140"/>
      <c r="Q54" s="15"/>
      <c r="R54" s="30"/>
      <c r="S54" s="147"/>
    </row>
    <row r="55" spans="1:19" ht="15.6" thickTop="1" thickBot="1">
      <c r="A55" s="124"/>
      <c r="B55" s="124"/>
      <c r="C55" s="124"/>
      <c r="D55" s="124"/>
      <c r="E55" s="125"/>
      <c r="F55" s="58"/>
      <c r="G55" s="125"/>
      <c r="H55" s="58"/>
      <c r="I55" s="58"/>
      <c r="J55" s="58"/>
      <c r="K55" s="141"/>
      <c r="L55" s="141"/>
      <c r="M55" s="142">
        <f>SUM(M8:M54)</f>
        <v>0</v>
      </c>
      <c r="N55" s="142">
        <f>SUM(N8:N54)</f>
        <v>0</v>
      </c>
      <c r="O55" s="142">
        <f>SUM(O8:O54)</f>
        <v>0</v>
      </c>
      <c r="P55" s="148" t="e">
        <f>AVERAGE(P8:P54)</f>
        <v>#DIV/0!</v>
      </c>
      <c r="Q55" s="149">
        <f>SUM(Q8:Q54)</f>
        <v>0</v>
      </c>
      <c r="R55" s="150"/>
      <c r="S55" s="73"/>
    </row>
  </sheetData>
  <mergeCells count="15">
    <mergeCell ref="S5:S7"/>
    <mergeCell ref="I5:J6"/>
    <mergeCell ref="K5:M6"/>
    <mergeCell ref="N5:N7"/>
    <mergeCell ref="O5:O7"/>
    <mergeCell ref="P5:P7"/>
    <mergeCell ref="Q5:Q7"/>
    <mergeCell ref="R5:R7"/>
    <mergeCell ref="E5:H5"/>
    <mergeCell ref="E6:F6"/>
    <mergeCell ref="G6:H6"/>
    <mergeCell ref="A5:A7"/>
    <mergeCell ref="B5:B7"/>
    <mergeCell ref="C5:C7"/>
    <mergeCell ref="D5:D7"/>
  </mergeCells>
  <hyperlinks>
    <hyperlink ref="S2" location="'Summary sales'!A1" display="SUMMARY" xr:uid="{00000000-0004-0000-4A00-000000000000}"/>
  </hyperlinks>
  <pageMargins left="0.7" right="0.7" top="0.75" bottom="0.75" header="0.3" footer="0.3"/>
  <pageSetup paperSize="9" orientation="portrait" horizontalDpi="360" verticalDpi="36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40"/>
  <sheetViews>
    <sheetView zoomScale="85" zoomScaleNormal="85" workbookViewId="0">
      <selection activeCell="A37" sqref="A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88671875" style="35" customWidth="1"/>
    <col min="10" max="10" width="13.88671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250</v>
      </c>
      <c r="D2" s="2"/>
      <c r="E2" s="2"/>
      <c r="F2" s="2"/>
      <c r="G2" s="2"/>
      <c r="H2" s="36"/>
      <c r="I2" s="36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36"/>
      <c r="I4" s="36"/>
      <c r="J4" s="2" t="s">
        <v>135</v>
      </c>
      <c r="K4" s="26">
        <f>MAX(K7:K36)</f>
        <v>261.03083333333296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36" t="s">
        <v>139</v>
      </c>
      <c r="I5" s="936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37" t="s">
        <v>136</v>
      </c>
      <c r="I6" s="37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0.29166666666666702</v>
      </c>
      <c r="E7" s="8">
        <f>C7+1</f>
        <v>46205</v>
      </c>
      <c r="F7" s="9">
        <v>0.29166666666666702</v>
      </c>
      <c r="G7" s="10">
        <f>IFERROR(((E7-C7)+(F7-D7)),"")</f>
        <v>1</v>
      </c>
      <c r="H7" s="594">
        <v>1853076.78</v>
      </c>
      <c r="I7" s="594">
        <v>1859341.52</v>
      </c>
      <c r="J7" s="11">
        <f t="shared" ref="J7:J8" si="0">I7-H7</f>
        <v>6264.7399999999907</v>
      </c>
      <c r="K7" s="27">
        <f t="shared" ref="K7:K8" si="1">J7/24</f>
        <v>261.03083333333296</v>
      </c>
      <c r="L7" s="28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0.29166666666666702</v>
      </c>
      <c r="E8" s="8">
        <f>C8+1</f>
        <v>46206</v>
      </c>
      <c r="F8" s="9">
        <v>0.29166666666666702</v>
      </c>
      <c r="G8" s="10">
        <f>IFERROR(((E8-C8)+(F8-D8)),"")</f>
        <v>1</v>
      </c>
      <c r="H8" s="594">
        <f t="shared" ref="H8:H26" si="2">I7</f>
        <v>1859341.52</v>
      </c>
      <c r="I8" s="38">
        <v>1861605.41</v>
      </c>
      <c r="J8" s="11">
        <f t="shared" si="0"/>
        <v>2263.8899999998976</v>
      </c>
      <c r="K8" s="27">
        <f t="shared" si="1"/>
        <v>94.328749999995736</v>
      </c>
      <c r="L8" s="28"/>
    </row>
    <row r="9" spans="1:12">
      <c r="A9" s="12">
        <f t="shared" ref="A9:B24" si="3">A8+1</f>
        <v>3</v>
      </c>
      <c r="B9" s="8">
        <f t="shared" si="3"/>
        <v>46206</v>
      </c>
      <c r="C9" s="8">
        <f t="shared" ref="C9:C34" si="4">B9</f>
        <v>46206</v>
      </c>
      <c r="D9" s="9">
        <v>0.29166666666666702</v>
      </c>
      <c r="E9" s="8">
        <f t="shared" ref="E9:E34" si="5">C9+1</f>
        <v>46207</v>
      </c>
      <c r="F9" s="9">
        <v>0.29166666666666702</v>
      </c>
      <c r="G9" s="10">
        <f t="shared" ref="G9:G34" si="6">IFERROR(((E9-C9)+(F9-D9)),"")</f>
        <v>1</v>
      </c>
      <c r="H9" s="594">
        <f t="shared" si="2"/>
        <v>1861605.41</v>
      </c>
      <c r="I9" s="38">
        <v>1865752.42</v>
      </c>
      <c r="J9" s="11">
        <f t="shared" ref="J9" si="7">I9-H9</f>
        <v>4147.0100000000093</v>
      </c>
      <c r="K9" s="27">
        <f t="shared" ref="K9" si="8">J9/24</f>
        <v>172.79208333333372</v>
      </c>
      <c r="L9" s="28"/>
    </row>
    <row r="10" spans="1:12">
      <c r="A10" s="12">
        <f t="shared" si="3"/>
        <v>4</v>
      </c>
      <c r="B10" s="8">
        <f t="shared" si="3"/>
        <v>46207</v>
      </c>
      <c r="C10" s="8">
        <f t="shared" si="4"/>
        <v>46207</v>
      </c>
      <c r="D10" s="9">
        <v>0.29166666666666702</v>
      </c>
      <c r="E10" s="8">
        <f t="shared" si="5"/>
        <v>46208</v>
      </c>
      <c r="F10" s="9">
        <v>0.29166666666666702</v>
      </c>
      <c r="G10" s="10">
        <f t="shared" si="6"/>
        <v>1</v>
      </c>
      <c r="H10" s="594">
        <f t="shared" si="2"/>
        <v>1865752.42</v>
      </c>
      <c r="I10" s="38">
        <v>1866657.71</v>
      </c>
      <c r="J10" s="11">
        <f t="shared" ref="J10" si="9">I10-H10</f>
        <v>905.29000000003725</v>
      </c>
      <c r="K10" s="27">
        <f t="shared" ref="K10" si="10">J10/24</f>
        <v>37.720416666668221</v>
      </c>
      <c r="L10" s="587"/>
    </row>
    <row r="11" spans="1:12">
      <c r="A11" s="12">
        <f t="shared" si="3"/>
        <v>5</v>
      </c>
      <c r="B11" s="8">
        <f t="shared" si="3"/>
        <v>46208</v>
      </c>
      <c r="C11" s="8">
        <f t="shared" si="4"/>
        <v>46208</v>
      </c>
      <c r="D11" s="9">
        <v>0.29166666666666702</v>
      </c>
      <c r="E11" s="8">
        <f t="shared" si="5"/>
        <v>46209</v>
      </c>
      <c r="F11" s="9">
        <v>0.29166666666666702</v>
      </c>
      <c r="G11" s="10">
        <f t="shared" si="6"/>
        <v>1</v>
      </c>
      <c r="H11" s="594">
        <f t="shared" si="2"/>
        <v>1866657.71</v>
      </c>
      <c r="I11" s="38">
        <v>1866657.71</v>
      </c>
      <c r="J11" s="11">
        <f t="shared" ref="J11" si="11">I11-H11</f>
        <v>0</v>
      </c>
      <c r="K11" s="27">
        <f t="shared" ref="K11" si="12">J11/24</f>
        <v>0</v>
      </c>
      <c r="L11" s="757" t="s">
        <v>158</v>
      </c>
    </row>
    <row r="12" spans="1:12">
      <c r="A12" s="12">
        <f t="shared" si="3"/>
        <v>6</v>
      </c>
      <c r="B12" s="8">
        <f t="shared" si="3"/>
        <v>46209</v>
      </c>
      <c r="C12" s="8">
        <f t="shared" si="4"/>
        <v>46209</v>
      </c>
      <c r="D12" s="9">
        <v>0.29166666666666702</v>
      </c>
      <c r="E12" s="8">
        <f t="shared" si="5"/>
        <v>46210</v>
      </c>
      <c r="F12" s="9">
        <v>0.29166666666666702</v>
      </c>
      <c r="G12" s="10">
        <f t="shared" si="6"/>
        <v>1</v>
      </c>
      <c r="H12" s="594">
        <f t="shared" si="2"/>
        <v>1866657.71</v>
      </c>
      <c r="I12" s="38">
        <v>1866834.51</v>
      </c>
      <c r="J12" s="11">
        <f t="shared" ref="J12" si="13">I12-H12</f>
        <v>176.80000000004657</v>
      </c>
      <c r="K12" s="27">
        <f t="shared" ref="K12" si="14">J12/24</f>
        <v>7.3666666666686069</v>
      </c>
      <c r="L12" s="28"/>
    </row>
    <row r="13" spans="1:12">
      <c r="A13" s="12">
        <f t="shared" si="3"/>
        <v>7</v>
      </c>
      <c r="B13" s="8">
        <f t="shared" si="3"/>
        <v>46210</v>
      </c>
      <c r="C13" s="8">
        <f t="shared" si="4"/>
        <v>46210</v>
      </c>
      <c r="D13" s="9">
        <v>0.29166666666666702</v>
      </c>
      <c r="E13" s="8">
        <f t="shared" si="5"/>
        <v>46211</v>
      </c>
      <c r="F13" s="9">
        <v>0.29166666666666702</v>
      </c>
      <c r="G13" s="10">
        <f t="shared" si="6"/>
        <v>1</v>
      </c>
      <c r="H13" s="594">
        <f t="shared" si="2"/>
        <v>1866834.51</v>
      </c>
      <c r="I13" s="38">
        <v>1872433.21</v>
      </c>
      <c r="J13" s="11">
        <f t="shared" ref="J13" si="15">I13-H13</f>
        <v>5598.6999999999534</v>
      </c>
      <c r="K13" s="27">
        <f t="shared" ref="K13" si="16">J13/24</f>
        <v>233.27916666666474</v>
      </c>
      <c r="L13" s="28"/>
    </row>
    <row r="14" spans="1:12">
      <c r="A14" s="12">
        <f t="shared" si="3"/>
        <v>8</v>
      </c>
      <c r="B14" s="8">
        <f t="shared" si="3"/>
        <v>46211</v>
      </c>
      <c r="C14" s="8">
        <f t="shared" si="4"/>
        <v>46211</v>
      </c>
      <c r="D14" s="9">
        <v>0.29166666666666702</v>
      </c>
      <c r="E14" s="8">
        <f t="shared" si="5"/>
        <v>46212</v>
      </c>
      <c r="F14" s="9">
        <v>0.29166666666666702</v>
      </c>
      <c r="G14" s="10">
        <f t="shared" si="6"/>
        <v>1</v>
      </c>
      <c r="H14" s="594">
        <f t="shared" si="2"/>
        <v>1872433.21</v>
      </c>
      <c r="I14" s="38">
        <v>1873518.07</v>
      </c>
      <c r="J14" s="11">
        <f t="shared" ref="J14" si="17">I14-H14</f>
        <v>1084.8600000001024</v>
      </c>
      <c r="K14" s="27">
        <f t="shared" ref="K14" si="18">J14/24</f>
        <v>45.202500000004271</v>
      </c>
      <c r="L14" s="28"/>
    </row>
    <row r="15" spans="1:12">
      <c r="A15" s="12">
        <f t="shared" si="3"/>
        <v>9</v>
      </c>
      <c r="B15" s="8">
        <f t="shared" si="3"/>
        <v>46212</v>
      </c>
      <c r="C15" s="8">
        <f t="shared" si="4"/>
        <v>46212</v>
      </c>
      <c r="D15" s="9">
        <v>0.29166666666666702</v>
      </c>
      <c r="E15" s="8">
        <f t="shared" si="5"/>
        <v>46213</v>
      </c>
      <c r="F15" s="9">
        <v>0.29166666666666702</v>
      </c>
      <c r="G15" s="10">
        <f t="shared" si="6"/>
        <v>1</v>
      </c>
      <c r="H15" s="594">
        <f t="shared" si="2"/>
        <v>1873518.07</v>
      </c>
      <c r="I15" s="38">
        <v>1877468.13</v>
      </c>
      <c r="J15" s="11">
        <f t="shared" ref="J15" si="19">I15-H15</f>
        <v>3950.059999999823</v>
      </c>
      <c r="K15" s="27">
        <f t="shared" ref="K15" si="20">J15/24</f>
        <v>164.58583333332595</v>
      </c>
      <c r="L15" s="28"/>
    </row>
    <row r="16" spans="1:12">
      <c r="A16" s="12">
        <f t="shared" si="3"/>
        <v>10</v>
      </c>
      <c r="B16" s="8">
        <f t="shared" si="3"/>
        <v>46213</v>
      </c>
      <c r="C16" s="8">
        <f t="shared" si="4"/>
        <v>46213</v>
      </c>
      <c r="D16" s="9">
        <v>0.29166666666666702</v>
      </c>
      <c r="E16" s="8">
        <f t="shared" si="5"/>
        <v>46214</v>
      </c>
      <c r="F16" s="9">
        <v>0.29166666666666702</v>
      </c>
      <c r="G16" s="10">
        <f t="shared" si="6"/>
        <v>1</v>
      </c>
      <c r="H16" s="594">
        <f t="shared" si="2"/>
        <v>1877468.13</v>
      </c>
      <c r="I16" s="38">
        <v>1881708.61</v>
      </c>
      <c r="J16" s="11">
        <f t="shared" ref="J16" si="21">I16-H16</f>
        <v>4240.4800000002142</v>
      </c>
      <c r="K16" s="27">
        <f t="shared" ref="K16" si="22">J16/24</f>
        <v>176.68666666667559</v>
      </c>
      <c r="L16" s="28"/>
    </row>
    <row r="17" spans="1:14">
      <c r="A17" s="12">
        <f t="shared" si="3"/>
        <v>11</v>
      </c>
      <c r="B17" s="8">
        <f t="shared" si="3"/>
        <v>46214</v>
      </c>
      <c r="C17" s="8">
        <f t="shared" si="4"/>
        <v>46214</v>
      </c>
      <c r="D17" s="9">
        <v>0.29166666666666702</v>
      </c>
      <c r="E17" s="8">
        <f t="shared" si="5"/>
        <v>46215</v>
      </c>
      <c r="F17" s="9">
        <v>0.29166666666666702</v>
      </c>
      <c r="G17" s="10">
        <f t="shared" si="6"/>
        <v>1</v>
      </c>
      <c r="H17" s="594">
        <f t="shared" si="2"/>
        <v>1881708.61</v>
      </c>
      <c r="I17" s="38">
        <v>1882987.11</v>
      </c>
      <c r="J17" s="11">
        <f t="shared" ref="J17" si="23">I17-H17</f>
        <v>1278.5</v>
      </c>
      <c r="K17" s="27">
        <f t="shared" ref="K17" si="24">J17/24</f>
        <v>53.270833333333336</v>
      </c>
      <c r="L17" s="28"/>
    </row>
    <row r="18" spans="1:14">
      <c r="A18" s="12">
        <f t="shared" si="3"/>
        <v>12</v>
      </c>
      <c r="B18" s="8">
        <f t="shared" si="3"/>
        <v>46215</v>
      </c>
      <c r="C18" s="8">
        <f t="shared" si="4"/>
        <v>46215</v>
      </c>
      <c r="D18" s="9">
        <v>0.29166666666666702</v>
      </c>
      <c r="E18" s="8">
        <f t="shared" si="5"/>
        <v>46216</v>
      </c>
      <c r="F18" s="9">
        <v>0.29166666666666702</v>
      </c>
      <c r="G18" s="10">
        <f t="shared" si="6"/>
        <v>1</v>
      </c>
      <c r="H18" s="594">
        <f t="shared" si="2"/>
        <v>1882987.11</v>
      </c>
      <c r="I18" s="38">
        <v>1882987.11</v>
      </c>
      <c r="J18" s="11">
        <f t="shared" ref="J18" si="25">I18-H18</f>
        <v>0</v>
      </c>
      <c r="K18" s="27">
        <f t="shared" ref="K18:K34" si="26">J18/24</f>
        <v>0</v>
      </c>
      <c r="L18" s="757" t="s">
        <v>158</v>
      </c>
      <c r="N18" s="29"/>
    </row>
    <row r="19" spans="1:14">
      <c r="A19" s="12">
        <f t="shared" si="3"/>
        <v>13</v>
      </c>
      <c r="B19" s="8">
        <f t="shared" si="3"/>
        <v>46216</v>
      </c>
      <c r="C19" s="8">
        <f t="shared" si="4"/>
        <v>46216</v>
      </c>
      <c r="D19" s="9">
        <v>0.29166666666666702</v>
      </c>
      <c r="E19" s="8">
        <f t="shared" si="5"/>
        <v>46217</v>
      </c>
      <c r="F19" s="9">
        <v>0.29166666666666702</v>
      </c>
      <c r="G19" s="10">
        <f t="shared" si="6"/>
        <v>1</v>
      </c>
      <c r="H19" s="594">
        <f t="shared" si="2"/>
        <v>1882987.11</v>
      </c>
      <c r="I19" s="38">
        <v>1883812.36</v>
      </c>
      <c r="J19" s="11">
        <f t="shared" ref="J19" si="27">I19-H19</f>
        <v>825.25</v>
      </c>
      <c r="K19" s="27">
        <f t="shared" si="26"/>
        <v>34.385416666666664</v>
      </c>
      <c r="L19" s="28"/>
    </row>
    <row r="20" spans="1:14">
      <c r="A20" s="12">
        <f t="shared" si="3"/>
        <v>14</v>
      </c>
      <c r="B20" s="8">
        <f t="shared" si="3"/>
        <v>46217</v>
      </c>
      <c r="C20" s="8">
        <f t="shared" si="4"/>
        <v>46217</v>
      </c>
      <c r="D20" s="9">
        <v>0.29166666666666702</v>
      </c>
      <c r="E20" s="8">
        <f t="shared" si="5"/>
        <v>46218</v>
      </c>
      <c r="F20" s="9">
        <v>0.29166666666666702</v>
      </c>
      <c r="G20" s="10">
        <f t="shared" si="6"/>
        <v>1</v>
      </c>
      <c r="H20" s="594">
        <f t="shared" si="2"/>
        <v>1883812.36</v>
      </c>
      <c r="I20" s="38">
        <v>1887436.81</v>
      </c>
      <c r="J20" s="11">
        <f t="shared" ref="J20" si="28">I20-H20</f>
        <v>3624.4499999999534</v>
      </c>
      <c r="K20" s="27">
        <f t="shared" si="26"/>
        <v>151.01874999999805</v>
      </c>
      <c r="L20" s="28"/>
    </row>
    <row r="21" spans="1:14">
      <c r="A21" s="12">
        <f t="shared" si="3"/>
        <v>15</v>
      </c>
      <c r="B21" s="8">
        <f t="shared" si="3"/>
        <v>46218</v>
      </c>
      <c r="C21" s="8">
        <f t="shared" si="4"/>
        <v>46218</v>
      </c>
      <c r="D21" s="9">
        <v>0.29166666666666702</v>
      </c>
      <c r="E21" s="8">
        <f t="shared" si="5"/>
        <v>46219</v>
      </c>
      <c r="F21" s="9">
        <v>0.29166666666666702</v>
      </c>
      <c r="G21" s="10">
        <f t="shared" si="6"/>
        <v>1</v>
      </c>
      <c r="H21" s="594">
        <f t="shared" si="2"/>
        <v>1887436.81</v>
      </c>
      <c r="I21" s="38">
        <v>1889120.65</v>
      </c>
      <c r="J21" s="11">
        <f t="shared" ref="J21:J27" si="29">I21-H21</f>
        <v>1683.839999999851</v>
      </c>
      <c r="K21" s="27">
        <f t="shared" si="26"/>
        <v>70.159999999993786</v>
      </c>
      <c r="L21" s="28"/>
    </row>
    <row r="22" spans="1:14">
      <c r="A22" s="12">
        <f t="shared" si="3"/>
        <v>16</v>
      </c>
      <c r="B22" s="8">
        <f t="shared" si="3"/>
        <v>46219</v>
      </c>
      <c r="C22" s="8">
        <f t="shared" si="4"/>
        <v>46219</v>
      </c>
      <c r="D22" s="9">
        <v>0.29166666666666702</v>
      </c>
      <c r="E22" s="8">
        <f t="shared" si="5"/>
        <v>46220</v>
      </c>
      <c r="F22" s="9">
        <v>0.29166666666666702</v>
      </c>
      <c r="G22" s="10">
        <f t="shared" si="6"/>
        <v>1</v>
      </c>
      <c r="H22" s="594">
        <f t="shared" si="2"/>
        <v>1889120.65</v>
      </c>
      <c r="I22" s="38">
        <v>1893128.88</v>
      </c>
      <c r="J22" s="11">
        <f t="shared" ref="J22:J24" si="30">I22-H22</f>
        <v>4008.2299999999814</v>
      </c>
      <c r="K22" s="27">
        <f t="shared" si="26"/>
        <v>167.00958333333256</v>
      </c>
      <c r="L22" s="28"/>
    </row>
    <row r="23" spans="1:14">
      <c r="A23" s="12">
        <f t="shared" si="3"/>
        <v>17</v>
      </c>
      <c r="B23" s="8">
        <f t="shared" si="3"/>
        <v>46220</v>
      </c>
      <c r="C23" s="8">
        <f t="shared" si="4"/>
        <v>46220</v>
      </c>
      <c r="D23" s="9">
        <v>0.29166666666666702</v>
      </c>
      <c r="E23" s="8">
        <f t="shared" si="5"/>
        <v>46221</v>
      </c>
      <c r="F23" s="9">
        <v>0.29166666666666702</v>
      </c>
      <c r="G23" s="10">
        <f t="shared" si="6"/>
        <v>1</v>
      </c>
      <c r="H23" s="594">
        <f t="shared" si="2"/>
        <v>1893128.88</v>
      </c>
      <c r="I23" s="38">
        <v>1894315.57</v>
      </c>
      <c r="J23" s="11">
        <f t="shared" si="30"/>
        <v>1186.690000000177</v>
      </c>
      <c r="K23" s="27">
        <f t="shared" si="26"/>
        <v>49.445416666674042</v>
      </c>
      <c r="L23" s="587"/>
    </row>
    <row r="24" spans="1:14">
      <c r="A24" s="12">
        <f t="shared" si="3"/>
        <v>18</v>
      </c>
      <c r="B24" s="8">
        <f t="shared" si="3"/>
        <v>46221</v>
      </c>
      <c r="C24" s="8">
        <f t="shared" si="4"/>
        <v>46221</v>
      </c>
      <c r="D24" s="9">
        <v>0.29166666666666702</v>
      </c>
      <c r="E24" s="8">
        <f t="shared" si="5"/>
        <v>46222</v>
      </c>
      <c r="F24" s="9">
        <v>0.29166666666666702</v>
      </c>
      <c r="G24" s="10">
        <f t="shared" si="6"/>
        <v>1</v>
      </c>
      <c r="H24" s="594">
        <f t="shared" si="2"/>
        <v>1894315.57</v>
      </c>
      <c r="I24" s="38">
        <v>1895763.33</v>
      </c>
      <c r="J24" s="11">
        <f t="shared" si="30"/>
        <v>1447.7600000000093</v>
      </c>
      <c r="K24" s="27">
        <f t="shared" si="26"/>
        <v>60.323333333333721</v>
      </c>
      <c r="L24" s="587"/>
    </row>
    <row r="25" spans="1:14">
      <c r="A25" s="12">
        <f t="shared" ref="A25:B34" si="31">A24+1</f>
        <v>19</v>
      </c>
      <c r="B25" s="8">
        <f>B24+1</f>
        <v>46222</v>
      </c>
      <c r="C25" s="8">
        <f t="shared" si="4"/>
        <v>46222</v>
      </c>
      <c r="D25" s="9">
        <v>0.29166666666666702</v>
      </c>
      <c r="E25" s="8">
        <f t="shared" si="5"/>
        <v>46223</v>
      </c>
      <c r="F25" s="9">
        <v>0.29166666666666702</v>
      </c>
      <c r="G25" s="10">
        <f t="shared" si="6"/>
        <v>1</v>
      </c>
      <c r="H25" s="594">
        <f t="shared" si="2"/>
        <v>1895763.33</v>
      </c>
      <c r="I25" s="38">
        <v>1895820.99</v>
      </c>
      <c r="J25" s="11">
        <f t="shared" si="29"/>
        <v>57.659999999916181</v>
      </c>
      <c r="K25" s="27">
        <f t="shared" si="26"/>
        <v>2.4024999999965075</v>
      </c>
      <c r="L25" s="28"/>
    </row>
    <row r="26" spans="1:14">
      <c r="A26" s="12">
        <f t="shared" si="31"/>
        <v>20</v>
      </c>
      <c r="B26" s="8">
        <f>B25+1</f>
        <v>46223</v>
      </c>
      <c r="C26" s="8">
        <f t="shared" si="4"/>
        <v>46223</v>
      </c>
      <c r="D26" s="9">
        <v>0.29166666666666702</v>
      </c>
      <c r="E26" s="8">
        <f t="shared" si="5"/>
        <v>46224</v>
      </c>
      <c r="F26" s="9">
        <v>0.29166666666666702</v>
      </c>
      <c r="G26" s="10">
        <f t="shared" si="6"/>
        <v>1</v>
      </c>
      <c r="H26" s="594">
        <f t="shared" si="2"/>
        <v>1895820.99</v>
      </c>
      <c r="I26" s="38">
        <v>1899103.43</v>
      </c>
      <c r="J26" s="11">
        <f t="shared" si="29"/>
        <v>3282.4399999999441</v>
      </c>
      <c r="K26" s="27">
        <f t="shared" si="26"/>
        <v>136.76833333333101</v>
      </c>
      <c r="L26" s="28"/>
    </row>
    <row r="27" spans="1:14">
      <c r="A27" s="12">
        <f t="shared" si="31"/>
        <v>21</v>
      </c>
      <c r="B27" s="8">
        <f>B26+1</f>
        <v>46224</v>
      </c>
      <c r="C27" s="8">
        <f t="shared" si="4"/>
        <v>46224</v>
      </c>
      <c r="D27" s="9">
        <v>0.29166666666666702</v>
      </c>
      <c r="E27" s="8">
        <f t="shared" si="5"/>
        <v>46225</v>
      </c>
      <c r="F27" s="9">
        <v>0.29166666666666702</v>
      </c>
      <c r="G27" s="10">
        <f t="shared" si="6"/>
        <v>1</v>
      </c>
      <c r="H27" s="594">
        <v>1899103.43</v>
      </c>
      <c r="I27" s="38">
        <v>1902127.32</v>
      </c>
      <c r="J27" s="11">
        <f t="shared" si="29"/>
        <v>3023.8900000001304</v>
      </c>
      <c r="K27" s="27">
        <f t="shared" si="26"/>
        <v>125.9954166666721</v>
      </c>
      <c r="L27" s="28"/>
    </row>
    <row r="28" spans="1:14">
      <c r="A28" s="12">
        <f t="shared" si="31"/>
        <v>22</v>
      </c>
      <c r="B28" s="8">
        <f t="shared" si="31"/>
        <v>46225</v>
      </c>
      <c r="C28" s="8">
        <f t="shared" si="4"/>
        <v>46225</v>
      </c>
      <c r="D28" s="9">
        <v>0.29166666666666702</v>
      </c>
      <c r="E28" s="8">
        <f t="shared" si="5"/>
        <v>46226</v>
      </c>
      <c r="F28" s="9">
        <v>0.29166666666666702</v>
      </c>
      <c r="G28" s="10">
        <f t="shared" si="6"/>
        <v>1</v>
      </c>
      <c r="H28" s="38">
        <v>1902127</v>
      </c>
      <c r="I28" s="38">
        <v>1904839.33</v>
      </c>
      <c r="J28" s="11">
        <f t="shared" ref="J28" si="32">I28-H28</f>
        <v>2712.3300000000745</v>
      </c>
      <c r="K28" s="27">
        <f t="shared" si="26"/>
        <v>113.0137500000031</v>
      </c>
      <c r="L28" s="28"/>
    </row>
    <row r="29" spans="1:14">
      <c r="A29" s="12">
        <f t="shared" si="31"/>
        <v>23</v>
      </c>
      <c r="B29" s="8">
        <f t="shared" si="31"/>
        <v>46226</v>
      </c>
      <c r="C29" s="8">
        <f t="shared" si="4"/>
        <v>46226</v>
      </c>
      <c r="D29" s="9">
        <v>0.29166666666666702</v>
      </c>
      <c r="E29" s="8">
        <f t="shared" si="5"/>
        <v>46227</v>
      </c>
      <c r="F29" s="9">
        <v>0.29166666666666702</v>
      </c>
      <c r="G29" s="10">
        <f t="shared" si="6"/>
        <v>1</v>
      </c>
      <c r="H29" s="38">
        <v>1902127</v>
      </c>
      <c r="I29" s="38">
        <v>1908088.81</v>
      </c>
      <c r="J29" s="11">
        <f t="shared" ref="J29" si="33">I29-H29</f>
        <v>5961.8100000000559</v>
      </c>
      <c r="K29" s="27">
        <f t="shared" si="26"/>
        <v>248.40875000000233</v>
      </c>
      <c r="L29" s="28"/>
    </row>
    <row r="30" spans="1:14">
      <c r="A30" s="12">
        <f t="shared" si="31"/>
        <v>24</v>
      </c>
      <c r="B30" s="8">
        <f t="shared" si="31"/>
        <v>46227</v>
      </c>
      <c r="C30" s="8">
        <f t="shared" si="4"/>
        <v>46227</v>
      </c>
      <c r="D30" s="9">
        <v>0.29166666666666702</v>
      </c>
      <c r="E30" s="8">
        <f t="shared" si="5"/>
        <v>46228</v>
      </c>
      <c r="F30" s="9">
        <v>0.29166666666666702</v>
      </c>
      <c r="G30" s="10">
        <f t="shared" si="6"/>
        <v>1</v>
      </c>
      <c r="H30" s="38">
        <f t="shared" ref="H30:H37" si="34">I29</f>
        <v>1908088.81</v>
      </c>
      <c r="I30" s="38">
        <v>1908088.81</v>
      </c>
      <c r="J30" s="11">
        <f t="shared" ref="J30:J33" si="35">I30-H30</f>
        <v>0</v>
      </c>
      <c r="K30" s="27">
        <f t="shared" si="26"/>
        <v>0</v>
      </c>
      <c r="L30" s="782" t="s">
        <v>158</v>
      </c>
    </row>
    <row r="31" spans="1:14">
      <c r="A31" s="12">
        <f t="shared" si="31"/>
        <v>25</v>
      </c>
      <c r="B31" s="8">
        <f t="shared" si="31"/>
        <v>46228</v>
      </c>
      <c r="C31" s="8">
        <f t="shared" si="4"/>
        <v>46228</v>
      </c>
      <c r="D31" s="9">
        <v>0.29166666666666702</v>
      </c>
      <c r="E31" s="8">
        <f t="shared" si="5"/>
        <v>46229</v>
      </c>
      <c r="F31" s="9">
        <v>0.29166666666666702</v>
      </c>
      <c r="G31" s="10">
        <f t="shared" si="6"/>
        <v>1</v>
      </c>
      <c r="H31" s="38">
        <f t="shared" si="34"/>
        <v>1908088.81</v>
      </c>
      <c r="I31" s="38">
        <v>1910849.42</v>
      </c>
      <c r="J31" s="11">
        <f t="shared" si="35"/>
        <v>2760.6099999998696</v>
      </c>
      <c r="K31" s="27">
        <f t="shared" si="26"/>
        <v>115.02541666666123</v>
      </c>
      <c r="L31" s="28"/>
    </row>
    <row r="32" spans="1:14">
      <c r="A32" s="12">
        <f t="shared" si="31"/>
        <v>26</v>
      </c>
      <c r="B32" s="8">
        <f t="shared" si="31"/>
        <v>46229</v>
      </c>
      <c r="C32" s="8">
        <f t="shared" si="4"/>
        <v>46229</v>
      </c>
      <c r="D32" s="9">
        <v>0.29166666666666702</v>
      </c>
      <c r="E32" s="8">
        <f t="shared" si="5"/>
        <v>46230</v>
      </c>
      <c r="F32" s="9">
        <v>0.29166666666666702</v>
      </c>
      <c r="G32" s="10">
        <f t="shared" si="6"/>
        <v>1</v>
      </c>
      <c r="H32" s="38">
        <f t="shared" si="34"/>
        <v>1910849.42</v>
      </c>
      <c r="I32" s="38">
        <v>1911737.62</v>
      </c>
      <c r="J32" s="11">
        <f t="shared" si="35"/>
        <v>888.20000000018626</v>
      </c>
      <c r="K32" s="27">
        <f t="shared" si="26"/>
        <v>37.008333333341092</v>
      </c>
      <c r="L32" s="28"/>
    </row>
    <row r="33" spans="1:12">
      <c r="A33" s="12">
        <f t="shared" si="31"/>
        <v>27</v>
      </c>
      <c r="B33" s="8">
        <f t="shared" si="31"/>
        <v>46230</v>
      </c>
      <c r="C33" s="8">
        <f t="shared" si="4"/>
        <v>46230</v>
      </c>
      <c r="D33" s="9">
        <v>0.29166666666666702</v>
      </c>
      <c r="E33" s="8">
        <f t="shared" si="5"/>
        <v>46231</v>
      </c>
      <c r="F33" s="9">
        <v>0.29166666666666702</v>
      </c>
      <c r="G33" s="10">
        <f t="shared" si="6"/>
        <v>1</v>
      </c>
      <c r="H33" s="38">
        <f t="shared" si="34"/>
        <v>1911737.62</v>
      </c>
      <c r="I33" s="38">
        <v>1916364.12</v>
      </c>
      <c r="J33" s="11">
        <f t="shared" si="35"/>
        <v>4626.5</v>
      </c>
      <c r="K33" s="27">
        <f t="shared" si="26"/>
        <v>192.77083333333334</v>
      </c>
      <c r="L33" s="28"/>
    </row>
    <row r="34" spans="1:12">
      <c r="A34" s="12">
        <f t="shared" si="31"/>
        <v>28</v>
      </c>
      <c r="B34" s="8">
        <f t="shared" si="31"/>
        <v>46231</v>
      </c>
      <c r="C34" s="8">
        <f t="shared" si="4"/>
        <v>46231</v>
      </c>
      <c r="D34" s="9">
        <v>0.29166666666666702</v>
      </c>
      <c r="E34" s="8">
        <f t="shared" si="5"/>
        <v>46232</v>
      </c>
      <c r="F34" s="9">
        <v>0.29166666666666702</v>
      </c>
      <c r="G34" s="10">
        <f t="shared" si="6"/>
        <v>1</v>
      </c>
      <c r="H34" s="38">
        <f t="shared" si="34"/>
        <v>1916364.12</v>
      </c>
      <c r="I34" s="38">
        <v>1917652.02</v>
      </c>
      <c r="J34" s="11">
        <f t="shared" ref="J34" si="36">I34-H34</f>
        <v>1287.8999999999069</v>
      </c>
      <c r="K34" s="27">
        <f t="shared" si="26"/>
        <v>53.662499999996122</v>
      </c>
      <c r="L34" s="28"/>
    </row>
    <row r="35" spans="1:12">
      <c r="A35" s="12">
        <f t="shared" ref="A35:B35" si="37">A34+1</f>
        <v>29</v>
      </c>
      <c r="B35" s="8">
        <f t="shared" si="37"/>
        <v>46232</v>
      </c>
      <c r="C35" s="8">
        <f t="shared" ref="C35:C37" si="38">B35</f>
        <v>46232</v>
      </c>
      <c r="D35" s="9">
        <v>0.29166666666666702</v>
      </c>
      <c r="E35" s="8">
        <f t="shared" ref="E35:E37" si="39">C35+1</f>
        <v>46233</v>
      </c>
      <c r="F35" s="9">
        <v>0.29166666666666702</v>
      </c>
      <c r="G35" s="10">
        <f t="shared" ref="G35:G37" si="40">IFERROR(((E35-C35)+(F35-D35)),"")</f>
        <v>1</v>
      </c>
      <c r="H35" s="38">
        <f t="shared" si="34"/>
        <v>1917652.02</v>
      </c>
      <c r="I35" s="38">
        <v>1919751.92</v>
      </c>
      <c r="J35" s="11">
        <f t="shared" ref="J35:J37" si="41">I35-H35</f>
        <v>2099.8999999999069</v>
      </c>
      <c r="K35" s="27">
        <f t="shared" ref="K35:K37" si="42">J35/24</f>
        <v>87.495833333329458</v>
      </c>
      <c r="L35" s="28"/>
    </row>
    <row r="36" spans="1:12">
      <c r="A36" s="12">
        <f t="shared" ref="A36:B36" si="43">A35+1</f>
        <v>30</v>
      </c>
      <c r="B36" s="8">
        <f t="shared" si="43"/>
        <v>46233</v>
      </c>
      <c r="C36" s="8">
        <f t="shared" si="38"/>
        <v>46233</v>
      </c>
      <c r="D36" s="9">
        <v>0.29166666666666702</v>
      </c>
      <c r="E36" s="8">
        <f t="shared" si="39"/>
        <v>46234</v>
      </c>
      <c r="F36" s="9">
        <v>0.29166666666666702</v>
      </c>
      <c r="G36" s="10">
        <f t="shared" si="40"/>
        <v>1</v>
      </c>
      <c r="H36" s="38">
        <f t="shared" si="34"/>
        <v>1919751.92</v>
      </c>
      <c r="I36" s="38">
        <v>1924126.91</v>
      </c>
      <c r="J36" s="11">
        <f t="shared" si="41"/>
        <v>4374.9899999999907</v>
      </c>
      <c r="K36" s="27">
        <f t="shared" si="42"/>
        <v>182.29124999999962</v>
      </c>
      <c r="L36" s="28"/>
    </row>
    <row r="37" spans="1:12">
      <c r="A37" s="12">
        <f t="shared" ref="A37:B37" si="44">A36+1</f>
        <v>31</v>
      </c>
      <c r="B37" s="8">
        <f t="shared" si="44"/>
        <v>46234</v>
      </c>
      <c r="C37" s="8">
        <f t="shared" si="38"/>
        <v>46234</v>
      </c>
      <c r="D37" s="9">
        <v>0.29166666666666702</v>
      </c>
      <c r="E37" s="8">
        <f t="shared" si="39"/>
        <v>46235</v>
      </c>
      <c r="F37" s="9">
        <v>0.29166666666666702</v>
      </c>
      <c r="G37" s="10">
        <f t="shared" si="40"/>
        <v>1</v>
      </c>
      <c r="H37" s="38">
        <f t="shared" si="34"/>
        <v>1924126.91</v>
      </c>
      <c r="I37" s="38">
        <v>1928871.34</v>
      </c>
      <c r="J37" s="11">
        <f t="shared" si="41"/>
        <v>4744.4300000001676</v>
      </c>
      <c r="K37" s="27">
        <f t="shared" si="42"/>
        <v>197.68458333334033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78507.210000000196</v>
      </c>
      <c r="K39" s="32">
        <f>AVERAGE(K7:K38)</f>
        <v>105.52044354838738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3.7685872695852636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4B00-000000000000}"/>
  </hyperlink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A36" sqref="A36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88671875" style="35" customWidth="1"/>
    <col min="10" max="10" width="13.88671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251</v>
      </c>
      <c r="D2" s="2"/>
      <c r="E2" s="2"/>
      <c r="F2" s="2"/>
      <c r="G2" s="2"/>
      <c r="H2" s="36"/>
      <c r="I2" s="36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36"/>
      <c r="I4" s="36"/>
      <c r="J4" s="2" t="s">
        <v>135</v>
      </c>
      <c r="K4" s="26">
        <f>MAX(K7:K36)</f>
        <v>75.607250000000931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36" t="s">
        <v>139</v>
      </c>
      <c r="I5" s="936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37" t="s">
        <v>136</v>
      </c>
      <c r="I6" s="37" t="s">
        <v>137</v>
      </c>
      <c r="J6" s="896"/>
      <c r="K6" s="898"/>
      <c r="L6" s="892"/>
    </row>
    <row r="7" spans="1:12">
      <c r="A7" s="6">
        <v>1</v>
      </c>
      <c r="B7" s="7">
        <f>C7</f>
        <v>46204</v>
      </c>
      <c r="C7" s="8">
        <f>C4</f>
        <v>46204</v>
      </c>
      <c r="D7" s="9">
        <v>0.29166666666666702</v>
      </c>
      <c r="E7" s="8">
        <f>C7+1</f>
        <v>46205</v>
      </c>
      <c r="F7" s="9">
        <v>0.29166666666666702</v>
      </c>
      <c r="G7" s="10">
        <f>IFERROR(((E7-C7)+(F7-D7)),"")</f>
        <v>1</v>
      </c>
      <c r="H7" s="38">
        <v>910352.72100000002</v>
      </c>
      <c r="I7" s="38">
        <v>910927.70200000005</v>
      </c>
      <c r="J7" s="11">
        <f t="shared" ref="J7" si="0">I7-H7</f>
        <v>574.98100000002887</v>
      </c>
      <c r="K7" s="27">
        <f t="shared" ref="K7" si="1">J7/24</f>
        <v>23.957541666667868</v>
      </c>
      <c r="L7" s="587"/>
    </row>
    <row r="8" spans="1:12">
      <c r="A8" s="12">
        <f>A7+1</f>
        <v>2</v>
      </c>
      <c r="B8" s="8">
        <f t="shared" ref="B8:B34" si="2">C8</f>
        <v>46205</v>
      </c>
      <c r="C8" s="8">
        <f>E7</f>
        <v>46205</v>
      </c>
      <c r="D8" s="9">
        <v>0.29166666666666702</v>
      </c>
      <c r="E8" s="8">
        <f>C8+1</f>
        <v>46206</v>
      </c>
      <c r="F8" s="9">
        <v>0.29166666666666702</v>
      </c>
      <c r="G8" s="10">
        <f>IFERROR(((E8-C8)+(F8-D8)),"")</f>
        <v>1</v>
      </c>
      <c r="H8" s="38">
        <f t="shared" ref="H8:H19" si="3">I7</f>
        <v>910927.70200000005</v>
      </c>
      <c r="I8" s="38">
        <v>911793.44799999997</v>
      </c>
      <c r="J8" s="11">
        <f t="shared" ref="J8" si="4">I8-H8</f>
        <v>865.74599999992643</v>
      </c>
      <c r="K8" s="27">
        <f t="shared" ref="K8" si="5">J8/24</f>
        <v>36.072749999996937</v>
      </c>
      <c r="L8" s="540"/>
    </row>
    <row r="9" spans="1:12">
      <c r="A9" s="12">
        <f t="shared" ref="A9:A24" si="6">A8+1</f>
        <v>3</v>
      </c>
      <c r="B9" s="8">
        <f t="shared" si="2"/>
        <v>46206</v>
      </c>
      <c r="C9" s="8">
        <f t="shared" ref="C9:C34" si="7">E8</f>
        <v>46206</v>
      </c>
      <c r="D9" s="9">
        <v>0.29166666666666702</v>
      </c>
      <c r="E9" s="8">
        <f t="shared" ref="E9:E34" si="8">C9+1</f>
        <v>46207</v>
      </c>
      <c r="F9" s="9">
        <v>0.29166666666666702</v>
      </c>
      <c r="G9" s="10">
        <f t="shared" ref="G9:G34" si="9">IFERROR(((E9-C9)+(F9-D9)),"")</f>
        <v>1</v>
      </c>
      <c r="H9" s="38">
        <f t="shared" si="3"/>
        <v>911793.44799999997</v>
      </c>
      <c r="I9" s="38">
        <v>913344.68799999997</v>
      </c>
      <c r="J9" s="11">
        <f t="shared" ref="J9" si="10">I9-H9</f>
        <v>1551.2399999999907</v>
      </c>
      <c r="K9" s="27">
        <f t="shared" ref="K9" si="11">J9/24</f>
        <v>64.634999999999607</v>
      </c>
      <c r="L9" s="540"/>
    </row>
    <row r="10" spans="1:12">
      <c r="A10" s="12">
        <f t="shared" si="6"/>
        <v>4</v>
      </c>
      <c r="B10" s="8">
        <f t="shared" si="2"/>
        <v>46207</v>
      </c>
      <c r="C10" s="8">
        <f t="shared" si="7"/>
        <v>46207</v>
      </c>
      <c r="D10" s="9">
        <v>0.29166666666666702</v>
      </c>
      <c r="E10" s="8">
        <f t="shared" si="8"/>
        <v>46208</v>
      </c>
      <c r="F10" s="9">
        <v>0.29166666666666702</v>
      </c>
      <c r="G10" s="10">
        <f t="shared" si="9"/>
        <v>1</v>
      </c>
      <c r="H10" s="38">
        <f t="shared" si="3"/>
        <v>913344.68799999997</v>
      </c>
      <c r="I10" s="38">
        <v>913863.38399999996</v>
      </c>
      <c r="J10" s="11">
        <f t="shared" ref="J10" si="12">I10-H10</f>
        <v>518.69599999999627</v>
      </c>
      <c r="K10" s="27">
        <f t="shared" ref="K10" si="13">J10/24</f>
        <v>21.612333333333179</v>
      </c>
      <c r="L10" s="28"/>
    </row>
    <row r="11" spans="1:12">
      <c r="A11" s="12">
        <f t="shared" si="6"/>
        <v>5</v>
      </c>
      <c r="B11" s="8">
        <f t="shared" si="2"/>
        <v>46208</v>
      </c>
      <c r="C11" s="8">
        <f t="shared" si="7"/>
        <v>46208</v>
      </c>
      <c r="D11" s="9">
        <v>0.29166666666666702</v>
      </c>
      <c r="E11" s="8">
        <f t="shared" si="8"/>
        <v>46209</v>
      </c>
      <c r="F11" s="9">
        <v>0.29166666666666702</v>
      </c>
      <c r="G11" s="10">
        <f t="shared" si="9"/>
        <v>1</v>
      </c>
      <c r="H11" s="38">
        <f t="shared" si="3"/>
        <v>913863.38399999996</v>
      </c>
      <c r="I11" s="38">
        <v>913863.38399999996</v>
      </c>
      <c r="J11" s="11">
        <f t="shared" ref="J11" si="14">I11-H11</f>
        <v>0</v>
      </c>
      <c r="K11" s="27">
        <f t="shared" ref="K11" si="15">J11/24</f>
        <v>0</v>
      </c>
      <c r="L11" s="755" t="s">
        <v>158</v>
      </c>
    </row>
    <row r="12" spans="1:12">
      <c r="A12" s="12">
        <f t="shared" si="6"/>
        <v>6</v>
      </c>
      <c r="B12" s="8">
        <f t="shared" si="2"/>
        <v>46209</v>
      </c>
      <c r="C12" s="8">
        <f t="shared" si="7"/>
        <v>46209</v>
      </c>
      <c r="D12" s="9">
        <v>0.29166666666666702</v>
      </c>
      <c r="E12" s="8">
        <f t="shared" si="8"/>
        <v>46210</v>
      </c>
      <c r="F12" s="9">
        <v>0.29166666666666702</v>
      </c>
      <c r="G12" s="10">
        <f t="shared" si="9"/>
        <v>1</v>
      </c>
      <c r="H12" s="38">
        <f t="shared" si="3"/>
        <v>913863.38399999996</v>
      </c>
      <c r="I12" s="38">
        <v>913863.38399999996</v>
      </c>
      <c r="J12" s="11">
        <f t="shared" ref="J12" si="16">I12-H12</f>
        <v>0</v>
      </c>
      <c r="K12" s="27">
        <f t="shared" ref="K12" si="17">J12/24</f>
        <v>0</v>
      </c>
      <c r="L12" s="755" t="s">
        <v>158</v>
      </c>
    </row>
    <row r="13" spans="1:12">
      <c r="A13" s="12">
        <f t="shared" si="6"/>
        <v>7</v>
      </c>
      <c r="B13" s="8">
        <f t="shared" si="2"/>
        <v>46210</v>
      </c>
      <c r="C13" s="8">
        <f t="shared" si="7"/>
        <v>46210</v>
      </c>
      <c r="D13" s="9">
        <v>0.29166666666666702</v>
      </c>
      <c r="E13" s="8">
        <f t="shared" si="8"/>
        <v>46211</v>
      </c>
      <c r="F13" s="9">
        <v>0.29166666666666702</v>
      </c>
      <c r="G13" s="10">
        <f t="shared" si="9"/>
        <v>1</v>
      </c>
      <c r="H13" s="38">
        <f t="shared" si="3"/>
        <v>913863.38399999996</v>
      </c>
      <c r="I13" s="38">
        <v>913863.38399999996</v>
      </c>
      <c r="J13" s="11">
        <f t="shared" ref="J13" si="18">I13-H13</f>
        <v>0</v>
      </c>
      <c r="K13" s="27">
        <f t="shared" ref="K13" si="19">J13/24</f>
        <v>0</v>
      </c>
      <c r="L13" s="755" t="s">
        <v>158</v>
      </c>
    </row>
    <row r="14" spans="1:12">
      <c r="A14" s="12">
        <f t="shared" si="6"/>
        <v>8</v>
      </c>
      <c r="B14" s="8">
        <f t="shared" si="2"/>
        <v>46211</v>
      </c>
      <c r="C14" s="8">
        <f t="shared" si="7"/>
        <v>46211</v>
      </c>
      <c r="D14" s="9">
        <v>0.29166666666666702</v>
      </c>
      <c r="E14" s="8">
        <f t="shared" si="8"/>
        <v>46212</v>
      </c>
      <c r="F14" s="9">
        <v>0.29166666666666702</v>
      </c>
      <c r="G14" s="10">
        <f t="shared" si="9"/>
        <v>1</v>
      </c>
      <c r="H14" s="38">
        <f t="shared" si="3"/>
        <v>913863.38399999996</v>
      </c>
      <c r="I14" s="38">
        <v>913863.38399999996</v>
      </c>
      <c r="J14" s="11">
        <f t="shared" ref="J14" si="20">I14-H14</f>
        <v>0</v>
      </c>
      <c r="K14" s="27">
        <f t="shared" ref="K14" si="21">J14/24</f>
        <v>0</v>
      </c>
      <c r="L14" s="755" t="s">
        <v>158</v>
      </c>
    </row>
    <row r="15" spans="1:12">
      <c r="A15" s="12">
        <f t="shared" si="6"/>
        <v>9</v>
      </c>
      <c r="B15" s="8">
        <f t="shared" si="2"/>
        <v>46212</v>
      </c>
      <c r="C15" s="8">
        <f t="shared" si="7"/>
        <v>46212</v>
      </c>
      <c r="D15" s="9">
        <v>0.29166666666666702</v>
      </c>
      <c r="E15" s="8">
        <f t="shared" si="8"/>
        <v>46213</v>
      </c>
      <c r="F15" s="9">
        <v>0.29166666666666702</v>
      </c>
      <c r="G15" s="10">
        <f t="shared" si="9"/>
        <v>1</v>
      </c>
      <c r="H15" s="38">
        <f t="shared" si="3"/>
        <v>913863.38399999996</v>
      </c>
      <c r="I15" s="38">
        <v>913863.38399999996</v>
      </c>
      <c r="J15" s="11">
        <f t="shared" ref="J15" si="22">I15-H15</f>
        <v>0</v>
      </c>
      <c r="K15" s="27">
        <f t="shared" ref="K15" si="23">J15/24</f>
        <v>0</v>
      </c>
      <c r="L15" s="755" t="s">
        <v>158</v>
      </c>
    </row>
    <row r="16" spans="1:12">
      <c r="A16" s="12">
        <f t="shared" si="6"/>
        <v>10</v>
      </c>
      <c r="B16" s="8">
        <f t="shared" si="2"/>
        <v>46213</v>
      </c>
      <c r="C16" s="8">
        <f t="shared" si="7"/>
        <v>46213</v>
      </c>
      <c r="D16" s="9">
        <v>0.29166666666666702</v>
      </c>
      <c r="E16" s="8">
        <f t="shared" si="8"/>
        <v>46214</v>
      </c>
      <c r="F16" s="9">
        <v>0.29166666666666702</v>
      </c>
      <c r="G16" s="10">
        <f t="shared" si="9"/>
        <v>1</v>
      </c>
      <c r="H16" s="38">
        <f t="shared" si="3"/>
        <v>913863.38399999996</v>
      </c>
      <c r="I16" s="38">
        <v>913863.38399999996</v>
      </c>
      <c r="J16" s="11">
        <f t="shared" ref="J16" si="24">I16-H16</f>
        <v>0</v>
      </c>
      <c r="K16" s="27">
        <f t="shared" ref="K16" si="25">J16/24</f>
        <v>0</v>
      </c>
      <c r="L16" s="755" t="s">
        <v>158</v>
      </c>
    </row>
    <row r="17" spans="1:14">
      <c r="A17" s="12">
        <f t="shared" si="6"/>
        <v>11</v>
      </c>
      <c r="B17" s="8">
        <f t="shared" si="2"/>
        <v>46214</v>
      </c>
      <c r="C17" s="8">
        <f t="shared" si="7"/>
        <v>46214</v>
      </c>
      <c r="D17" s="9">
        <v>0.29166666666666702</v>
      </c>
      <c r="E17" s="8">
        <f t="shared" si="8"/>
        <v>46215</v>
      </c>
      <c r="F17" s="9">
        <v>0.29166666666666702</v>
      </c>
      <c r="G17" s="10">
        <f t="shared" si="9"/>
        <v>1</v>
      </c>
      <c r="H17" s="38">
        <f t="shared" si="3"/>
        <v>913863.38399999996</v>
      </c>
      <c r="I17" s="38">
        <v>913863.38399999996</v>
      </c>
      <c r="J17" s="11">
        <f t="shared" ref="J17" si="26">I17-H17</f>
        <v>0</v>
      </c>
      <c r="K17" s="27">
        <f t="shared" ref="K17" si="27">J17/24</f>
        <v>0</v>
      </c>
      <c r="L17" s="755" t="s">
        <v>158</v>
      </c>
    </row>
    <row r="18" spans="1:14">
      <c r="A18" s="12">
        <f t="shared" si="6"/>
        <v>12</v>
      </c>
      <c r="B18" s="8">
        <f t="shared" si="2"/>
        <v>46215</v>
      </c>
      <c r="C18" s="8">
        <f t="shared" si="7"/>
        <v>46215</v>
      </c>
      <c r="D18" s="9">
        <v>0.29166666666666702</v>
      </c>
      <c r="E18" s="8">
        <f t="shared" si="8"/>
        <v>46216</v>
      </c>
      <c r="F18" s="9">
        <v>0.29166666666666702</v>
      </c>
      <c r="G18" s="10">
        <f t="shared" si="9"/>
        <v>1</v>
      </c>
      <c r="H18" s="38">
        <f t="shared" si="3"/>
        <v>913863.38399999996</v>
      </c>
      <c r="I18" s="38">
        <v>913863.38399999996</v>
      </c>
      <c r="J18" s="11">
        <f t="shared" ref="J18" si="28">I18-H18</f>
        <v>0</v>
      </c>
      <c r="K18" s="27">
        <f t="shared" ref="K18" si="29">J18/24</f>
        <v>0</v>
      </c>
      <c r="L18" s="755" t="s">
        <v>158</v>
      </c>
      <c r="N18" s="29"/>
    </row>
    <row r="19" spans="1:14">
      <c r="A19" s="12">
        <f t="shared" si="6"/>
        <v>13</v>
      </c>
      <c r="B19" s="8">
        <f t="shared" si="2"/>
        <v>46216</v>
      </c>
      <c r="C19" s="8">
        <f t="shared" si="7"/>
        <v>46216</v>
      </c>
      <c r="D19" s="9">
        <v>0.29166666666666702</v>
      </c>
      <c r="E19" s="8">
        <f t="shared" si="8"/>
        <v>46217</v>
      </c>
      <c r="F19" s="9">
        <v>0.29166666666666702</v>
      </c>
      <c r="G19" s="10">
        <f t="shared" si="9"/>
        <v>1</v>
      </c>
      <c r="H19" s="38">
        <f t="shared" si="3"/>
        <v>913863.38399999996</v>
      </c>
      <c r="I19" s="38">
        <v>913863.38399999996</v>
      </c>
      <c r="J19" s="11">
        <f t="shared" ref="J19" si="30">I19-H19</f>
        <v>0</v>
      </c>
      <c r="K19" s="27">
        <f t="shared" ref="K19" si="31">J19/24</f>
        <v>0</v>
      </c>
      <c r="L19" s="755" t="s">
        <v>158</v>
      </c>
    </row>
    <row r="20" spans="1:14">
      <c r="A20" s="12">
        <f t="shared" si="6"/>
        <v>14</v>
      </c>
      <c r="B20" s="8">
        <f t="shared" si="2"/>
        <v>46217</v>
      </c>
      <c r="C20" s="8">
        <f t="shared" si="7"/>
        <v>46217</v>
      </c>
      <c r="D20" s="9">
        <v>0.29166666666666702</v>
      </c>
      <c r="E20" s="8">
        <f t="shared" si="8"/>
        <v>46218</v>
      </c>
      <c r="F20" s="9">
        <v>0.29166666666666702</v>
      </c>
      <c r="G20" s="10">
        <f t="shared" si="9"/>
        <v>1</v>
      </c>
      <c r="H20" s="38">
        <f t="shared" ref="H20" si="32">I19</f>
        <v>913863.38399999996</v>
      </c>
      <c r="I20" s="38">
        <v>913863.38399999996</v>
      </c>
      <c r="J20" s="11">
        <f t="shared" ref="J20" si="33">I20-H20</f>
        <v>0</v>
      </c>
      <c r="K20" s="27">
        <f t="shared" ref="K20" si="34">J20/24</f>
        <v>0</v>
      </c>
      <c r="L20" s="755" t="s">
        <v>158</v>
      </c>
    </row>
    <row r="21" spans="1:14">
      <c r="A21" s="12">
        <f t="shared" si="6"/>
        <v>15</v>
      </c>
      <c r="B21" s="8">
        <f t="shared" si="2"/>
        <v>46218</v>
      </c>
      <c r="C21" s="8">
        <f t="shared" si="7"/>
        <v>46218</v>
      </c>
      <c r="D21" s="9">
        <v>0.29166666666666702</v>
      </c>
      <c r="E21" s="8">
        <f t="shared" si="8"/>
        <v>46219</v>
      </c>
      <c r="F21" s="9">
        <v>0.29166666666666702</v>
      </c>
      <c r="G21" s="10">
        <f t="shared" si="9"/>
        <v>1</v>
      </c>
      <c r="H21" s="38">
        <f t="shared" ref="H21:H34" si="35">I20</f>
        <v>913863.38399999996</v>
      </c>
      <c r="I21" s="38">
        <v>913863.38399999996</v>
      </c>
      <c r="J21" s="11">
        <f t="shared" ref="J21" si="36">I21-H21</f>
        <v>0</v>
      </c>
      <c r="K21" s="27">
        <f t="shared" ref="K21" si="37">J21/24</f>
        <v>0</v>
      </c>
      <c r="L21" s="755" t="s">
        <v>158</v>
      </c>
    </row>
    <row r="22" spans="1:14">
      <c r="A22" s="12">
        <f t="shared" si="6"/>
        <v>16</v>
      </c>
      <c r="B22" s="8">
        <f t="shared" si="2"/>
        <v>46219</v>
      </c>
      <c r="C22" s="8">
        <f t="shared" si="7"/>
        <v>46219</v>
      </c>
      <c r="D22" s="9">
        <v>0.29166666666666702</v>
      </c>
      <c r="E22" s="8">
        <f t="shared" si="8"/>
        <v>46220</v>
      </c>
      <c r="F22" s="9">
        <v>0.29166666666666702</v>
      </c>
      <c r="G22" s="10">
        <f t="shared" si="9"/>
        <v>1</v>
      </c>
      <c r="H22" s="38">
        <f t="shared" si="35"/>
        <v>913863.38399999996</v>
      </c>
      <c r="I22" s="38">
        <v>913863.38399999996</v>
      </c>
      <c r="J22" s="11">
        <f t="shared" ref="J22" si="38">I22-H22</f>
        <v>0</v>
      </c>
      <c r="K22" s="27">
        <f t="shared" ref="K22" si="39">J22/24</f>
        <v>0</v>
      </c>
      <c r="L22" s="755" t="s">
        <v>158</v>
      </c>
    </row>
    <row r="23" spans="1:14">
      <c r="A23" s="12">
        <f t="shared" si="6"/>
        <v>17</v>
      </c>
      <c r="B23" s="8">
        <f t="shared" si="2"/>
        <v>46220</v>
      </c>
      <c r="C23" s="8">
        <f t="shared" si="7"/>
        <v>46220</v>
      </c>
      <c r="D23" s="9">
        <v>0.29166666666666702</v>
      </c>
      <c r="E23" s="8">
        <f t="shared" si="8"/>
        <v>46221</v>
      </c>
      <c r="F23" s="9">
        <v>0.29166666666666702</v>
      </c>
      <c r="G23" s="10">
        <f t="shared" si="9"/>
        <v>1</v>
      </c>
      <c r="H23" s="38">
        <f t="shared" ref="H23" si="40">I22</f>
        <v>913863.38399999996</v>
      </c>
      <c r="I23" s="38">
        <v>913863.38399999996</v>
      </c>
      <c r="J23" s="11">
        <f t="shared" ref="J23" si="41">I23-H23</f>
        <v>0</v>
      </c>
      <c r="K23" s="27">
        <f t="shared" ref="K23" si="42">J23/24</f>
        <v>0</v>
      </c>
      <c r="L23" s="755" t="s">
        <v>158</v>
      </c>
    </row>
    <row r="24" spans="1:14">
      <c r="A24" s="12">
        <f t="shared" si="6"/>
        <v>18</v>
      </c>
      <c r="B24" s="8">
        <f t="shared" si="2"/>
        <v>46221</v>
      </c>
      <c r="C24" s="8">
        <f t="shared" si="7"/>
        <v>46221</v>
      </c>
      <c r="D24" s="9">
        <v>0.29166666666666702</v>
      </c>
      <c r="E24" s="8">
        <f t="shared" si="8"/>
        <v>46222</v>
      </c>
      <c r="F24" s="9">
        <v>0.29166666666666702</v>
      </c>
      <c r="G24" s="10">
        <f t="shared" si="9"/>
        <v>1</v>
      </c>
      <c r="H24" s="38">
        <f t="shared" si="35"/>
        <v>913863.38399999996</v>
      </c>
      <c r="I24" s="38">
        <v>913863.38399999996</v>
      </c>
      <c r="J24" s="11">
        <f t="shared" ref="J24" si="43">I24-H24</f>
        <v>0</v>
      </c>
      <c r="K24" s="27">
        <f t="shared" ref="K24" si="44">J24/24</f>
        <v>0</v>
      </c>
      <c r="L24" s="755" t="s">
        <v>158</v>
      </c>
    </row>
    <row r="25" spans="1:14">
      <c r="A25" s="12">
        <f t="shared" ref="A25:A36" si="45">A24+1</f>
        <v>19</v>
      </c>
      <c r="B25" s="8">
        <f t="shared" si="2"/>
        <v>46222</v>
      </c>
      <c r="C25" s="8">
        <f t="shared" si="7"/>
        <v>46222</v>
      </c>
      <c r="D25" s="9">
        <v>0.29166666666666702</v>
      </c>
      <c r="E25" s="8">
        <f t="shared" si="8"/>
        <v>46223</v>
      </c>
      <c r="F25" s="9">
        <v>0.29166666666666702</v>
      </c>
      <c r="G25" s="10">
        <f t="shared" si="9"/>
        <v>1</v>
      </c>
      <c r="H25" s="38">
        <f t="shared" si="35"/>
        <v>913863.38399999996</v>
      </c>
      <c r="I25" s="38">
        <v>915677.95799999998</v>
      </c>
      <c r="J25" s="11">
        <f t="shared" ref="J25" si="46">I25-H25</f>
        <v>1814.5740000000224</v>
      </c>
      <c r="K25" s="27">
        <f t="shared" ref="K25" si="47">J25/24</f>
        <v>75.607250000000931</v>
      </c>
      <c r="L25" s="28"/>
    </row>
    <row r="26" spans="1:14">
      <c r="A26" s="12">
        <f t="shared" si="45"/>
        <v>20</v>
      </c>
      <c r="B26" s="8">
        <f t="shared" si="2"/>
        <v>46223</v>
      </c>
      <c r="C26" s="8">
        <f t="shared" si="7"/>
        <v>46223</v>
      </c>
      <c r="D26" s="9">
        <v>0.70833333333333304</v>
      </c>
      <c r="E26" s="8">
        <f t="shared" si="8"/>
        <v>46224</v>
      </c>
      <c r="F26" s="9">
        <v>0.29166666666666702</v>
      </c>
      <c r="G26" s="10">
        <f t="shared" si="9"/>
        <v>0.58333333333333393</v>
      </c>
      <c r="H26" s="38">
        <f t="shared" si="35"/>
        <v>915677.95799999998</v>
      </c>
      <c r="I26" s="38">
        <v>916796.98100000003</v>
      </c>
      <c r="J26" s="11">
        <f t="shared" ref="J26" si="48">I26-H26</f>
        <v>1119.0230000000447</v>
      </c>
      <c r="K26" s="27">
        <f t="shared" ref="K26" si="49">J26/24</f>
        <v>46.625958333335198</v>
      </c>
      <c r="L26" s="28"/>
    </row>
    <row r="27" spans="1:14">
      <c r="A27" s="12">
        <f t="shared" si="45"/>
        <v>21</v>
      </c>
      <c r="B27" s="8">
        <f t="shared" si="2"/>
        <v>46224</v>
      </c>
      <c r="C27" s="8">
        <f t="shared" si="7"/>
        <v>46224</v>
      </c>
      <c r="D27" s="9">
        <v>0.29166666666666702</v>
      </c>
      <c r="E27" s="8">
        <f t="shared" si="8"/>
        <v>46225</v>
      </c>
      <c r="F27" s="9">
        <v>0.29166666666666702</v>
      </c>
      <c r="G27" s="10">
        <f t="shared" si="9"/>
        <v>1</v>
      </c>
      <c r="H27" s="38">
        <f t="shared" si="35"/>
        <v>916796.98100000003</v>
      </c>
      <c r="I27" s="38">
        <v>917812.59400000004</v>
      </c>
      <c r="J27" s="11">
        <f t="shared" ref="J27" si="50">I27-H27</f>
        <v>1015.6130000000121</v>
      </c>
      <c r="K27" s="27">
        <f t="shared" ref="K27" si="51">J27/24</f>
        <v>42.317208333333838</v>
      </c>
      <c r="L27" s="28"/>
    </row>
    <row r="28" spans="1:14">
      <c r="A28" s="12">
        <f t="shared" si="45"/>
        <v>22</v>
      </c>
      <c r="B28" s="8">
        <f t="shared" si="2"/>
        <v>46225</v>
      </c>
      <c r="C28" s="8">
        <f t="shared" si="7"/>
        <v>46225</v>
      </c>
      <c r="D28" s="9">
        <v>0.29166666666666702</v>
      </c>
      <c r="E28" s="8">
        <f t="shared" si="8"/>
        <v>46226</v>
      </c>
      <c r="F28" s="9">
        <v>0.29166666666666702</v>
      </c>
      <c r="G28" s="10">
        <f t="shared" si="9"/>
        <v>1</v>
      </c>
      <c r="H28" s="38">
        <f t="shared" si="35"/>
        <v>917812.59400000004</v>
      </c>
      <c r="I28" s="38">
        <v>918443.49199999997</v>
      </c>
      <c r="J28" s="11">
        <f t="shared" ref="J28" si="52">I28-H28</f>
        <v>630.89799999992829</v>
      </c>
      <c r="K28" s="27">
        <f t="shared" ref="K28" si="53">J28/24</f>
        <v>26.287416666663677</v>
      </c>
      <c r="L28" s="28"/>
    </row>
    <row r="29" spans="1:14">
      <c r="A29" s="12">
        <f t="shared" si="45"/>
        <v>23</v>
      </c>
      <c r="B29" s="8">
        <f t="shared" si="2"/>
        <v>46226</v>
      </c>
      <c r="C29" s="8">
        <f t="shared" si="7"/>
        <v>46226</v>
      </c>
      <c r="D29" s="9">
        <v>0.29166666666666702</v>
      </c>
      <c r="E29" s="8">
        <f t="shared" si="8"/>
        <v>46227</v>
      </c>
      <c r="F29" s="9">
        <v>0.29166666666666702</v>
      </c>
      <c r="G29" s="10">
        <f t="shared" si="9"/>
        <v>1</v>
      </c>
      <c r="H29" s="38">
        <f t="shared" si="35"/>
        <v>918443.49199999997</v>
      </c>
      <c r="I29" s="38">
        <v>919218.80599999998</v>
      </c>
      <c r="J29" s="11">
        <f t="shared" ref="J29" si="54">I29-H29</f>
        <v>775.31400000001304</v>
      </c>
      <c r="K29" s="27">
        <f t="shared" ref="K29" si="55">J29/24</f>
        <v>32.304750000000546</v>
      </c>
      <c r="L29" s="28"/>
    </row>
    <row r="30" spans="1:14">
      <c r="A30" s="12">
        <f t="shared" si="45"/>
        <v>24</v>
      </c>
      <c r="B30" s="8">
        <f t="shared" si="2"/>
        <v>46227</v>
      </c>
      <c r="C30" s="8">
        <f t="shared" si="7"/>
        <v>46227</v>
      </c>
      <c r="D30" s="9">
        <v>0.29166666666666702</v>
      </c>
      <c r="E30" s="8">
        <f t="shared" si="8"/>
        <v>46228</v>
      </c>
      <c r="F30" s="9">
        <v>0.29166666666666702</v>
      </c>
      <c r="G30" s="10">
        <f t="shared" si="9"/>
        <v>1</v>
      </c>
      <c r="H30" s="38">
        <f t="shared" si="35"/>
        <v>919218.80599999998</v>
      </c>
      <c r="I30" s="38">
        <v>919991.69</v>
      </c>
      <c r="J30" s="11">
        <f t="shared" ref="J30" si="56">I30-H30</f>
        <v>772.88399999996182</v>
      </c>
      <c r="K30" s="27">
        <f t="shared" ref="K30:K31" si="57">J30/24</f>
        <v>32.203499999998407</v>
      </c>
      <c r="L30" s="540"/>
    </row>
    <row r="31" spans="1:14">
      <c r="A31" s="12">
        <f t="shared" si="45"/>
        <v>25</v>
      </c>
      <c r="B31" s="8">
        <f t="shared" si="2"/>
        <v>46228</v>
      </c>
      <c r="C31" s="8">
        <f t="shared" si="7"/>
        <v>46228</v>
      </c>
      <c r="D31" s="9">
        <v>0.29166666666666702</v>
      </c>
      <c r="E31" s="8">
        <f t="shared" si="8"/>
        <v>46229</v>
      </c>
      <c r="F31" s="9">
        <v>0.29166666666666702</v>
      </c>
      <c r="G31" s="10">
        <f t="shared" si="9"/>
        <v>1</v>
      </c>
      <c r="H31" s="38">
        <f t="shared" si="35"/>
        <v>919991.69</v>
      </c>
      <c r="I31" s="38">
        <v>919991.69</v>
      </c>
      <c r="J31" s="11">
        <f t="shared" ref="J31" si="58">I31-H31</f>
        <v>0</v>
      </c>
      <c r="K31" s="27">
        <f t="shared" si="57"/>
        <v>0</v>
      </c>
      <c r="L31" s="755" t="s">
        <v>158</v>
      </c>
    </row>
    <row r="32" spans="1:14">
      <c r="A32" s="12">
        <f t="shared" si="45"/>
        <v>26</v>
      </c>
      <c r="B32" s="8">
        <f t="shared" si="2"/>
        <v>46229</v>
      </c>
      <c r="C32" s="8">
        <f t="shared" si="7"/>
        <v>46229</v>
      </c>
      <c r="D32" s="9">
        <v>0.29166666666666702</v>
      </c>
      <c r="E32" s="8">
        <f t="shared" si="8"/>
        <v>46230</v>
      </c>
      <c r="F32" s="9">
        <v>0.29166666666666702</v>
      </c>
      <c r="G32" s="10">
        <f t="shared" si="9"/>
        <v>1</v>
      </c>
      <c r="H32" s="38">
        <f t="shared" si="35"/>
        <v>919991.69</v>
      </c>
      <c r="I32" s="38">
        <v>919991.69</v>
      </c>
      <c r="J32" s="11">
        <f t="shared" ref="J32:J34" si="59">I32-H32</f>
        <v>0</v>
      </c>
      <c r="K32" s="27">
        <f t="shared" ref="K32:K34" si="60">J32/24</f>
        <v>0</v>
      </c>
      <c r="L32" s="755" t="s">
        <v>158</v>
      </c>
    </row>
    <row r="33" spans="1:12">
      <c r="A33" s="12">
        <f t="shared" si="45"/>
        <v>27</v>
      </c>
      <c r="B33" s="8">
        <f t="shared" si="2"/>
        <v>46230</v>
      </c>
      <c r="C33" s="8">
        <f t="shared" si="7"/>
        <v>46230</v>
      </c>
      <c r="D33" s="9">
        <v>0.29166666666666702</v>
      </c>
      <c r="E33" s="8">
        <f t="shared" si="8"/>
        <v>46231</v>
      </c>
      <c r="F33" s="9">
        <v>0.29166666666666702</v>
      </c>
      <c r="G33" s="10">
        <f t="shared" si="9"/>
        <v>1</v>
      </c>
      <c r="H33" s="38">
        <f t="shared" si="35"/>
        <v>919991.69</v>
      </c>
      <c r="I33" s="38">
        <v>919991.69</v>
      </c>
      <c r="J33" s="11">
        <f t="shared" si="59"/>
        <v>0</v>
      </c>
      <c r="K33" s="27">
        <f t="shared" si="60"/>
        <v>0</v>
      </c>
      <c r="L33" s="755" t="s">
        <v>158</v>
      </c>
    </row>
    <row r="34" spans="1:12">
      <c r="A34" s="12">
        <f t="shared" si="45"/>
        <v>28</v>
      </c>
      <c r="B34" s="8">
        <f t="shared" si="2"/>
        <v>46231</v>
      </c>
      <c r="C34" s="8">
        <f t="shared" si="7"/>
        <v>46231</v>
      </c>
      <c r="D34" s="9">
        <v>0.29166666666666702</v>
      </c>
      <c r="E34" s="8">
        <f t="shared" si="8"/>
        <v>46232</v>
      </c>
      <c r="F34" s="9">
        <v>0.29166666666666702</v>
      </c>
      <c r="G34" s="10">
        <f t="shared" si="9"/>
        <v>1</v>
      </c>
      <c r="H34" s="38">
        <f t="shared" si="35"/>
        <v>919991.69</v>
      </c>
      <c r="I34" s="38">
        <v>919991.69</v>
      </c>
      <c r="J34" s="11">
        <f t="shared" si="59"/>
        <v>0</v>
      </c>
      <c r="K34" s="27">
        <f t="shared" si="60"/>
        <v>0</v>
      </c>
      <c r="L34" s="755" t="s">
        <v>158</v>
      </c>
    </row>
    <row r="35" spans="1:12">
      <c r="A35" s="12">
        <f t="shared" si="45"/>
        <v>29</v>
      </c>
      <c r="B35" s="8">
        <f t="shared" ref="B35:B36" si="61">C35</f>
        <v>46232</v>
      </c>
      <c r="C35" s="8">
        <f t="shared" ref="C35:C36" si="62">E34</f>
        <v>46232</v>
      </c>
      <c r="D35" s="9">
        <v>0.29166666666666702</v>
      </c>
      <c r="E35" s="8">
        <f t="shared" ref="E35:E36" si="63">C35+1</f>
        <v>46233</v>
      </c>
      <c r="F35" s="9">
        <v>0.29166666666666702</v>
      </c>
      <c r="G35" s="10">
        <f t="shared" ref="G35:G36" si="64">IFERROR(((E35-C35)+(F35-D35)),"")</f>
        <v>1</v>
      </c>
      <c r="H35" s="38">
        <f t="shared" ref="H35:H36" si="65">I34</f>
        <v>919991.69</v>
      </c>
      <c r="I35" s="38">
        <v>919991.69</v>
      </c>
      <c r="J35" s="11">
        <f t="shared" ref="J35:J36" si="66">I35-H35</f>
        <v>0</v>
      </c>
      <c r="K35" s="27">
        <f t="shared" ref="K35:K36" si="67">J35/24</f>
        <v>0</v>
      </c>
      <c r="L35" s="755" t="s">
        <v>158</v>
      </c>
    </row>
    <row r="36" spans="1:12">
      <c r="A36" s="12">
        <f t="shared" si="45"/>
        <v>30</v>
      </c>
      <c r="B36" s="8">
        <f t="shared" si="61"/>
        <v>46233</v>
      </c>
      <c r="C36" s="8">
        <f t="shared" si="62"/>
        <v>46233</v>
      </c>
      <c r="D36" s="9">
        <v>0.29166666666666702</v>
      </c>
      <c r="E36" s="8">
        <f t="shared" si="63"/>
        <v>46234</v>
      </c>
      <c r="F36" s="9">
        <v>0.29166666666666702</v>
      </c>
      <c r="G36" s="10">
        <f t="shared" si="64"/>
        <v>1</v>
      </c>
      <c r="H36" s="38">
        <f t="shared" si="65"/>
        <v>919991.69</v>
      </c>
      <c r="I36" s="38">
        <v>919991.69</v>
      </c>
      <c r="J36" s="11">
        <f t="shared" si="66"/>
        <v>0</v>
      </c>
      <c r="K36" s="27">
        <f t="shared" si="67"/>
        <v>0</v>
      </c>
      <c r="L36" s="755" t="s">
        <v>158</v>
      </c>
    </row>
    <row r="37" spans="1:12">
      <c r="A37" s="12"/>
      <c r="B37" s="8"/>
      <c r="C37" s="8"/>
      <c r="D37" s="9"/>
      <c r="E37" s="8"/>
      <c r="F37" s="9"/>
      <c r="G37" s="10"/>
      <c r="H37" s="38"/>
      <c r="I37" s="38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29.583333333333336</v>
      </c>
      <c r="H39" s="20"/>
      <c r="I39" s="20"/>
      <c r="J39" s="32">
        <f>SUM(J7:J38)</f>
        <v>9638.9689999999246</v>
      </c>
      <c r="K39" s="32">
        <f>AVERAGE(K7:K38)</f>
        <v>13.38745694444434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0.98611111111111116</v>
      </c>
      <c r="H40" s="24"/>
      <c r="I40" s="24"/>
      <c r="J40" s="24"/>
      <c r="K40" s="24">
        <f>K39/SUMPRODUCT((K7:K38&gt;0)*1)</f>
        <v>1.338745694444434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4C00-000000000000}"/>
  </hyperlink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H7" sqref="H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88671875" style="35" customWidth="1"/>
    <col min="10" max="10" width="13.88671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252</v>
      </c>
      <c r="D2" s="2"/>
      <c r="E2" s="2"/>
      <c r="F2" s="2"/>
      <c r="G2" s="2"/>
      <c r="H2" s="36"/>
      <c r="I2" s="36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36"/>
      <c r="I4" s="36"/>
      <c r="J4" s="2" t="s">
        <v>135</v>
      </c>
      <c r="K4" s="26">
        <f>MAX(K7:K36)</f>
        <v>0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36" t="s">
        <v>139</v>
      </c>
      <c r="I5" s="936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37" t="s">
        <v>136</v>
      </c>
      <c r="I6" s="37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0.29166666666666702</v>
      </c>
      <c r="E7" s="8">
        <f>C7+1</f>
        <v>46205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37" si="0">I7-H7</f>
        <v>0</v>
      </c>
      <c r="K7" s="27">
        <f t="shared" ref="K7:K37" si="1">J7/24</f>
        <v>0</v>
      </c>
      <c r="L7" s="28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0.29166666666666702</v>
      </c>
      <c r="E8" s="8">
        <f>C8+1</f>
        <v>46206</v>
      </c>
      <c r="F8" s="9">
        <v>0.29166666666666702</v>
      </c>
      <c r="G8" s="10">
        <f>IFERROR(((E8-C8)+(F8-D8)),"")</f>
        <v>1</v>
      </c>
      <c r="H8" s="38"/>
      <c r="I8" s="38"/>
      <c r="J8" s="11">
        <f t="shared" ref="J8" si="2">I8-H8</f>
        <v>0</v>
      </c>
      <c r="K8" s="27">
        <f t="shared" ref="K8" si="3">J8/24</f>
        <v>0</v>
      </c>
      <c r="L8" s="28"/>
    </row>
    <row r="9" spans="1:12">
      <c r="A9" s="12">
        <f t="shared" ref="A9:B24" si="4">A8+1</f>
        <v>3</v>
      </c>
      <c r="B9" s="8">
        <f t="shared" si="4"/>
        <v>46206</v>
      </c>
      <c r="C9" s="8">
        <f t="shared" ref="C9:C37" si="5">B9</f>
        <v>46206</v>
      </c>
      <c r="D9" s="9">
        <v>0.29166666666666702</v>
      </c>
      <c r="E9" s="8">
        <f t="shared" ref="E9:E37" si="6">C9+1</f>
        <v>46207</v>
      </c>
      <c r="F9" s="9">
        <v>0.29166666666666702</v>
      </c>
      <c r="G9" s="10">
        <f t="shared" ref="G9:G37" si="7">IFERROR(((E9-C9)+(F9-D9)),"")</f>
        <v>1</v>
      </c>
      <c r="H9" s="38"/>
      <c r="I9" s="38"/>
      <c r="J9" s="11">
        <f t="shared" ref="J9" si="8">I9-H9</f>
        <v>0</v>
      </c>
      <c r="K9" s="27">
        <f t="shared" ref="K9" si="9">J9/24</f>
        <v>0</v>
      </c>
      <c r="L9" s="28"/>
    </row>
    <row r="10" spans="1:12">
      <c r="A10" s="12">
        <f t="shared" si="4"/>
        <v>4</v>
      </c>
      <c r="B10" s="8">
        <f t="shared" si="4"/>
        <v>46207</v>
      </c>
      <c r="C10" s="8">
        <f t="shared" si="5"/>
        <v>46207</v>
      </c>
      <c r="D10" s="9">
        <v>0.29166666666666702</v>
      </c>
      <c r="E10" s="8">
        <f t="shared" si="6"/>
        <v>46208</v>
      </c>
      <c r="F10" s="9">
        <v>0.29166666666666702</v>
      </c>
      <c r="G10" s="10">
        <f t="shared" si="7"/>
        <v>1</v>
      </c>
      <c r="H10" s="38"/>
      <c r="I10" s="38"/>
      <c r="J10" s="11">
        <f t="shared" ref="J10" si="10">I10-H10</f>
        <v>0</v>
      </c>
      <c r="K10" s="27">
        <f t="shared" ref="K10" si="11">J10/24</f>
        <v>0</v>
      </c>
      <c r="L10" s="28"/>
    </row>
    <row r="11" spans="1:12">
      <c r="A11" s="12">
        <f t="shared" si="4"/>
        <v>5</v>
      </c>
      <c r="B11" s="8">
        <f t="shared" si="4"/>
        <v>46208</v>
      </c>
      <c r="C11" s="8">
        <f t="shared" si="5"/>
        <v>46208</v>
      </c>
      <c r="D11" s="9">
        <v>0.29166666666666702</v>
      </c>
      <c r="E11" s="8">
        <f t="shared" si="6"/>
        <v>46209</v>
      </c>
      <c r="F11" s="9">
        <v>0.29166666666666702</v>
      </c>
      <c r="G11" s="10">
        <f t="shared" si="7"/>
        <v>1</v>
      </c>
      <c r="H11" s="38"/>
      <c r="I11" s="38"/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4"/>
        <v>6</v>
      </c>
      <c r="B12" s="8">
        <f t="shared" si="4"/>
        <v>46209</v>
      </c>
      <c r="C12" s="8">
        <f t="shared" si="5"/>
        <v>46209</v>
      </c>
      <c r="D12" s="9">
        <v>0.29166666666666702</v>
      </c>
      <c r="E12" s="8">
        <f t="shared" si="6"/>
        <v>46210</v>
      </c>
      <c r="F12" s="9">
        <v>0.29166666666666702</v>
      </c>
      <c r="G12" s="10">
        <f t="shared" si="7"/>
        <v>1</v>
      </c>
      <c r="H12" s="38"/>
      <c r="I12" s="38"/>
      <c r="J12" s="11">
        <f t="shared" ref="J12" si="14">I12-H12</f>
        <v>0</v>
      </c>
      <c r="K12" s="27">
        <f t="shared" ref="K12" si="15">J12/24</f>
        <v>0</v>
      </c>
      <c r="L12" s="28"/>
    </row>
    <row r="13" spans="1:12">
      <c r="A13" s="12">
        <f t="shared" si="4"/>
        <v>7</v>
      </c>
      <c r="B13" s="8">
        <f t="shared" si="4"/>
        <v>46210</v>
      </c>
      <c r="C13" s="8">
        <f t="shared" si="5"/>
        <v>46210</v>
      </c>
      <c r="D13" s="9">
        <v>0.29166666666666702</v>
      </c>
      <c r="E13" s="8">
        <f t="shared" si="6"/>
        <v>46211</v>
      </c>
      <c r="F13" s="9">
        <v>0.29166666666666702</v>
      </c>
      <c r="G13" s="10">
        <f t="shared" si="7"/>
        <v>1</v>
      </c>
      <c r="H13" s="38"/>
      <c r="I13" s="38"/>
      <c r="J13" s="11">
        <f t="shared" ref="J13" si="16">I13-H13</f>
        <v>0</v>
      </c>
      <c r="K13" s="27">
        <f t="shared" ref="K13" si="17">J13/24</f>
        <v>0</v>
      </c>
      <c r="L13" s="28"/>
    </row>
    <row r="14" spans="1:12">
      <c r="A14" s="12">
        <f t="shared" si="4"/>
        <v>8</v>
      </c>
      <c r="B14" s="8">
        <f t="shared" si="4"/>
        <v>46211</v>
      </c>
      <c r="C14" s="8">
        <f t="shared" si="5"/>
        <v>46211</v>
      </c>
      <c r="D14" s="9">
        <v>0.29166666666666702</v>
      </c>
      <c r="E14" s="8">
        <f t="shared" si="6"/>
        <v>46212</v>
      </c>
      <c r="F14" s="9">
        <v>0.29166666666666702</v>
      </c>
      <c r="G14" s="10">
        <f t="shared" si="7"/>
        <v>1</v>
      </c>
      <c r="H14" s="38"/>
      <c r="I14" s="38"/>
      <c r="J14" s="11">
        <f t="shared" ref="J14" si="18">I14-H14</f>
        <v>0</v>
      </c>
      <c r="K14" s="27">
        <f t="shared" ref="K14" si="19">J14/24</f>
        <v>0</v>
      </c>
      <c r="L14" s="28"/>
    </row>
    <row r="15" spans="1:12">
      <c r="A15" s="12">
        <f t="shared" si="4"/>
        <v>9</v>
      </c>
      <c r="B15" s="8">
        <f t="shared" si="4"/>
        <v>46212</v>
      </c>
      <c r="C15" s="8">
        <f t="shared" si="5"/>
        <v>46212</v>
      </c>
      <c r="D15" s="9">
        <v>0.29166666666666702</v>
      </c>
      <c r="E15" s="8">
        <f t="shared" si="6"/>
        <v>46213</v>
      </c>
      <c r="F15" s="9">
        <v>0.29166666666666702</v>
      </c>
      <c r="G15" s="10">
        <f t="shared" si="7"/>
        <v>1</v>
      </c>
      <c r="H15" s="38"/>
      <c r="I15" s="38"/>
      <c r="J15" s="11">
        <f t="shared" ref="J15" si="20">I15-H15</f>
        <v>0</v>
      </c>
      <c r="K15" s="27">
        <f t="shared" ref="K15" si="21">J15/24</f>
        <v>0</v>
      </c>
      <c r="L15" s="28"/>
    </row>
    <row r="16" spans="1:12">
      <c r="A16" s="12">
        <f t="shared" si="4"/>
        <v>10</v>
      </c>
      <c r="B16" s="8">
        <f t="shared" si="4"/>
        <v>46213</v>
      </c>
      <c r="C16" s="8">
        <f t="shared" si="5"/>
        <v>46213</v>
      </c>
      <c r="D16" s="9">
        <v>0.29166666666666702</v>
      </c>
      <c r="E16" s="8">
        <f t="shared" si="6"/>
        <v>46214</v>
      </c>
      <c r="F16" s="9">
        <v>0.29166666666666702</v>
      </c>
      <c r="G16" s="10">
        <f t="shared" si="7"/>
        <v>1</v>
      </c>
      <c r="H16" s="38"/>
      <c r="I16" s="38"/>
      <c r="J16" s="11">
        <f t="shared" ref="J16" si="22">I16-H16</f>
        <v>0</v>
      </c>
      <c r="K16" s="27">
        <f t="shared" ref="K16" si="23">J16/24</f>
        <v>0</v>
      </c>
      <c r="L16" s="28"/>
    </row>
    <row r="17" spans="1:14">
      <c r="A17" s="12">
        <f t="shared" si="4"/>
        <v>11</v>
      </c>
      <c r="B17" s="8">
        <f t="shared" si="4"/>
        <v>46214</v>
      </c>
      <c r="C17" s="8">
        <f t="shared" si="5"/>
        <v>46214</v>
      </c>
      <c r="D17" s="9">
        <v>0.29166666666666702</v>
      </c>
      <c r="E17" s="8">
        <f t="shared" si="6"/>
        <v>46215</v>
      </c>
      <c r="F17" s="9">
        <v>0.29166666666666702</v>
      </c>
      <c r="G17" s="10">
        <f t="shared" si="7"/>
        <v>1</v>
      </c>
      <c r="H17" s="38"/>
      <c r="I17" s="38"/>
      <c r="J17" s="11">
        <f t="shared" ref="J17" si="24">I17-H17</f>
        <v>0</v>
      </c>
      <c r="K17" s="27">
        <f t="shared" ref="K17" si="25">J17/24</f>
        <v>0</v>
      </c>
      <c r="L17" s="28"/>
    </row>
    <row r="18" spans="1:14">
      <c r="A18" s="12">
        <f t="shared" si="4"/>
        <v>12</v>
      </c>
      <c r="B18" s="8">
        <f t="shared" si="4"/>
        <v>46215</v>
      </c>
      <c r="C18" s="8">
        <f t="shared" si="5"/>
        <v>46215</v>
      </c>
      <c r="D18" s="9">
        <v>0.29166666666666702</v>
      </c>
      <c r="E18" s="8">
        <f t="shared" si="6"/>
        <v>46216</v>
      </c>
      <c r="F18" s="9">
        <v>0.29166666666666702</v>
      </c>
      <c r="G18" s="10">
        <f t="shared" si="7"/>
        <v>1</v>
      </c>
      <c r="H18" s="38"/>
      <c r="I18" s="38"/>
      <c r="J18" s="11">
        <f t="shared" ref="J18" si="26">I18-H18</f>
        <v>0</v>
      </c>
      <c r="K18" s="27">
        <f t="shared" ref="K18" si="27">J18/24</f>
        <v>0</v>
      </c>
      <c r="L18" s="28"/>
      <c r="N18" s="29"/>
    </row>
    <row r="19" spans="1:14">
      <c r="A19" s="12">
        <f t="shared" si="4"/>
        <v>13</v>
      </c>
      <c r="B19" s="8">
        <f t="shared" si="4"/>
        <v>46216</v>
      </c>
      <c r="C19" s="8">
        <f t="shared" si="5"/>
        <v>46216</v>
      </c>
      <c r="D19" s="9">
        <v>0.29166666666666702</v>
      </c>
      <c r="E19" s="8">
        <f t="shared" si="6"/>
        <v>46217</v>
      </c>
      <c r="F19" s="9">
        <v>0.29166666666666702</v>
      </c>
      <c r="G19" s="10">
        <f t="shared" si="7"/>
        <v>1</v>
      </c>
      <c r="H19" s="38"/>
      <c r="I19" s="38"/>
      <c r="J19" s="11">
        <f t="shared" ref="J19" si="28">I19-H19</f>
        <v>0</v>
      </c>
      <c r="K19" s="27">
        <f t="shared" ref="K19" si="29">J19/24</f>
        <v>0</v>
      </c>
      <c r="L19" s="28"/>
    </row>
    <row r="20" spans="1:14">
      <c r="A20" s="12">
        <f t="shared" si="4"/>
        <v>14</v>
      </c>
      <c r="B20" s="8">
        <f t="shared" si="4"/>
        <v>46217</v>
      </c>
      <c r="C20" s="8">
        <f t="shared" si="5"/>
        <v>46217</v>
      </c>
      <c r="D20" s="9">
        <v>0.29166666666666702</v>
      </c>
      <c r="E20" s="8">
        <f t="shared" si="6"/>
        <v>46218</v>
      </c>
      <c r="F20" s="9">
        <v>0.29166666666666702</v>
      </c>
      <c r="G20" s="10">
        <f t="shared" si="7"/>
        <v>1</v>
      </c>
      <c r="H20" s="38"/>
      <c r="I20" s="38"/>
      <c r="J20" s="11">
        <f t="shared" ref="J20" si="30">I20-H20</f>
        <v>0</v>
      </c>
      <c r="K20" s="27">
        <f t="shared" ref="K20" si="31">J20/24</f>
        <v>0</v>
      </c>
      <c r="L20" s="28"/>
    </row>
    <row r="21" spans="1:14">
      <c r="A21" s="12">
        <f t="shared" si="4"/>
        <v>15</v>
      </c>
      <c r="B21" s="8">
        <f t="shared" si="4"/>
        <v>46218</v>
      </c>
      <c r="C21" s="8">
        <f t="shared" si="5"/>
        <v>46218</v>
      </c>
      <c r="D21" s="9">
        <v>0.29166666666666702</v>
      </c>
      <c r="E21" s="8">
        <f t="shared" si="6"/>
        <v>46219</v>
      </c>
      <c r="F21" s="9">
        <v>0.29166666666666702</v>
      </c>
      <c r="G21" s="10">
        <f t="shared" si="7"/>
        <v>1</v>
      </c>
      <c r="H21" s="38"/>
      <c r="I21" s="38"/>
      <c r="J21" s="11">
        <f t="shared" si="0"/>
        <v>0</v>
      </c>
      <c r="K21" s="27">
        <f t="shared" si="1"/>
        <v>0</v>
      </c>
      <c r="L21" s="28"/>
    </row>
    <row r="22" spans="1:14">
      <c r="A22" s="12">
        <f t="shared" si="4"/>
        <v>16</v>
      </c>
      <c r="B22" s="8">
        <f t="shared" si="4"/>
        <v>46219</v>
      </c>
      <c r="C22" s="8">
        <f t="shared" si="5"/>
        <v>46219</v>
      </c>
      <c r="D22" s="9">
        <v>0.29166666666666702</v>
      </c>
      <c r="E22" s="8">
        <f t="shared" si="6"/>
        <v>46220</v>
      </c>
      <c r="F22" s="9">
        <v>0.29166666666666702</v>
      </c>
      <c r="G22" s="10">
        <f t="shared" si="7"/>
        <v>1</v>
      </c>
      <c r="H22" s="38"/>
      <c r="I22" s="38"/>
      <c r="J22" s="11">
        <f t="shared" ref="J22" si="32">I22-H22</f>
        <v>0</v>
      </c>
      <c r="K22" s="27">
        <f t="shared" ref="K22" si="33">J22/24</f>
        <v>0</v>
      </c>
      <c r="L22" s="28"/>
    </row>
    <row r="23" spans="1:14">
      <c r="A23" s="12">
        <f t="shared" si="4"/>
        <v>17</v>
      </c>
      <c r="B23" s="8">
        <f t="shared" si="4"/>
        <v>46220</v>
      </c>
      <c r="C23" s="8">
        <f t="shared" si="5"/>
        <v>46220</v>
      </c>
      <c r="D23" s="9">
        <v>0.29166666666666702</v>
      </c>
      <c r="E23" s="8">
        <f t="shared" si="6"/>
        <v>46221</v>
      </c>
      <c r="F23" s="9">
        <v>0.29166666666666702</v>
      </c>
      <c r="G23" s="10">
        <f t="shared" si="7"/>
        <v>1</v>
      </c>
      <c r="H23" s="38"/>
      <c r="I23" s="38"/>
      <c r="J23" s="11">
        <f t="shared" ref="J23:J25" si="34">I23-H23</f>
        <v>0</v>
      </c>
      <c r="K23" s="27">
        <f t="shared" ref="K23:K25" si="35">J23/24</f>
        <v>0</v>
      </c>
      <c r="L23" s="28"/>
    </row>
    <row r="24" spans="1:14">
      <c r="A24" s="12">
        <f t="shared" si="4"/>
        <v>18</v>
      </c>
      <c r="B24" s="8">
        <f t="shared" si="4"/>
        <v>46221</v>
      </c>
      <c r="C24" s="8">
        <f t="shared" si="5"/>
        <v>46221</v>
      </c>
      <c r="D24" s="9">
        <v>0.29166666666666702</v>
      </c>
      <c r="E24" s="8">
        <f t="shared" si="6"/>
        <v>46222</v>
      </c>
      <c r="F24" s="9">
        <v>0.29166666666666702</v>
      </c>
      <c r="G24" s="10">
        <f t="shared" si="7"/>
        <v>1</v>
      </c>
      <c r="H24" s="38"/>
      <c r="I24" s="38"/>
      <c r="J24" s="11">
        <f t="shared" si="34"/>
        <v>0</v>
      </c>
      <c r="K24" s="27">
        <f t="shared" si="35"/>
        <v>0</v>
      </c>
      <c r="L24" s="28"/>
    </row>
    <row r="25" spans="1:14">
      <c r="A25" s="12">
        <f t="shared" ref="A25:B37" si="36">A24+1</f>
        <v>19</v>
      </c>
      <c r="B25" s="8">
        <f>B24+1</f>
        <v>46222</v>
      </c>
      <c r="C25" s="8">
        <f t="shared" si="5"/>
        <v>46222</v>
      </c>
      <c r="D25" s="9">
        <v>0.29166666666666702</v>
      </c>
      <c r="E25" s="8">
        <f t="shared" si="6"/>
        <v>46223</v>
      </c>
      <c r="F25" s="9">
        <v>0.29166666666666702</v>
      </c>
      <c r="G25" s="10">
        <f t="shared" si="7"/>
        <v>1</v>
      </c>
      <c r="H25" s="38"/>
      <c r="I25" s="38"/>
      <c r="J25" s="11">
        <f t="shared" si="34"/>
        <v>0</v>
      </c>
      <c r="K25" s="27">
        <f t="shared" si="35"/>
        <v>0</v>
      </c>
      <c r="L25" s="28"/>
    </row>
    <row r="26" spans="1:14">
      <c r="A26" s="12">
        <f t="shared" si="36"/>
        <v>20</v>
      </c>
      <c r="B26" s="8">
        <f>B25+1</f>
        <v>46223</v>
      </c>
      <c r="C26" s="8">
        <f t="shared" si="5"/>
        <v>46223</v>
      </c>
      <c r="D26" s="9">
        <v>0.29166666666666702</v>
      </c>
      <c r="E26" s="8">
        <f t="shared" si="6"/>
        <v>46224</v>
      </c>
      <c r="F26" s="9">
        <v>0.29166666666666702</v>
      </c>
      <c r="G26" s="10">
        <f t="shared" si="7"/>
        <v>1</v>
      </c>
      <c r="H26" s="38"/>
      <c r="I26" s="38"/>
      <c r="J26" s="11">
        <f t="shared" ref="J26" si="37">I26-H26</f>
        <v>0</v>
      </c>
      <c r="K26" s="27">
        <f t="shared" ref="K26" si="38">J26/24</f>
        <v>0</v>
      </c>
      <c r="L26" s="28"/>
    </row>
    <row r="27" spans="1:14">
      <c r="A27" s="12">
        <f t="shared" si="36"/>
        <v>21</v>
      </c>
      <c r="B27" s="8">
        <f>B26+1</f>
        <v>46224</v>
      </c>
      <c r="C27" s="8">
        <f t="shared" si="5"/>
        <v>46224</v>
      </c>
      <c r="D27" s="9">
        <v>0.29166666666666702</v>
      </c>
      <c r="E27" s="8">
        <f t="shared" si="6"/>
        <v>46225</v>
      </c>
      <c r="F27" s="9">
        <v>0.29166666666666702</v>
      </c>
      <c r="G27" s="10">
        <f t="shared" si="7"/>
        <v>1</v>
      </c>
      <c r="H27" s="38"/>
      <c r="I27" s="38"/>
      <c r="J27" s="11">
        <f t="shared" ref="J27" si="39">I27-H27</f>
        <v>0</v>
      </c>
      <c r="K27" s="27">
        <f t="shared" ref="K27" si="40">J27/24</f>
        <v>0</v>
      </c>
      <c r="L27" s="28"/>
    </row>
    <row r="28" spans="1:14">
      <c r="A28" s="12">
        <f t="shared" si="36"/>
        <v>22</v>
      </c>
      <c r="B28" s="8">
        <f t="shared" si="36"/>
        <v>46225</v>
      </c>
      <c r="C28" s="8">
        <f t="shared" si="5"/>
        <v>46225</v>
      </c>
      <c r="D28" s="9">
        <v>0.29166666666666702</v>
      </c>
      <c r="E28" s="8">
        <f t="shared" si="6"/>
        <v>46226</v>
      </c>
      <c r="F28" s="9">
        <v>0.29166666666666702</v>
      </c>
      <c r="G28" s="10">
        <f t="shared" si="7"/>
        <v>1</v>
      </c>
      <c r="H28" s="38"/>
      <c r="I28" s="38"/>
      <c r="J28" s="11">
        <f t="shared" ref="J28" si="41">I28-H28</f>
        <v>0</v>
      </c>
      <c r="K28" s="27">
        <f t="shared" ref="K28" si="42">J28/24</f>
        <v>0</v>
      </c>
      <c r="L28" s="28"/>
    </row>
    <row r="29" spans="1:14">
      <c r="A29" s="12">
        <f t="shared" si="36"/>
        <v>23</v>
      </c>
      <c r="B29" s="8">
        <f t="shared" si="36"/>
        <v>46226</v>
      </c>
      <c r="C29" s="8">
        <f t="shared" si="5"/>
        <v>46226</v>
      </c>
      <c r="D29" s="9">
        <v>0.29166666666666702</v>
      </c>
      <c r="E29" s="8">
        <f t="shared" si="6"/>
        <v>46227</v>
      </c>
      <c r="F29" s="9">
        <v>0.29166666666666702</v>
      </c>
      <c r="G29" s="10">
        <f t="shared" si="7"/>
        <v>1</v>
      </c>
      <c r="H29" s="38"/>
      <c r="I29" s="38"/>
      <c r="J29" s="11">
        <f t="shared" ref="J29" si="43">I29-H29</f>
        <v>0</v>
      </c>
      <c r="K29" s="27">
        <f t="shared" ref="K29" si="44">J29/24</f>
        <v>0</v>
      </c>
      <c r="L29" s="28"/>
    </row>
    <row r="30" spans="1:14">
      <c r="A30" s="12">
        <f t="shared" si="36"/>
        <v>24</v>
      </c>
      <c r="B30" s="8">
        <f t="shared" si="36"/>
        <v>46227</v>
      </c>
      <c r="C30" s="8">
        <f t="shared" si="5"/>
        <v>46227</v>
      </c>
      <c r="D30" s="9">
        <v>0.29166666666666702</v>
      </c>
      <c r="E30" s="8">
        <f t="shared" si="6"/>
        <v>46228</v>
      </c>
      <c r="F30" s="9">
        <v>0.29166666666666702</v>
      </c>
      <c r="G30" s="10">
        <f t="shared" si="7"/>
        <v>1</v>
      </c>
      <c r="H30" s="38"/>
      <c r="I30" s="38"/>
      <c r="J30" s="11">
        <f t="shared" ref="J30" si="45">I30-H30</f>
        <v>0</v>
      </c>
      <c r="K30" s="27">
        <f t="shared" ref="K30" si="46">J30/24</f>
        <v>0</v>
      </c>
      <c r="L30" s="28"/>
    </row>
    <row r="31" spans="1:14">
      <c r="A31" s="12">
        <f t="shared" si="36"/>
        <v>25</v>
      </c>
      <c r="B31" s="8">
        <f t="shared" si="36"/>
        <v>46228</v>
      </c>
      <c r="C31" s="8">
        <f t="shared" si="5"/>
        <v>46228</v>
      </c>
      <c r="D31" s="9">
        <v>0.29166666666666702</v>
      </c>
      <c r="E31" s="8">
        <f t="shared" si="6"/>
        <v>46229</v>
      </c>
      <c r="F31" s="9">
        <v>0.29166666666666702</v>
      </c>
      <c r="G31" s="10">
        <f t="shared" si="7"/>
        <v>1</v>
      </c>
      <c r="H31" s="38"/>
      <c r="I31" s="38"/>
      <c r="J31" s="11">
        <f t="shared" ref="J31" si="47">I31-H31</f>
        <v>0</v>
      </c>
      <c r="K31" s="27">
        <f t="shared" ref="K31" si="48">J31/24</f>
        <v>0</v>
      </c>
      <c r="L31" s="28"/>
    </row>
    <row r="32" spans="1:14">
      <c r="A32" s="12">
        <f t="shared" si="36"/>
        <v>26</v>
      </c>
      <c r="B32" s="8">
        <f t="shared" si="36"/>
        <v>46229</v>
      </c>
      <c r="C32" s="8">
        <f t="shared" si="5"/>
        <v>46229</v>
      </c>
      <c r="D32" s="9">
        <v>0.29166666666666702</v>
      </c>
      <c r="E32" s="8">
        <f t="shared" si="6"/>
        <v>46230</v>
      </c>
      <c r="F32" s="9">
        <v>0.29166666666666702</v>
      </c>
      <c r="G32" s="10">
        <f t="shared" si="7"/>
        <v>1</v>
      </c>
      <c r="H32" s="38"/>
      <c r="I32" s="38"/>
      <c r="J32" s="11">
        <f t="shared" ref="J32" si="49">I32-H32</f>
        <v>0</v>
      </c>
      <c r="K32" s="27">
        <f t="shared" ref="K32" si="50">J32/24</f>
        <v>0</v>
      </c>
      <c r="L32" s="28"/>
    </row>
    <row r="33" spans="1:12">
      <c r="A33" s="12">
        <f t="shared" si="36"/>
        <v>27</v>
      </c>
      <c r="B33" s="8">
        <f t="shared" si="36"/>
        <v>46230</v>
      </c>
      <c r="C33" s="8">
        <f t="shared" si="5"/>
        <v>46230</v>
      </c>
      <c r="D33" s="9">
        <v>0.29166666666666702</v>
      </c>
      <c r="E33" s="8">
        <f t="shared" si="6"/>
        <v>46231</v>
      </c>
      <c r="F33" s="9">
        <v>0.29166666666666702</v>
      </c>
      <c r="G33" s="10">
        <f t="shared" si="7"/>
        <v>1</v>
      </c>
      <c r="H33" s="38"/>
      <c r="I33" s="38"/>
      <c r="J33" s="11">
        <f t="shared" ref="J33" si="51">I33-H33</f>
        <v>0</v>
      </c>
      <c r="K33" s="27">
        <f t="shared" ref="K33" si="52">J33/24</f>
        <v>0</v>
      </c>
      <c r="L33" s="28"/>
    </row>
    <row r="34" spans="1:12">
      <c r="A34" s="12">
        <f t="shared" si="36"/>
        <v>28</v>
      </c>
      <c r="B34" s="8">
        <f t="shared" si="36"/>
        <v>46231</v>
      </c>
      <c r="C34" s="8">
        <f t="shared" si="5"/>
        <v>46231</v>
      </c>
      <c r="D34" s="9">
        <v>0.29166666666666702</v>
      </c>
      <c r="E34" s="8">
        <f t="shared" si="6"/>
        <v>46232</v>
      </c>
      <c r="F34" s="9">
        <v>0.29166666666666702</v>
      </c>
      <c r="G34" s="10">
        <f t="shared" si="7"/>
        <v>1</v>
      </c>
      <c r="H34" s="38"/>
      <c r="I34" s="38"/>
      <c r="J34" s="11">
        <f t="shared" ref="J34" si="53">I34-H34</f>
        <v>0</v>
      </c>
      <c r="K34" s="27">
        <f t="shared" ref="K34" si="54">J34/24</f>
        <v>0</v>
      </c>
      <c r="L34" s="28"/>
    </row>
    <row r="35" spans="1:12">
      <c r="A35" s="12">
        <f t="shared" si="36"/>
        <v>29</v>
      </c>
      <c r="B35" s="8">
        <f t="shared" si="36"/>
        <v>46232</v>
      </c>
      <c r="C35" s="8">
        <f t="shared" si="5"/>
        <v>46232</v>
      </c>
      <c r="D35" s="9">
        <v>0.29166666666666702</v>
      </c>
      <c r="E35" s="8">
        <f t="shared" si="6"/>
        <v>46233</v>
      </c>
      <c r="F35" s="9">
        <v>0.29166666666666702</v>
      </c>
      <c r="G35" s="10">
        <f t="shared" si="7"/>
        <v>1</v>
      </c>
      <c r="H35" s="38"/>
      <c r="I35" s="38"/>
      <c r="J35" s="11">
        <f t="shared" ref="J35" si="55">I35-H35</f>
        <v>0</v>
      </c>
      <c r="K35" s="27">
        <f t="shared" ref="K35" si="56">J35/24</f>
        <v>0</v>
      </c>
      <c r="L35" s="28"/>
    </row>
    <row r="36" spans="1:12">
      <c r="A36" s="12">
        <f t="shared" si="36"/>
        <v>30</v>
      </c>
      <c r="B36" s="8">
        <f t="shared" si="36"/>
        <v>46233</v>
      </c>
      <c r="C36" s="8">
        <f t="shared" si="5"/>
        <v>46233</v>
      </c>
      <c r="D36" s="9">
        <v>0.29166666666666702</v>
      </c>
      <c r="E36" s="8">
        <f t="shared" si="6"/>
        <v>46234</v>
      </c>
      <c r="F36" s="9">
        <v>0.29166666666666702</v>
      </c>
      <c r="G36" s="10">
        <f t="shared" si="7"/>
        <v>1</v>
      </c>
      <c r="H36" s="38"/>
      <c r="I36" s="38"/>
      <c r="J36" s="11">
        <f t="shared" si="0"/>
        <v>0</v>
      </c>
      <c r="K36" s="27">
        <f t="shared" si="1"/>
        <v>0</v>
      </c>
      <c r="L36" s="28"/>
    </row>
    <row r="37" spans="1:12">
      <c r="A37" s="12">
        <f t="shared" si="36"/>
        <v>31</v>
      </c>
      <c r="B37" s="8">
        <f t="shared" si="36"/>
        <v>46234</v>
      </c>
      <c r="C37" s="8">
        <f t="shared" si="5"/>
        <v>46234</v>
      </c>
      <c r="D37" s="9">
        <v>0.29166666666666702</v>
      </c>
      <c r="E37" s="8">
        <f t="shared" si="6"/>
        <v>46235</v>
      </c>
      <c r="F37" s="9">
        <v>0.29166666666666702</v>
      </c>
      <c r="G37" s="10">
        <f t="shared" si="7"/>
        <v>1</v>
      </c>
      <c r="H37" s="38"/>
      <c r="I37" s="38"/>
      <c r="J37" s="11">
        <f t="shared" si="0"/>
        <v>0</v>
      </c>
      <c r="K37" s="27">
        <f t="shared" si="1"/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4D00-000000000000}"/>
  </hyperlink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P40"/>
  <sheetViews>
    <sheetView zoomScale="90" zoomScaleNormal="90" workbookViewId="0">
      <pane xSplit="2" ySplit="6" topLeftCell="C22" activePane="bottomRight" state="frozen"/>
      <selection pane="topRight"/>
      <selection pane="bottomLeft"/>
      <selection pane="bottomRight" activeCell="A37" sqref="A37"/>
    </sheetView>
  </sheetViews>
  <sheetFormatPr defaultColWidth="9.109375" defaultRowHeight="14.4"/>
  <cols>
    <col min="1" max="1" width="8.33203125" style="1" customWidth="1"/>
    <col min="2" max="2" width="13.44140625" style="1" customWidth="1"/>
    <col min="3" max="3" width="10.6640625" style="1" customWidth="1"/>
    <col min="4" max="5" width="9.109375" style="1"/>
    <col min="6" max="6" width="9.109375" style="1" customWidth="1"/>
    <col min="7" max="7" width="12.33203125" style="1" customWidth="1"/>
    <col min="8" max="8" width="14" style="1" customWidth="1"/>
    <col min="9" max="9" width="13.88671875" style="1" customWidth="1"/>
    <col min="10" max="10" width="12.6640625" style="1" customWidth="1"/>
    <col min="11" max="11" width="11.5546875" style="1" customWidth="1"/>
    <col min="12" max="12" width="33.109375" style="1" customWidth="1"/>
    <col min="13" max="16384" width="9.109375" style="1"/>
  </cols>
  <sheetData>
    <row r="1" spans="1:14">
      <c r="B1" s="3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3"/>
      <c r="C2" s="3" t="s">
        <v>253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4">
      <c r="B3" s="3"/>
      <c r="C3" s="3" t="str">
        <f>'Summary sales'!A3</f>
        <v>Bulan July 2026</v>
      </c>
      <c r="D3" s="3"/>
      <c r="E3" s="2"/>
      <c r="F3" s="2"/>
      <c r="G3" s="2"/>
      <c r="H3" s="2"/>
      <c r="I3" s="2"/>
      <c r="J3" s="2"/>
      <c r="K3" s="2"/>
      <c r="L3" s="2"/>
    </row>
    <row r="4" spans="1:14">
      <c r="B4" s="76"/>
      <c r="C4" s="76">
        <f>'Summary sales'!A4</f>
        <v>46204</v>
      </c>
      <c r="D4" s="2"/>
      <c r="E4" s="2"/>
      <c r="F4" s="2"/>
      <c r="G4" s="2"/>
      <c r="H4" s="2"/>
      <c r="I4" s="2"/>
      <c r="J4" s="2"/>
      <c r="K4" s="2" t="s">
        <v>135</v>
      </c>
      <c r="L4" s="26">
        <f>MAX(L7:L34)</f>
        <v>0</v>
      </c>
    </row>
    <row r="5" spans="1:14" ht="15" customHeight="1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95" t="s">
        <v>139</v>
      </c>
      <c r="I5" s="995"/>
      <c r="J5" s="996" t="s">
        <v>140</v>
      </c>
      <c r="K5" s="897" t="s">
        <v>141</v>
      </c>
      <c r="L5" s="891" t="s">
        <v>142</v>
      </c>
    </row>
    <row r="6" spans="1:14" ht="33.75" customHeigh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796" t="s">
        <v>136</v>
      </c>
      <c r="I6" s="796" t="s">
        <v>137</v>
      </c>
      <c r="J6" s="997"/>
      <c r="K6" s="898"/>
      <c r="L6" s="892"/>
    </row>
    <row r="7" spans="1:14">
      <c r="A7" s="6">
        <v>1</v>
      </c>
      <c r="B7" s="7">
        <f>C4</f>
        <v>46204</v>
      </c>
      <c r="C7" s="8">
        <f>B7</f>
        <v>46204</v>
      </c>
      <c r="D7" s="9">
        <v>0.25</v>
      </c>
      <c r="E7" s="8">
        <f>C7+1</f>
        <v>46205</v>
      </c>
      <c r="F7" s="9">
        <v>0.25</v>
      </c>
      <c r="G7" s="10">
        <f>IFERROR(((E7-C7)+(F7-D7)),"")</f>
        <v>1</v>
      </c>
      <c r="H7" s="797">
        <v>4068532.22</v>
      </c>
      <c r="I7" s="797">
        <v>4073080.62</v>
      </c>
      <c r="J7" s="102">
        <f>I7-H7+M7</f>
        <v>4548.3999999999069</v>
      </c>
      <c r="K7" s="27">
        <f>J7/24</f>
        <v>189.51666666666279</v>
      </c>
      <c r="L7" s="101"/>
      <c r="N7" s="103"/>
    </row>
    <row r="8" spans="1:14">
      <c r="A8" s="12">
        <f>A7+1</f>
        <v>2</v>
      </c>
      <c r="B8" s="8">
        <f>B7+1</f>
        <v>46205</v>
      </c>
      <c r="C8" s="8">
        <f>B8</f>
        <v>46205</v>
      </c>
      <c r="D8" s="9">
        <f>F7</f>
        <v>0.25</v>
      </c>
      <c r="E8" s="8">
        <f>C8+1</f>
        <v>46206</v>
      </c>
      <c r="F8" s="9">
        <f>F7</f>
        <v>0.25</v>
      </c>
      <c r="G8" s="10">
        <f>IFERROR(((E8-C8)+(F8-D8)),"")</f>
        <v>1</v>
      </c>
      <c r="H8" s="797">
        <f t="shared" ref="H8:H37" si="0">I7</f>
        <v>4073080.62</v>
      </c>
      <c r="I8" s="797">
        <v>4077242.11</v>
      </c>
      <c r="J8" s="102">
        <f t="shared" ref="J8:J34" si="1">I8-H8</f>
        <v>4161.4899999997579</v>
      </c>
      <c r="K8" s="27">
        <f t="shared" ref="K8:K34" si="2">J8/24</f>
        <v>173.39541666665659</v>
      </c>
      <c r="L8" s="104"/>
    </row>
    <row r="9" spans="1:14">
      <c r="A9" s="12">
        <f t="shared" ref="A9:B24" si="3">A8+1</f>
        <v>3</v>
      </c>
      <c r="B9" s="8">
        <f t="shared" si="3"/>
        <v>46206</v>
      </c>
      <c r="C9" s="8">
        <f t="shared" ref="C9:C34" si="4">B9</f>
        <v>46206</v>
      </c>
      <c r="D9" s="9">
        <f t="shared" ref="D9:D34" si="5">F8</f>
        <v>0.25</v>
      </c>
      <c r="E9" s="8">
        <f t="shared" ref="E9:E34" si="6">C9+1</f>
        <v>46207</v>
      </c>
      <c r="F9" s="9">
        <f t="shared" ref="F9:F37" si="7">F8</f>
        <v>0.25</v>
      </c>
      <c r="G9" s="10">
        <f>IFERROR(((E9-C9)+(F9-D9)),"")</f>
        <v>1</v>
      </c>
      <c r="H9" s="797">
        <f t="shared" si="0"/>
        <v>4077242.11</v>
      </c>
      <c r="I9" s="797">
        <v>4081525.39</v>
      </c>
      <c r="J9" s="102">
        <f t="shared" ref="J9" si="8">I9-H9</f>
        <v>4283.2800000002608</v>
      </c>
      <c r="K9" s="27">
        <f t="shared" ref="K9" si="9">J9/24</f>
        <v>178.47000000001086</v>
      </c>
      <c r="L9" s="104"/>
    </row>
    <row r="10" spans="1:14">
      <c r="A10" s="12">
        <f t="shared" si="3"/>
        <v>4</v>
      </c>
      <c r="B10" s="8">
        <f t="shared" si="3"/>
        <v>46207</v>
      </c>
      <c r="C10" s="8">
        <f t="shared" si="4"/>
        <v>46207</v>
      </c>
      <c r="D10" s="9">
        <f t="shared" si="5"/>
        <v>0.25</v>
      </c>
      <c r="E10" s="8">
        <f t="shared" si="6"/>
        <v>46208</v>
      </c>
      <c r="F10" s="9">
        <f t="shared" si="7"/>
        <v>0.25</v>
      </c>
      <c r="G10" s="10">
        <f t="shared" ref="G10:G34" si="10">IFERROR(((E10-C10)+(F10-D10)),"")</f>
        <v>1</v>
      </c>
      <c r="H10" s="797">
        <f t="shared" si="0"/>
        <v>4081525.39</v>
      </c>
      <c r="I10" s="797">
        <v>4084825.34</v>
      </c>
      <c r="J10" s="102">
        <f t="shared" ref="J10" si="11">I10-H10</f>
        <v>3299.9499999997206</v>
      </c>
      <c r="K10" s="27">
        <f t="shared" ref="K10" si="12">J10/24</f>
        <v>137.49791666665502</v>
      </c>
      <c r="L10" s="104"/>
    </row>
    <row r="11" spans="1:14">
      <c r="A11" s="12">
        <f t="shared" si="3"/>
        <v>5</v>
      </c>
      <c r="B11" s="8">
        <f t="shared" si="3"/>
        <v>46208</v>
      </c>
      <c r="C11" s="8">
        <f t="shared" si="4"/>
        <v>46208</v>
      </c>
      <c r="D11" s="9">
        <f t="shared" si="5"/>
        <v>0.25</v>
      </c>
      <c r="E11" s="8">
        <f t="shared" si="6"/>
        <v>46209</v>
      </c>
      <c r="F11" s="9">
        <f t="shared" si="7"/>
        <v>0.25</v>
      </c>
      <c r="G11" s="10">
        <f t="shared" si="10"/>
        <v>1</v>
      </c>
      <c r="H11" s="797">
        <f t="shared" si="0"/>
        <v>4084825.34</v>
      </c>
      <c r="I11" s="797">
        <v>4087524.84</v>
      </c>
      <c r="J11" s="102">
        <f t="shared" ref="J11" si="13">I11-H11</f>
        <v>2699.5</v>
      </c>
      <c r="K11" s="27">
        <f t="shared" ref="K11" si="14">J11/24</f>
        <v>112.47916666666667</v>
      </c>
      <c r="L11" s="104"/>
    </row>
    <row r="12" spans="1:14">
      <c r="A12" s="12">
        <f t="shared" si="3"/>
        <v>6</v>
      </c>
      <c r="B12" s="8">
        <f t="shared" si="3"/>
        <v>46209</v>
      </c>
      <c r="C12" s="8">
        <f t="shared" si="4"/>
        <v>46209</v>
      </c>
      <c r="D12" s="9">
        <f t="shared" si="5"/>
        <v>0.25</v>
      </c>
      <c r="E12" s="8">
        <f t="shared" si="6"/>
        <v>46210</v>
      </c>
      <c r="F12" s="9">
        <f t="shared" si="7"/>
        <v>0.25</v>
      </c>
      <c r="G12" s="10">
        <f t="shared" si="10"/>
        <v>1</v>
      </c>
      <c r="H12" s="797">
        <f t="shared" si="0"/>
        <v>4087524.84</v>
      </c>
      <c r="I12" s="797">
        <v>4093121.71</v>
      </c>
      <c r="J12" s="102">
        <f t="shared" ref="J12" si="15">I12-H12</f>
        <v>5596.8700000001118</v>
      </c>
      <c r="K12" s="27">
        <f t="shared" ref="K12" si="16">J12/24</f>
        <v>233.20291666667131</v>
      </c>
      <c r="L12" s="104"/>
    </row>
    <row r="13" spans="1:14">
      <c r="A13" s="12">
        <f t="shared" si="3"/>
        <v>7</v>
      </c>
      <c r="B13" s="8">
        <f t="shared" si="3"/>
        <v>46210</v>
      </c>
      <c r="C13" s="8">
        <f t="shared" si="4"/>
        <v>46210</v>
      </c>
      <c r="D13" s="9">
        <f t="shared" si="5"/>
        <v>0.25</v>
      </c>
      <c r="E13" s="8">
        <f t="shared" si="6"/>
        <v>46211</v>
      </c>
      <c r="F13" s="9">
        <f t="shared" si="7"/>
        <v>0.25</v>
      </c>
      <c r="G13" s="10">
        <f t="shared" si="10"/>
        <v>1</v>
      </c>
      <c r="H13" s="797">
        <f t="shared" si="0"/>
        <v>4093121.71</v>
      </c>
      <c r="I13" s="797">
        <v>4099149.02</v>
      </c>
      <c r="J13" s="102">
        <f t="shared" ref="J13" si="17">I13-H13</f>
        <v>6027.3100000000559</v>
      </c>
      <c r="K13" s="27">
        <f t="shared" ref="K13" si="18">J13/24</f>
        <v>251.13791666666899</v>
      </c>
      <c r="L13" s="104"/>
    </row>
    <row r="14" spans="1:14">
      <c r="A14" s="12">
        <f t="shared" si="3"/>
        <v>8</v>
      </c>
      <c r="B14" s="8">
        <f t="shared" si="3"/>
        <v>46211</v>
      </c>
      <c r="C14" s="8">
        <f t="shared" si="4"/>
        <v>46211</v>
      </c>
      <c r="D14" s="9">
        <f t="shared" si="5"/>
        <v>0.25</v>
      </c>
      <c r="E14" s="8">
        <f t="shared" si="6"/>
        <v>46212</v>
      </c>
      <c r="F14" s="9">
        <f t="shared" si="7"/>
        <v>0.25</v>
      </c>
      <c r="G14" s="10">
        <f t="shared" si="10"/>
        <v>1</v>
      </c>
      <c r="H14" s="797">
        <f t="shared" si="0"/>
        <v>4099149.02</v>
      </c>
      <c r="I14" s="797">
        <v>4105228.55</v>
      </c>
      <c r="J14" s="102">
        <f t="shared" ref="J14" si="19">I14-H14</f>
        <v>6079.5299999997951</v>
      </c>
      <c r="K14" s="27">
        <f t="shared" ref="K14" si="20">J14/24</f>
        <v>253.31374999999147</v>
      </c>
      <c r="L14" s="104"/>
    </row>
    <row r="15" spans="1:14">
      <c r="A15" s="12">
        <f t="shared" si="3"/>
        <v>9</v>
      </c>
      <c r="B15" s="8">
        <f t="shared" si="3"/>
        <v>46212</v>
      </c>
      <c r="C15" s="8">
        <f t="shared" si="4"/>
        <v>46212</v>
      </c>
      <c r="D15" s="9">
        <f t="shared" si="5"/>
        <v>0.25</v>
      </c>
      <c r="E15" s="8">
        <f t="shared" si="6"/>
        <v>46213</v>
      </c>
      <c r="F15" s="9">
        <f t="shared" si="7"/>
        <v>0.25</v>
      </c>
      <c r="G15" s="10">
        <f t="shared" si="10"/>
        <v>1</v>
      </c>
      <c r="H15" s="797">
        <f t="shared" si="0"/>
        <v>4105228.55</v>
      </c>
      <c r="I15" s="797">
        <v>4111529.69</v>
      </c>
      <c r="J15" s="102">
        <f t="shared" ref="J15" si="21">I15-H15</f>
        <v>6301.1400000001304</v>
      </c>
      <c r="K15" s="27">
        <f t="shared" ref="K15" si="22">J15/24</f>
        <v>262.54750000000541</v>
      </c>
      <c r="L15" s="104"/>
    </row>
    <row r="16" spans="1:14">
      <c r="A16" s="12">
        <f t="shared" si="3"/>
        <v>10</v>
      </c>
      <c r="B16" s="8">
        <f t="shared" si="3"/>
        <v>46213</v>
      </c>
      <c r="C16" s="8">
        <f t="shared" si="4"/>
        <v>46213</v>
      </c>
      <c r="D16" s="9">
        <f t="shared" si="5"/>
        <v>0.25</v>
      </c>
      <c r="E16" s="8">
        <f t="shared" si="6"/>
        <v>46214</v>
      </c>
      <c r="F16" s="9">
        <f t="shared" si="7"/>
        <v>0.25</v>
      </c>
      <c r="G16" s="10">
        <f t="shared" si="10"/>
        <v>1</v>
      </c>
      <c r="H16" s="797">
        <f t="shared" si="0"/>
        <v>4111529.69</v>
      </c>
      <c r="I16" s="798">
        <v>4116809.66</v>
      </c>
      <c r="J16" s="102">
        <f t="shared" ref="J16" si="23">I16-H16</f>
        <v>5279.9700000002049</v>
      </c>
      <c r="K16" s="27">
        <f t="shared" ref="K16" si="24">J16/24</f>
        <v>219.99875000000853</v>
      </c>
      <c r="L16" s="104"/>
    </row>
    <row r="17" spans="1:16">
      <c r="A17" s="12">
        <f t="shared" si="3"/>
        <v>11</v>
      </c>
      <c r="B17" s="8">
        <f t="shared" si="3"/>
        <v>46214</v>
      </c>
      <c r="C17" s="8">
        <f t="shared" si="4"/>
        <v>46214</v>
      </c>
      <c r="D17" s="9">
        <f t="shared" si="5"/>
        <v>0.25</v>
      </c>
      <c r="E17" s="8">
        <f t="shared" si="6"/>
        <v>46215</v>
      </c>
      <c r="F17" s="9">
        <f t="shared" si="7"/>
        <v>0.25</v>
      </c>
      <c r="G17" s="10">
        <f t="shared" si="10"/>
        <v>1</v>
      </c>
      <c r="H17" s="797">
        <f t="shared" si="0"/>
        <v>4116809.66</v>
      </c>
      <c r="I17" s="797">
        <v>4120935.01</v>
      </c>
      <c r="J17" s="102">
        <f t="shared" ref="J17" si="25">I17-H17</f>
        <v>4125.3499999996275</v>
      </c>
      <c r="K17" s="27">
        <f t="shared" ref="K17" si="26">J17/24</f>
        <v>171.8895833333178</v>
      </c>
      <c r="L17" s="28"/>
    </row>
    <row r="18" spans="1:16">
      <c r="A18" s="12">
        <f t="shared" si="3"/>
        <v>12</v>
      </c>
      <c r="B18" s="8">
        <f t="shared" si="3"/>
        <v>46215</v>
      </c>
      <c r="C18" s="8">
        <f t="shared" si="4"/>
        <v>46215</v>
      </c>
      <c r="D18" s="9">
        <f t="shared" si="5"/>
        <v>0.25</v>
      </c>
      <c r="E18" s="8">
        <f t="shared" si="6"/>
        <v>46216</v>
      </c>
      <c r="F18" s="9">
        <f t="shared" si="7"/>
        <v>0.25</v>
      </c>
      <c r="G18" s="10">
        <f t="shared" si="10"/>
        <v>1</v>
      </c>
      <c r="H18" s="797">
        <f t="shared" si="0"/>
        <v>4120935.01</v>
      </c>
      <c r="I18" s="797">
        <v>4123587.9</v>
      </c>
      <c r="J18" s="102">
        <f t="shared" ref="J18" si="27">I18-H18</f>
        <v>2652.8900000001304</v>
      </c>
      <c r="K18" s="27">
        <f t="shared" ref="K18" si="28">J18/24</f>
        <v>110.53708333333877</v>
      </c>
      <c r="L18" s="28"/>
    </row>
    <row r="19" spans="1:16">
      <c r="A19" s="12">
        <f t="shared" si="3"/>
        <v>13</v>
      </c>
      <c r="B19" s="8">
        <f t="shared" si="3"/>
        <v>46216</v>
      </c>
      <c r="C19" s="8">
        <f t="shared" si="4"/>
        <v>46216</v>
      </c>
      <c r="D19" s="9">
        <f t="shared" si="5"/>
        <v>0.25</v>
      </c>
      <c r="E19" s="8">
        <f t="shared" si="6"/>
        <v>46217</v>
      </c>
      <c r="F19" s="9">
        <f t="shared" si="7"/>
        <v>0.25</v>
      </c>
      <c r="G19" s="10">
        <f t="shared" si="10"/>
        <v>1</v>
      </c>
      <c r="H19" s="797">
        <f t="shared" si="0"/>
        <v>4123587.9</v>
      </c>
      <c r="I19" s="797">
        <v>4129410.46</v>
      </c>
      <c r="J19" s="102">
        <f t="shared" si="1"/>
        <v>5822.5600000000559</v>
      </c>
      <c r="K19" s="27">
        <f t="shared" si="2"/>
        <v>242.60666666666899</v>
      </c>
      <c r="L19" s="104"/>
    </row>
    <row r="20" spans="1:16">
      <c r="A20" s="12">
        <f t="shared" si="3"/>
        <v>14</v>
      </c>
      <c r="B20" s="8">
        <f t="shared" si="3"/>
        <v>46217</v>
      </c>
      <c r="C20" s="8">
        <f t="shared" si="4"/>
        <v>46217</v>
      </c>
      <c r="D20" s="9">
        <f t="shared" si="5"/>
        <v>0.25</v>
      </c>
      <c r="E20" s="8">
        <f t="shared" si="6"/>
        <v>46218</v>
      </c>
      <c r="F20" s="9">
        <f t="shared" si="7"/>
        <v>0.25</v>
      </c>
      <c r="G20" s="10">
        <f t="shared" si="10"/>
        <v>1</v>
      </c>
      <c r="H20" s="797">
        <f t="shared" si="0"/>
        <v>4129410.46</v>
      </c>
      <c r="I20" s="797">
        <v>4135300.98</v>
      </c>
      <c r="J20" s="102">
        <f t="shared" ref="J20" si="29">I20-H20</f>
        <v>5890.5200000000186</v>
      </c>
      <c r="K20" s="27">
        <f t="shared" ref="K20" si="30">J20/24</f>
        <v>245.4383333333341</v>
      </c>
      <c r="L20" s="104"/>
    </row>
    <row r="21" spans="1:16">
      <c r="A21" s="12">
        <f t="shared" si="3"/>
        <v>15</v>
      </c>
      <c r="B21" s="8">
        <f t="shared" si="3"/>
        <v>46218</v>
      </c>
      <c r="C21" s="8">
        <f t="shared" si="4"/>
        <v>46218</v>
      </c>
      <c r="D21" s="9">
        <f t="shared" si="5"/>
        <v>0.25</v>
      </c>
      <c r="E21" s="8">
        <f t="shared" si="6"/>
        <v>46219</v>
      </c>
      <c r="F21" s="9">
        <f t="shared" si="7"/>
        <v>0.25</v>
      </c>
      <c r="G21" s="10">
        <f t="shared" si="10"/>
        <v>1</v>
      </c>
      <c r="H21" s="797">
        <f t="shared" si="0"/>
        <v>4135300.98</v>
      </c>
      <c r="I21" s="797">
        <v>4140997.98</v>
      </c>
      <c r="J21" s="102">
        <f t="shared" ref="J21" si="31">I21-H21</f>
        <v>5697</v>
      </c>
      <c r="K21" s="27">
        <f t="shared" ref="K21" si="32">J21/24</f>
        <v>237.375</v>
      </c>
      <c r="L21" s="104"/>
    </row>
    <row r="22" spans="1:16">
      <c r="A22" s="12">
        <f t="shared" si="3"/>
        <v>16</v>
      </c>
      <c r="B22" s="8">
        <f t="shared" si="3"/>
        <v>46219</v>
      </c>
      <c r="C22" s="8">
        <f t="shared" si="4"/>
        <v>46219</v>
      </c>
      <c r="D22" s="9">
        <f t="shared" si="5"/>
        <v>0.25</v>
      </c>
      <c r="E22" s="8">
        <f t="shared" si="6"/>
        <v>46220</v>
      </c>
      <c r="F22" s="9">
        <f t="shared" si="7"/>
        <v>0.25</v>
      </c>
      <c r="G22" s="10">
        <f t="shared" si="10"/>
        <v>1</v>
      </c>
      <c r="H22" s="797">
        <f t="shared" si="0"/>
        <v>4140997.98</v>
      </c>
      <c r="I22" s="797">
        <v>4146333.16</v>
      </c>
      <c r="J22" s="102">
        <f t="shared" si="1"/>
        <v>5335.1800000001676</v>
      </c>
      <c r="K22" s="27">
        <f t="shared" si="2"/>
        <v>222.29916666667364</v>
      </c>
      <c r="L22" s="104"/>
    </row>
    <row r="23" spans="1:16">
      <c r="A23" s="12">
        <f t="shared" si="3"/>
        <v>17</v>
      </c>
      <c r="B23" s="8">
        <f t="shared" si="3"/>
        <v>46220</v>
      </c>
      <c r="C23" s="8">
        <f t="shared" si="4"/>
        <v>46220</v>
      </c>
      <c r="D23" s="9">
        <f t="shared" si="5"/>
        <v>0.25</v>
      </c>
      <c r="E23" s="8">
        <f t="shared" si="6"/>
        <v>46221</v>
      </c>
      <c r="F23" s="9">
        <f t="shared" si="7"/>
        <v>0.25</v>
      </c>
      <c r="G23" s="10">
        <f t="shared" si="10"/>
        <v>1</v>
      </c>
      <c r="H23" s="797">
        <f t="shared" si="0"/>
        <v>4146333.16</v>
      </c>
      <c r="I23" s="797">
        <v>4152377.96</v>
      </c>
      <c r="J23" s="102">
        <f t="shared" si="1"/>
        <v>6044.7999999998137</v>
      </c>
      <c r="K23" s="27">
        <f t="shared" ref="K23" si="33">J23/24</f>
        <v>251.86666666665892</v>
      </c>
      <c r="L23" s="104"/>
    </row>
    <row r="24" spans="1:16">
      <c r="A24" s="12">
        <f t="shared" si="3"/>
        <v>18</v>
      </c>
      <c r="B24" s="8">
        <f t="shared" si="3"/>
        <v>46221</v>
      </c>
      <c r="C24" s="8">
        <f t="shared" si="4"/>
        <v>46221</v>
      </c>
      <c r="D24" s="9">
        <f t="shared" si="5"/>
        <v>0.25</v>
      </c>
      <c r="E24" s="8">
        <f t="shared" si="6"/>
        <v>46222</v>
      </c>
      <c r="F24" s="9">
        <f t="shared" si="7"/>
        <v>0.25</v>
      </c>
      <c r="G24" s="10">
        <f t="shared" si="10"/>
        <v>1</v>
      </c>
      <c r="H24" s="797">
        <f t="shared" si="0"/>
        <v>4152377.96</v>
      </c>
      <c r="I24" s="797">
        <v>4156379.06</v>
      </c>
      <c r="J24" s="102">
        <f t="shared" ref="J24" si="34">I24-H24</f>
        <v>4001.1000000000931</v>
      </c>
      <c r="K24" s="27">
        <f t="shared" ref="K24" si="35">J24/24</f>
        <v>166.71250000000387</v>
      </c>
      <c r="L24" s="28"/>
    </row>
    <row r="25" spans="1:16">
      <c r="A25" s="12">
        <f t="shared" ref="A25:B34" si="36">A24+1</f>
        <v>19</v>
      </c>
      <c r="B25" s="8">
        <f>B24+1</f>
        <v>46222</v>
      </c>
      <c r="C25" s="8">
        <f t="shared" si="4"/>
        <v>46222</v>
      </c>
      <c r="D25" s="9">
        <f t="shared" si="5"/>
        <v>0.25</v>
      </c>
      <c r="E25" s="8">
        <f t="shared" si="6"/>
        <v>46223</v>
      </c>
      <c r="F25" s="9">
        <f t="shared" si="7"/>
        <v>0.25</v>
      </c>
      <c r="G25" s="10">
        <f t="shared" si="10"/>
        <v>1</v>
      </c>
      <c r="H25" s="797">
        <f t="shared" si="0"/>
        <v>4156379.06</v>
      </c>
      <c r="I25" s="797">
        <v>4158462.02</v>
      </c>
      <c r="J25" s="102">
        <f t="shared" ref="J25" si="37">I25-H25</f>
        <v>2082.9599999999627</v>
      </c>
      <c r="K25" s="27">
        <f t="shared" ref="K25" si="38">J25/24</f>
        <v>86.789999999998443</v>
      </c>
      <c r="L25" s="28"/>
    </row>
    <row r="26" spans="1:16">
      <c r="A26" s="12">
        <f t="shared" si="36"/>
        <v>20</v>
      </c>
      <c r="B26" s="8">
        <f>B25+1</f>
        <v>46223</v>
      </c>
      <c r="C26" s="8">
        <f t="shared" si="4"/>
        <v>46223</v>
      </c>
      <c r="D26" s="9">
        <f t="shared" si="5"/>
        <v>0.25</v>
      </c>
      <c r="E26" s="8">
        <f t="shared" si="6"/>
        <v>46224</v>
      </c>
      <c r="F26" s="9">
        <f t="shared" si="7"/>
        <v>0.25</v>
      </c>
      <c r="G26" s="10">
        <f t="shared" si="10"/>
        <v>1</v>
      </c>
      <c r="H26" s="797">
        <f t="shared" si="0"/>
        <v>4158462.02</v>
      </c>
      <c r="I26" s="797">
        <v>4163826.41</v>
      </c>
      <c r="J26" s="102">
        <f t="shared" si="1"/>
        <v>5364.3900000001304</v>
      </c>
      <c r="K26" s="27">
        <f t="shared" si="2"/>
        <v>223.51625000000544</v>
      </c>
      <c r="L26" s="104"/>
    </row>
    <row r="27" spans="1:16">
      <c r="A27" s="12">
        <f t="shared" si="36"/>
        <v>21</v>
      </c>
      <c r="B27" s="8">
        <f>B26+1</f>
        <v>46224</v>
      </c>
      <c r="C27" s="8">
        <f t="shared" si="4"/>
        <v>46224</v>
      </c>
      <c r="D27" s="9">
        <f t="shared" si="5"/>
        <v>0.25</v>
      </c>
      <c r="E27" s="8">
        <f t="shared" si="6"/>
        <v>46225</v>
      </c>
      <c r="F27" s="9">
        <f t="shared" si="7"/>
        <v>0.25</v>
      </c>
      <c r="G27" s="10">
        <f t="shared" si="10"/>
        <v>1</v>
      </c>
      <c r="H27" s="797">
        <f t="shared" si="0"/>
        <v>4163826.41</v>
      </c>
      <c r="I27" s="798">
        <v>4169401.79</v>
      </c>
      <c r="J27" s="102">
        <f t="shared" ref="J27" si="39">I27-H27</f>
        <v>5575.3799999998882</v>
      </c>
      <c r="K27" s="27">
        <f t="shared" ref="K27:K32" si="40">J27/24</f>
        <v>232.30749999999534</v>
      </c>
      <c r="L27" s="104"/>
    </row>
    <row r="28" spans="1:16">
      <c r="A28" s="12">
        <f t="shared" si="36"/>
        <v>22</v>
      </c>
      <c r="B28" s="8">
        <f t="shared" si="36"/>
        <v>46225</v>
      </c>
      <c r="C28" s="8">
        <f t="shared" si="4"/>
        <v>46225</v>
      </c>
      <c r="D28" s="9">
        <f t="shared" si="5"/>
        <v>0.25</v>
      </c>
      <c r="E28" s="8">
        <f t="shared" si="6"/>
        <v>46226</v>
      </c>
      <c r="F28" s="9">
        <f t="shared" si="7"/>
        <v>0.25</v>
      </c>
      <c r="G28" s="10">
        <f t="shared" si="10"/>
        <v>1</v>
      </c>
      <c r="H28" s="797">
        <f t="shared" si="0"/>
        <v>4169401.79</v>
      </c>
      <c r="I28" s="797">
        <v>4174751.02</v>
      </c>
      <c r="J28" s="102">
        <f>I28-H28+M28</f>
        <v>5349.2299999999814</v>
      </c>
      <c r="K28" s="27">
        <f t="shared" si="40"/>
        <v>222.88458333333256</v>
      </c>
      <c r="L28" s="104"/>
      <c r="M28" s="75"/>
      <c r="N28" s="103"/>
    </row>
    <row r="29" spans="1:16">
      <c r="A29" s="12">
        <f t="shared" si="36"/>
        <v>23</v>
      </c>
      <c r="B29" s="8">
        <f t="shared" si="36"/>
        <v>46226</v>
      </c>
      <c r="C29" s="8">
        <f t="shared" si="4"/>
        <v>46226</v>
      </c>
      <c r="D29" s="9">
        <f t="shared" si="5"/>
        <v>0.25</v>
      </c>
      <c r="E29" s="8">
        <f t="shared" si="6"/>
        <v>46227</v>
      </c>
      <c r="F29" s="9">
        <f t="shared" si="7"/>
        <v>0.25</v>
      </c>
      <c r="G29" s="10">
        <f t="shared" si="10"/>
        <v>1</v>
      </c>
      <c r="H29" s="797">
        <f t="shared" si="0"/>
        <v>4174751.02</v>
      </c>
      <c r="I29" s="797">
        <v>4180024.16</v>
      </c>
      <c r="J29" s="102">
        <f>I29-H29+M29</f>
        <v>5273.1400000001304</v>
      </c>
      <c r="K29" s="27">
        <f t="shared" si="40"/>
        <v>219.7141666666721</v>
      </c>
      <c r="L29" s="104"/>
      <c r="M29" s="75"/>
      <c r="N29" s="103"/>
    </row>
    <row r="30" spans="1:16">
      <c r="A30" s="12">
        <f t="shared" si="36"/>
        <v>24</v>
      </c>
      <c r="B30" s="8">
        <f t="shared" si="36"/>
        <v>46227</v>
      </c>
      <c r="C30" s="8">
        <f t="shared" si="4"/>
        <v>46227</v>
      </c>
      <c r="D30" s="9">
        <f t="shared" si="5"/>
        <v>0.25</v>
      </c>
      <c r="E30" s="8">
        <f t="shared" si="6"/>
        <v>46228</v>
      </c>
      <c r="F30" s="9">
        <f t="shared" si="7"/>
        <v>0.25</v>
      </c>
      <c r="G30" s="10">
        <f t="shared" si="10"/>
        <v>1</v>
      </c>
      <c r="H30" s="797">
        <f t="shared" si="0"/>
        <v>4180024.16</v>
      </c>
      <c r="I30" s="797">
        <v>4185662.45</v>
      </c>
      <c r="J30" s="102">
        <f>I30-H30+M30</f>
        <v>5638.2900000000373</v>
      </c>
      <c r="K30" s="27">
        <f t="shared" si="40"/>
        <v>234.92875000000154</v>
      </c>
      <c r="L30" s="104"/>
      <c r="M30" s="75"/>
      <c r="N30" s="103"/>
    </row>
    <row r="31" spans="1:16">
      <c r="A31" s="12">
        <f t="shared" si="36"/>
        <v>25</v>
      </c>
      <c r="B31" s="8">
        <f t="shared" si="36"/>
        <v>46228</v>
      </c>
      <c r="C31" s="8">
        <f t="shared" si="4"/>
        <v>46228</v>
      </c>
      <c r="D31" s="9">
        <f t="shared" si="5"/>
        <v>0.25</v>
      </c>
      <c r="E31" s="8">
        <f t="shared" si="6"/>
        <v>46229</v>
      </c>
      <c r="F31" s="9">
        <f t="shared" si="7"/>
        <v>0.25</v>
      </c>
      <c r="G31" s="10">
        <f t="shared" si="10"/>
        <v>1</v>
      </c>
      <c r="H31" s="797">
        <f t="shared" si="0"/>
        <v>4185662.45</v>
      </c>
      <c r="I31" s="797">
        <v>4188887.77</v>
      </c>
      <c r="J31" s="102">
        <f>I31-H31+M31</f>
        <v>3225.3199999998324</v>
      </c>
      <c r="K31" s="27">
        <f t="shared" si="40"/>
        <v>134.38833333332636</v>
      </c>
      <c r="L31" s="28"/>
      <c r="M31" s="75"/>
      <c r="N31" s="103"/>
      <c r="P31" s="75"/>
    </row>
    <row r="32" spans="1:16">
      <c r="A32" s="12">
        <f t="shared" si="36"/>
        <v>26</v>
      </c>
      <c r="B32" s="8">
        <f t="shared" si="36"/>
        <v>46229</v>
      </c>
      <c r="C32" s="8">
        <f t="shared" si="4"/>
        <v>46229</v>
      </c>
      <c r="D32" s="9">
        <f t="shared" si="5"/>
        <v>0.25</v>
      </c>
      <c r="E32" s="8">
        <f t="shared" si="6"/>
        <v>46230</v>
      </c>
      <c r="F32" s="9">
        <f t="shared" si="7"/>
        <v>0.25</v>
      </c>
      <c r="G32" s="10">
        <f t="shared" si="10"/>
        <v>1</v>
      </c>
      <c r="H32" s="797">
        <f t="shared" si="0"/>
        <v>4188887.77</v>
      </c>
      <c r="I32" s="797">
        <v>4190588.84</v>
      </c>
      <c r="J32" s="102">
        <f>I32-H32+M32</f>
        <v>1701.0699999998324</v>
      </c>
      <c r="K32" s="27">
        <f t="shared" si="40"/>
        <v>70.877916666659686</v>
      </c>
      <c r="L32" s="28"/>
      <c r="N32" s="103"/>
    </row>
    <row r="33" spans="1:14">
      <c r="A33" s="12">
        <f t="shared" si="36"/>
        <v>27</v>
      </c>
      <c r="B33" s="8">
        <f t="shared" si="36"/>
        <v>46230</v>
      </c>
      <c r="C33" s="8">
        <f t="shared" si="4"/>
        <v>46230</v>
      </c>
      <c r="D33" s="9">
        <f t="shared" si="5"/>
        <v>0.25</v>
      </c>
      <c r="E33" s="8">
        <f t="shared" si="6"/>
        <v>46231</v>
      </c>
      <c r="F33" s="9">
        <f t="shared" si="7"/>
        <v>0.25</v>
      </c>
      <c r="G33" s="10">
        <f t="shared" si="10"/>
        <v>1</v>
      </c>
      <c r="H33" s="797">
        <f t="shared" si="0"/>
        <v>4190588.84</v>
      </c>
      <c r="I33" s="797">
        <v>4194162.06</v>
      </c>
      <c r="J33" s="102">
        <f t="shared" si="1"/>
        <v>3573.2200000002049</v>
      </c>
      <c r="K33" s="27">
        <f t="shared" si="2"/>
        <v>148.88416666667521</v>
      </c>
      <c r="L33" s="28"/>
      <c r="N33" s="103"/>
    </row>
    <row r="34" spans="1:14">
      <c r="A34" s="12">
        <f t="shared" si="36"/>
        <v>28</v>
      </c>
      <c r="B34" s="8">
        <f t="shared" si="36"/>
        <v>46231</v>
      </c>
      <c r="C34" s="8">
        <f t="shared" si="4"/>
        <v>46231</v>
      </c>
      <c r="D34" s="9">
        <f t="shared" si="5"/>
        <v>0.25</v>
      </c>
      <c r="E34" s="8">
        <f t="shared" si="6"/>
        <v>46232</v>
      </c>
      <c r="F34" s="9">
        <f t="shared" si="7"/>
        <v>0.25</v>
      </c>
      <c r="G34" s="10">
        <f t="shared" si="10"/>
        <v>1</v>
      </c>
      <c r="H34" s="797">
        <f t="shared" si="0"/>
        <v>4194162.06</v>
      </c>
      <c r="I34" s="797">
        <v>4197648.3099999996</v>
      </c>
      <c r="J34" s="102">
        <f t="shared" si="1"/>
        <v>3486.2499999995343</v>
      </c>
      <c r="K34" s="27">
        <f t="shared" si="2"/>
        <v>145.26041666664727</v>
      </c>
      <c r="L34" s="28"/>
    </row>
    <row r="35" spans="1:14">
      <c r="A35" s="12">
        <f t="shared" ref="A35:B35" si="41">A34+1</f>
        <v>29</v>
      </c>
      <c r="B35" s="8">
        <f t="shared" si="41"/>
        <v>46232</v>
      </c>
      <c r="C35" s="8">
        <f t="shared" ref="C35:C36" si="42">B35</f>
        <v>46232</v>
      </c>
      <c r="D35" s="9">
        <f t="shared" ref="D35:D36" si="43">F34</f>
        <v>0.25</v>
      </c>
      <c r="E35" s="8">
        <f t="shared" ref="E35:E36" si="44">C35+1</f>
        <v>46233</v>
      </c>
      <c r="F35" s="9">
        <f t="shared" si="7"/>
        <v>0.25</v>
      </c>
      <c r="G35" s="10">
        <f t="shared" ref="G35:G36" si="45">IFERROR(((E35-C35)+(F35-D35)),"")</f>
        <v>1</v>
      </c>
      <c r="H35" s="797">
        <f t="shared" si="0"/>
        <v>4197648.3099999996</v>
      </c>
      <c r="I35" s="797">
        <v>4202202.1100000003</v>
      </c>
      <c r="J35" s="102">
        <f t="shared" ref="J35:J36" si="46">I35-H35</f>
        <v>4553.8000000007451</v>
      </c>
      <c r="K35" s="27">
        <f t="shared" ref="K35:K36" si="47">J35/24</f>
        <v>189.74166666669771</v>
      </c>
      <c r="L35" s="28"/>
    </row>
    <row r="36" spans="1:14">
      <c r="A36" s="12">
        <f t="shared" ref="A36:B37" si="48">A35+1</f>
        <v>30</v>
      </c>
      <c r="B36" s="8">
        <f t="shared" si="48"/>
        <v>46233</v>
      </c>
      <c r="C36" s="8">
        <f t="shared" si="42"/>
        <v>46233</v>
      </c>
      <c r="D36" s="9">
        <f t="shared" si="43"/>
        <v>0.25</v>
      </c>
      <c r="E36" s="8">
        <f t="shared" si="44"/>
        <v>46234</v>
      </c>
      <c r="F36" s="9">
        <f t="shared" si="7"/>
        <v>0.25</v>
      </c>
      <c r="G36" s="10">
        <f t="shared" si="45"/>
        <v>1</v>
      </c>
      <c r="H36" s="797">
        <f t="shared" si="0"/>
        <v>4202202.1100000003</v>
      </c>
      <c r="I36" s="797">
        <v>4206386.9800000004</v>
      </c>
      <c r="J36" s="102">
        <f t="shared" si="46"/>
        <v>4184.8700000001118</v>
      </c>
      <c r="K36" s="27">
        <f t="shared" si="47"/>
        <v>174.369583333338</v>
      </c>
      <c r="L36" s="28"/>
    </row>
    <row r="37" spans="1:14">
      <c r="A37" s="12">
        <f t="shared" si="48"/>
        <v>31</v>
      </c>
      <c r="B37" s="8">
        <f t="shared" si="48"/>
        <v>46234</v>
      </c>
      <c r="C37" s="8">
        <f t="shared" ref="C37" si="49">B37</f>
        <v>46234</v>
      </c>
      <c r="D37" s="9">
        <f t="shared" ref="D37" si="50">F36</f>
        <v>0.25</v>
      </c>
      <c r="E37" s="8">
        <f t="shared" ref="E37" si="51">C37+1</f>
        <v>46235</v>
      </c>
      <c r="F37" s="9">
        <f t="shared" si="7"/>
        <v>0.25</v>
      </c>
      <c r="G37" s="10">
        <f t="shared" ref="G37" si="52">IFERROR(((E37-C37)+(F37-D37)),"")</f>
        <v>1</v>
      </c>
      <c r="H37" s="797">
        <f t="shared" si="0"/>
        <v>4206386.9800000004</v>
      </c>
      <c r="I37" s="797">
        <v>4210627.87</v>
      </c>
      <c r="J37" s="102">
        <f t="shared" ref="J37" si="53">I37-H37</f>
        <v>4240.8899999996647</v>
      </c>
      <c r="K37" s="27">
        <f t="shared" ref="K37" si="54">J37/24</f>
        <v>176.70374999998603</v>
      </c>
      <c r="L37" s="28"/>
    </row>
    <row r="38" spans="1:14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4">
      <c r="A39" s="17" t="s">
        <v>3</v>
      </c>
      <c r="B39" s="18"/>
      <c r="C39" s="18"/>
      <c r="D39" s="18"/>
      <c r="E39" s="18"/>
      <c r="F39" s="18"/>
      <c r="G39" s="19">
        <f>SUM(G7:G34)</f>
        <v>28</v>
      </c>
      <c r="H39" s="20"/>
      <c r="I39" s="20"/>
      <c r="J39" s="32">
        <f>SUM(J7:J38)</f>
        <v>142095.64999999991</v>
      </c>
      <c r="K39" s="32">
        <f>AVERAGE(K7:K34)</f>
        <v>192.13703869047526</v>
      </c>
      <c r="L39" s="33"/>
    </row>
    <row r="40" spans="1:14">
      <c r="A40" s="21" t="s">
        <v>118</v>
      </c>
      <c r="B40" s="22"/>
      <c r="C40" s="22"/>
      <c r="D40" s="22"/>
      <c r="E40" s="22"/>
      <c r="F40" s="22"/>
      <c r="G40" s="23">
        <f>G39/SUMPRODUCT((G7:G34&gt;0)*1)</f>
        <v>1</v>
      </c>
      <c r="H40" s="24"/>
      <c r="I40" s="24"/>
      <c r="J40" s="24"/>
      <c r="K40" s="24">
        <f>K39/SUMPRODUCT((K7:K34&gt;0)*1)</f>
        <v>6.8620370960884021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4E00-000000000000}"/>
  </hyperlinks>
  <pageMargins left="0.7" right="0.7" top="0.75" bottom="0.75" header="0.3" footer="0.3"/>
  <pageSetup paperSize="9" orientation="portrait" horizontalDpi="360" verticalDpi="36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L40"/>
  <sheetViews>
    <sheetView workbookViewId="0">
      <pane xSplit="2" ySplit="6" topLeftCell="C7" activePane="bottomRight" state="frozen"/>
      <selection pane="topRight"/>
      <selection pane="bottomLeft"/>
      <selection pane="bottomRight" activeCell="A7" sqref="A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88671875" style="35" customWidth="1"/>
    <col min="10" max="10" width="13.88671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254</v>
      </c>
      <c r="D2" s="2"/>
      <c r="E2" s="2"/>
      <c r="F2" s="2" t="s">
        <v>255</v>
      </c>
      <c r="G2" s="2"/>
      <c r="H2" s="36"/>
      <c r="I2" s="36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36"/>
      <c r="I4" s="36"/>
      <c r="J4" s="2" t="s">
        <v>135</v>
      </c>
      <c r="K4" s="26">
        <f>MAX(K7:K36)</f>
        <v>0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36" t="s">
        <v>139</v>
      </c>
      <c r="I5" s="936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37" t="s">
        <v>136</v>
      </c>
      <c r="I6" s="37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0.68055555555555503</v>
      </c>
      <c r="E7" s="8">
        <f>C7</f>
        <v>46204</v>
      </c>
      <c r="F7" s="9">
        <v>0.69444444444444497</v>
      </c>
      <c r="G7" s="10">
        <f>IFERROR(((E7-C7)+(F7-D7)),"")</f>
        <v>1.388888888888995E-2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101" t="s">
        <v>145</v>
      </c>
    </row>
    <row r="8" spans="1:12">
      <c r="A8" s="12">
        <f>A7+1</f>
        <v>2</v>
      </c>
      <c r="B8" s="8">
        <f>B7+1</f>
        <v>46205</v>
      </c>
      <c r="C8" s="8">
        <f t="shared" ref="C8" si="2">B8</f>
        <v>46205</v>
      </c>
      <c r="D8" s="9">
        <v>0.68055555555555503</v>
      </c>
      <c r="E8" s="8">
        <f t="shared" ref="E8" si="3">C8</f>
        <v>46205</v>
      </c>
      <c r="F8" s="9">
        <v>0.69444444444444497</v>
      </c>
      <c r="G8" s="10">
        <f>IFERROR(((E8-C8)+(F8-D8)),"")</f>
        <v>1.388888888888995E-2</v>
      </c>
      <c r="H8" s="11"/>
      <c r="I8" s="11"/>
      <c r="J8" s="11">
        <f t="shared" si="0"/>
        <v>0</v>
      </c>
      <c r="K8" s="27">
        <f t="shared" si="1"/>
        <v>0</v>
      </c>
      <c r="L8" s="28" t="s">
        <v>145</v>
      </c>
    </row>
    <row r="9" spans="1:12">
      <c r="A9" s="12">
        <f t="shared" ref="A9:A35" si="4">A8+1</f>
        <v>3</v>
      </c>
      <c r="B9" s="8">
        <f t="shared" ref="B9:B35" si="5">B8+1</f>
        <v>46206</v>
      </c>
      <c r="C9" s="8">
        <f t="shared" ref="C9:C35" si="6">B9</f>
        <v>46206</v>
      </c>
      <c r="D9" s="9">
        <v>0.68055555555555503</v>
      </c>
      <c r="E9" s="8">
        <f t="shared" ref="E9:E35" si="7">C9</f>
        <v>46206</v>
      </c>
      <c r="F9" s="9">
        <v>0.69444444444444497</v>
      </c>
      <c r="G9" s="10">
        <f t="shared" ref="G9:G35" si="8">IFERROR(((E9-C9)+(F9-D9)),"")</f>
        <v>1.388888888888995E-2</v>
      </c>
      <c r="H9" s="11"/>
      <c r="I9" s="11"/>
      <c r="J9" s="11">
        <f t="shared" ref="J9" si="9">I9-H9</f>
        <v>0</v>
      </c>
      <c r="K9" s="27">
        <f t="shared" ref="K9" si="10">J9/24</f>
        <v>0</v>
      </c>
      <c r="L9" s="28" t="s">
        <v>145</v>
      </c>
    </row>
    <row r="10" spans="1:12">
      <c r="A10" s="12">
        <f t="shared" si="4"/>
        <v>4</v>
      </c>
      <c r="B10" s="8">
        <f t="shared" si="5"/>
        <v>46207</v>
      </c>
      <c r="C10" s="8">
        <f t="shared" si="6"/>
        <v>46207</v>
      </c>
      <c r="D10" s="9">
        <v>0.68055555555555503</v>
      </c>
      <c r="E10" s="8">
        <f t="shared" si="7"/>
        <v>46207</v>
      </c>
      <c r="F10" s="9">
        <v>0.69444444444444497</v>
      </c>
      <c r="G10" s="10">
        <f t="shared" si="8"/>
        <v>1.388888888888995E-2</v>
      </c>
      <c r="H10" s="11"/>
      <c r="I10" s="11"/>
      <c r="J10" s="11">
        <f t="shared" ref="J10" si="11">I10-H10</f>
        <v>0</v>
      </c>
      <c r="K10" s="27">
        <f t="shared" ref="K10" si="12">J10/24</f>
        <v>0</v>
      </c>
      <c r="L10" s="28" t="s">
        <v>145</v>
      </c>
    </row>
    <row r="11" spans="1:12">
      <c r="A11" s="12">
        <f t="shared" si="4"/>
        <v>5</v>
      </c>
      <c r="B11" s="8">
        <f t="shared" si="5"/>
        <v>46208</v>
      </c>
      <c r="C11" s="8">
        <f t="shared" si="6"/>
        <v>46208</v>
      </c>
      <c r="D11" s="9">
        <v>0.68055555555555503</v>
      </c>
      <c r="E11" s="8">
        <f t="shared" si="7"/>
        <v>46208</v>
      </c>
      <c r="F11" s="9">
        <v>0.69444444444444497</v>
      </c>
      <c r="G11" s="10">
        <f t="shared" si="8"/>
        <v>1.388888888888995E-2</v>
      </c>
      <c r="H11" s="11"/>
      <c r="I11" s="11"/>
      <c r="J11" s="11">
        <f t="shared" ref="J11" si="13">I11-H11</f>
        <v>0</v>
      </c>
      <c r="K11" s="27">
        <f t="shared" ref="K11" si="14">J11/24</f>
        <v>0</v>
      </c>
      <c r="L11" s="28" t="s">
        <v>145</v>
      </c>
    </row>
    <row r="12" spans="1:12">
      <c r="A12" s="12">
        <f t="shared" si="4"/>
        <v>6</v>
      </c>
      <c r="B12" s="8">
        <f t="shared" si="5"/>
        <v>46209</v>
      </c>
      <c r="C12" s="8">
        <f t="shared" si="6"/>
        <v>46209</v>
      </c>
      <c r="D12" s="9">
        <v>0.68055555555555503</v>
      </c>
      <c r="E12" s="8">
        <f t="shared" si="7"/>
        <v>46209</v>
      </c>
      <c r="F12" s="9">
        <v>0.69444444444444497</v>
      </c>
      <c r="G12" s="10">
        <f t="shared" si="8"/>
        <v>1.388888888888995E-2</v>
      </c>
      <c r="H12" s="11"/>
      <c r="I12" s="11"/>
      <c r="J12" s="11">
        <f t="shared" ref="J12" si="15">I12-H12</f>
        <v>0</v>
      </c>
      <c r="K12" s="27">
        <f t="shared" ref="K12" si="16">J12/24</f>
        <v>0</v>
      </c>
      <c r="L12" s="28" t="s">
        <v>145</v>
      </c>
    </row>
    <row r="13" spans="1:12">
      <c r="A13" s="12">
        <f t="shared" si="4"/>
        <v>7</v>
      </c>
      <c r="B13" s="8">
        <f t="shared" si="5"/>
        <v>46210</v>
      </c>
      <c r="C13" s="8">
        <f t="shared" si="6"/>
        <v>46210</v>
      </c>
      <c r="D13" s="9">
        <v>0.68055555555555503</v>
      </c>
      <c r="E13" s="8">
        <f t="shared" si="7"/>
        <v>46210</v>
      </c>
      <c r="F13" s="9">
        <v>0.69444444444444497</v>
      </c>
      <c r="G13" s="10">
        <f t="shared" si="8"/>
        <v>1.388888888888995E-2</v>
      </c>
      <c r="H13" s="11"/>
      <c r="I13" s="11"/>
      <c r="J13" s="11">
        <f t="shared" ref="J13" si="17">I13-H13</f>
        <v>0</v>
      </c>
      <c r="K13" s="27">
        <f t="shared" ref="K13" si="18">J13/24</f>
        <v>0</v>
      </c>
      <c r="L13" s="28" t="s">
        <v>145</v>
      </c>
    </row>
    <row r="14" spans="1:12">
      <c r="A14" s="12">
        <f t="shared" si="4"/>
        <v>8</v>
      </c>
      <c r="B14" s="8">
        <f t="shared" si="5"/>
        <v>46211</v>
      </c>
      <c r="C14" s="8">
        <f t="shared" si="6"/>
        <v>46211</v>
      </c>
      <c r="D14" s="9">
        <v>0.68055555555555503</v>
      </c>
      <c r="E14" s="8">
        <f t="shared" si="7"/>
        <v>46211</v>
      </c>
      <c r="F14" s="9">
        <v>0.69444444444444497</v>
      </c>
      <c r="G14" s="10">
        <f t="shared" si="8"/>
        <v>1.388888888888995E-2</v>
      </c>
      <c r="H14" s="11"/>
      <c r="I14" s="11"/>
      <c r="J14" s="11">
        <f t="shared" ref="J14" si="19">I14-H14</f>
        <v>0</v>
      </c>
      <c r="K14" s="27">
        <f t="shared" ref="K14" si="20">J14/24</f>
        <v>0</v>
      </c>
      <c r="L14" s="28" t="s">
        <v>145</v>
      </c>
    </row>
    <row r="15" spans="1:12">
      <c r="A15" s="12">
        <f t="shared" si="4"/>
        <v>9</v>
      </c>
      <c r="B15" s="8">
        <f t="shared" si="5"/>
        <v>46212</v>
      </c>
      <c r="C15" s="8">
        <f t="shared" si="6"/>
        <v>46212</v>
      </c>
      <c r="D15" s="9">
        <v>0.79166666666666696</v>
      </c>
      <c r="E15" s="8">
        <f t="shared" si="7"/>
        <v>46212</v>
      </c>
      <c r="F15" s="9">
        <v>0.82638888888888895</v>
      </c>
      <c r="G15" s="10">
        <f t="shared" si="8"/>
        <v>3.4722222222221988E-2</v>
      </c>
      <c r="H15" s="11"/>
      <c r="I15" s="11"/>
      <c r="J15" s="11">
        <f t="shared" ref="J15" si="21">I15-H15</f>
        <v>0</v>
      </c>
      <c r="K15" s="27">
        <f t="shared" ref="K15" si="22">J15/24</f>
        <v>0</v>
      </c>
      <c r="L15" s="28" t="s">
        <v>145</v>
      </c>
    </row>
    <row r="16" spans="1:12">
      <c r="A16" s="12">
        <f t="shared" si="4"/>
        <v>10</v>
      </c>
      <c r="B16" s="8">
        <f t="shared" si="5"/>
        <v>46213</v>
      </c>
      <c r="C16" s="8">
        <f t="shared" si="6"/>
        <v>46213</v>
      </c>
      <c r="D16" s="9">
        <v>0.44791666666666702</v>
      </c>
      <c r="E16" s="8">
        <f t="shared" si="7"/>
        <v>46213</v>
      </c>
      <c r="F16" s="9">
        <v>0.85069444444444497</v>
      </c>
      <c r="G16" s="10">
        <f t="shared" si="8"/>
        <v>0.40277777777777796</v>
      </c>
      <c r="H16" s="11"/>
      <c r="I16" s="11"/>
      <c r="J16" s="11">
        <f t="shared" ref="J16" si="23">I16-H16</f>
        <v>0</v>
      </c>
      <c r="K16" s="27">
        <f t="shared" ref="K16" si="24">J16/24</f>
        <v>0</v>
      </c>
      <c r="L16" s="28" t="s">
        <v>145</v>
      </c>
    </row>
    <row r="17" spans="1:12">
      <c r="A17" s="12">
        <f t="shared" si="4"/>
        <v>11</v>
      </c>
      <c r="B17" s="8">
        <f t="shared" si="5"/>
        <v>46214</v>
      </c>
      <c r="C17" s="8">
        <f t="shared" si="6"/>
        <v>46214</v>
      </c>
      <c r="D17" s="9">
        <v>0.80208333333333304</v>
      </c>
      <c r="E17" s="8">
        <f t="shared" si="7"/>
        <v>46214</v>
      </c>
      <c r="F17" s="9">
        <v>0.83680555555555503</v>
      </c>
      <c r="G17" s="10">
        <f t="shared" si="8"/>
        <v>3.4722222222221988E-2</v>
      </c>
      <c r="H17" s="11"/>
      <c r="I17" s="11"/>
      <c r="J17" s="11">
        <f t="shared" ref="J17" si="25">I17-H17</f>
        <v>0</v>
      </c>
      <c r="K17" s="27">
        <f t="shared" ref="K17" si="26">J17/24</f>
        <v>0</v>
      </c>
      <c r="L17" s="28" t="s">
        <v>145</v>
      </c>
    </row>
    <row r="18" spans="1:12">
      <c r="A18" s="12">
        <f t="shared" si="4"/>
        <v>12</v>
      </c>
      <c r="B18" s="8">
        <f t="shared" si="5"/>
        <v>46215</v>
      </c>
      <c r="C18" s="8">
        <f t="shared" si="6"/>
        <v>46215</v>
      </c>
      <c r="D18" s="9">
        <v>0.68055555555555503</v>
      </c>
      <c r="E18" s="8">
        <f t="shared" si="7"/>
        <v>46215</v>
      </c>
      <c r="F18" s="9">
        <v>0.83680555555555503</v>
      </c>
      <c r="G18" s="10">
        <f t="shared" si="8"/>
        <v>0.15625</v>
      </c>
      <c r="H18" s="11"/>
      <c r="I18" s="11"/>
      <c r="J18" s="11">
        <f t="shared" ref="J18" si="27">I18-H18</f>
        <v>0</v>
      </c>
      <c r="K18" s="27">
        <f t="shared" ref="K18" si="28">J18/24</f>
        <v>0</v>
      </c>
      <c r="L18" s="28" t="s">
        <v>145</v>
      </c>
    </row>
    <row r="19" spans="1:12">
      <c r="A19" s="12">
        <f t="shared" si="4"/>
        <v>13</v>
      </c>
      <c r="B19" s="8">
        <f t="shared" si="5"/>
        <v>46216</v>
      </c>
      <c r="C19" s="8">
        <f t="shared" si="6"/>
        <v>46216</v>
      </c>
      <c r="D19" s="9">
        <v>0.68055555555555503</v>
      </c>
      <c r="E19" s="8">
        <f t="shared" si="7"/>
        <v>46216</v>
      </c>
      <c r="F19" s="9">
        <v>0.69444444444444497</v>
      </c>
      <c r="G19" s="10">
        <f t="shared" si="8"/>
        <v>1.388888888888995E-2</v>
      </c>
      <c r="H19" s="11"/>
      <c r="I19" s="11"/>
      <c r="J19" s="11">
        <f t="shared" ref="J19" si="29">I19-H19</f>
        <v>0</v>
      </c>
      <c r="K19" s="27">
        <f t="shared" ref="K19" si="30">J19/24</f>
        <v>0</v>
      </c>
      <c r="L19" s="28" t="s">
        <v>145</v>
      </c>
    </row>
    <row r="20" spans="1:12">
      <c r="A20" s="12">
        <f t="shared" si="4"/>
        <v>14</v>
      </c>
      <c r="B20" s="8">
        <f t="shared" si="5"/>
        <v>46217</v>
      </c>
      <c r="C20" s="8">
        <f t="shared" si="6"/>
        <v>46217</v>
      </c>
      <c r="D20" s="9">
        <v>0.68055555555555503</v>
      </c>
      <c r="E20" s="8">
        <f t="shared" si="7"/>
        <v>46217</v>
      </c>
      <c r="F20" s="9">
        <v>0.69444444444444497</v>
      </c>
      <c r="G20" s="10">
        <f t="shared" si="8"/>
        <v>1.388888888888995E-2</v>
      </c>
      <c r="H20" s="11"/>
      <c r="I20" s="11"/>
      <c r="J20" s="11">
        <f t="shared" ref="J20" si="31">I20-H20</f>
        <v>0</v>
      </c>
      <c r="K20" s="27">
        <f t="shared" ref="K20" si="32">J20/24</f>
        <v>0</v>
      </c>
      <c r="L20" s="28" t="s">
        <v>145</v>
      </c>
    </row>
    <row r="21" spans="1:12">
      <c r="A21" s="12">
        <f t="shared" si="4"/>
        <v>15</v>
      </c>
      <c r="B21" s="8">
        <f t="shared" si="5"/>
        <v>46218</v>
      </c>
      <c r="C21" s="8">
        <f t="shared" si="6"/>
        <v>46218</v>
      </c>
      <c r="D21" s="9">
        <v>0.68055555555555503</v>
      </c>
      <c r="E21" s="8">
        <f t="shared" si="7"/>
        <v>46218</v>
      </c>
      <c r="F21" s="9">
        <v>0.69444444444444497</v>
      </c>
      <c r="G21" s="10">
        <f t="shared" si="8"/>
        <v>1.388888888888995E-2</v>
      </c>
      <c r="H21" s="11"/>
      <c r="I21" s="11"/>
      <c r="J21" s="11">
        <f t="shared" ref="J21" si="33">I21-H21</f>
        <v>0</v>
      </c>
      <c r="K21" s="27">
        <f t="shared" ref="K21" si="34">J21/24</f>
        <v>0</v>
      </c>
      <c r="L21" s="28" t="s">
        <v>145</v>
      </c>
    </row>
    <row r="22" spans="1:12">
      <c r="A22" s="12">
        <f t="shared" si="4"/>
        <v>16</v>
      </c>
      <c r="B22" s="8">
        <f t="shared" si="5"/>
        <v>46219</v>
      </c>
      <c r="C22" s="8">
        <f t="shared" si="6"/>
        <v>46219</v>
      </c>
      <c r="D22" s="9">
        <v>0.68055555555555503</v>
      </c>
      <c r="E22" s="8">
        <f t="shared" si="7"/>
        <v>46219</v>
      </c>
      <c r="F22" s="9">
        <v>0.69444444444444497</v>
      </c>
      <c r="G22" s="10">
        <f t="shared" si="8"/>
        <v>1.388888888888995E-2</v>
      </c>
      <c r="H22" s="11"/>
      <c r="I22" s="11"/>
      <c r="J22" s="11">
        <f t="shared" ref="J22" si="35">I22-H22</f>
        <v>0</v>
      </c>
      <c r="K22" s="27">
        <f t="shared" ref="K22" si="36">J22/24</f>
        <v>0</v>
      </c>
      <c r="L22" s="28" t="s">
        <v>145</v>
      </c>
    </row>
    <row r="23" spans="1:12">
      <c r="A23" s="12">
        <f t="shared" si="4"/>
        <v>17</v>
      </c>
      <c r="B23" s="8">
        <f t="shared" si="5"/>
        <v>46220</v>
      </c>
      <c r="C23" s="8">
        <f t="shared" si="6"/>
        <v>46220</v>
      </c>
      <c r="D23" s="9">
        <v>0.68055555555555503</v>
      </c>
      <c r="E23" s="8">
        <f t="shared" si="7"/>
        <v>46220</v>
      </c>
      <c r="F23" s="9">
        <v>0.98611111111111105</v>
      </c>
      <c r="G23" s="10">
        <f t="shared" si="8"/>
        <v>0.30555555555555602</v>
      </c>
      <c r="H23" s="11"/>
      <c r="I23" s="11"/>
      <c r="J23" s="11">
        <f t="shared" ref="J23" si="37">I23-H23</f>
        <v>0</v>
      </c>
      <c r="K23" s="27">
        <f t="shared" ref="K23" si="38">J23/24</f>
        <v>0</v>
      </c>
      <c r="L23" s="28" t="s">
        <v>145</v>
      </c>
    </row>
    <row r="24" spans="1:12">
      <c r="A24" s="12">
        <f t="shared" si="4"/>
        <v>18</v>
      </c>
      <c r="B24" s="8">
        <f t="shared" si="5"/>
        <v>46221</v>
      </c>
      <c r="C24" s="8">
        <f t="shared" si="6"/>
        <v>46221</v>
      </c>
      <c r="D24" s="9">
        <v>0.68055555555555503</v>
      </c>
      <c r="E24" s="8">
        <f t="shared" si="7"/>
        <v>46221</v>
      </c>
      <c r="F24" s="9">
        <v>0.69444444444444497</v>
      </c>
      <c r="G24" s="10">
        <f t="shared" si="8"/>
        <v>1.388888888888995E-2</v>
      </c>
      <c r="H24" s="11"/>
      <c r="I24" s="11"/>
      <c r="J24" s="11">
        <f t="shared" ref="J24" si="39">I24-H24</f>
        <v>0</v>
      </c>
      <c r="K24" s="27">
        <f t="shared" ref="K24" si="40">J24/24</f>
        <v>0</v>
      </c>
      <c r="L24" s="28" t="s">
        <v>145</v>
      </c>
    </row>
    <row r="25" spans="1:12">
      <c r="A25" s="12">
        <f t="shared" si="4"/>
        <v>19</v>
      </c>
      <c r="B25" s="8">
        <f t="shared" si="5"/>
        <v>46222</v>
      </c>
      <c r="C25" s="8">
        <f t="shared" si="6"/>
        <v>46222</v>
      </c>
      <c r="D25" s="9">
        <v>0.68055555555555503</v>
      </c>
      <c r="E25" s="8">
        <f t="shared" si="7"/>
        <v>46222</v>
      </c>
      <c r="F25" s="9">
        <v>0.69444444444444497</v>
      </c>
      <c r="G25" s="10">
        <f t="shared" si="8"/>
        <v>1.388888888888995E-2</v>
      </c>
      <c r="H25" s="11"/>
      <c r="I25" s="11"/>
      <c r="J25" s="11">
        <f t="shared" ref="J25" si="41">I25-H25</f>
        <v>0</v>
      </c>
      <c r="K25" s="27">
        <f t="shared" ref="K25" si="42">J25/24</f>
        <v>0</v>
      </c>
      <c r="L25" s="28" t="s">
        <v>145</v>
      </c>
    </row>
    <row r="26" spans="1:12">
      <c r="A26" s="12">
        <f t="shared" si="4"/>
        <v>20</v>
      </c>
      <c r="B26" s="8">
        <f t="shared" si="5"/>
        <v>46223</v>
      </c>
      <c r="C26" s="8">
        <f t="shared" si="6"/>
        <v>46223</v>
      </c>
      <c r="D26" s="9">
        <v>0.68055555555555503</v>
      </c>
      <c r="E26" s="8">
        <f t="shared" si="7"/>
        <v>46223</v>
      </c>
      <c r="F26" s="9">
        <v>0.69444444444444497</v>
      </c>
      <c r="G26" s="10">
        <f t="shared" si="8"/>
        <v>1.388888888888995E-2</v>
      </c>
      <c r="H26" s="11"/>
      <c r="I26" s="11"/>
      <c r="J26" s="11">
        <f t="shared" ref="J26" si="43">I26-H26</f>
        <v>0</v>
      </c>
      <c r="K26" s="27">
        <f t="shared" ref="K26" si="44">J26/24</f>
        <v>0</v>
      </c>
      <c r="L26" s="28" t="s">
        <v>145</v>
      </c>
    </row>
    <row r="27" spans="1:12">
      <c r="A27" s="12">
        <f t="shared" si="4"/>
        <v>21</v>
      </c>
      <c r="B27" s="8">
        <f t="shared" si="5"/>
        <v>46224</v>
      </c>
      <c r="C27" s="8">
        <f t="shared" si="6"/>
        <v>46224</v>
      </c>
      <c r="D27" s="9">
        <v>0.68055555555555503</v>
      </c>
      <c r="E27" s="8">
        <f t="shared" si="7"/>
        <v>46224</v>
      </c>
      <c r="F27" s="9">
        <v>0.69444444444444497</v>
      </c>
      <c r="G27" s="10">
        <f t="shared" si="8"/>
        <v>1.388888888888995E-2</v>
      </c>
      <c r="H27" s="11"/>
      <c r="I27" s="11"/>
      <c r="J27" s="11">
        <f t="shared" ref="J27" si="45">I27-H27</f>
        <v>0</v>
      </c>
      <c r="K27" s="27">
        <f t="shared" ref="K27" si="46">J27/24</f>
        <v>0</v>
      </c>
      <c r="L27" s="28" t="s">
        <v>145</v>
      </c>
    </row>
    <row r="28" spans="1:12">
      <c r="A28" s="12">
        <f t="shared" si="4"/>
        <v>22</v>
      </c>
      <c r="B28" s="8">
        <f t="shared" si="5"/>
        <v>46225</v>
      </c>
      <c r="C28" s="8">
        <f t="shared" si="6"/>
        <v>46225</v>
      </c>
      <c r="D28" s="9">
        <v>0.68055555555555503</v>
      </c>
      <c r="E28" s="8">
        <f t="shared" si="7"/>
        <v>46225</v>
      </c>
      <c r="F28" s="9">
        <v>0.69444444444444497</v>
      </c>
      <c r="G28" s="10">
        <f t="shared" si="8"/>
        <v>1.388888888888995E-2</v>
      </c>
      <c r="H28" s="11"/>
      <c r="I28" s="11"/>
      <c r="J28" s="11">
        <f t="shared" ref="J28" si="47">I28-H28</f>
        <v>0</v>
      </c>
      <c r="K28" s="27">
        <f t="shared" ref="K28" si="48">J28/24</f>
        <v>0</v>
      </c>
      <c r="L28" s="28" t="s">
        <v>145</v>
      </c>
    </row>
    <row r="29" spans="1:12">
      <c r="A29" s="12">
        <f t="shared" si="4"/>
        <v>23</v>
      </c>
      <c r="B29" s="8">
        <f t="shared" si="5"/>
        <v>46226</v>
      </c>
      <c r="C29" s="8">
        <f t="shared" si="6"/>
        <v>46226</v>
      </c>
      <c r="D29" s="9">
        <v>0.68055555555555503</v>
      </c>
      <c r="E29" s="8">
        <f t="shared" si="7"/>
        <v>46226</v>
      </c>
      <c r="F29" s="9">
        <v>0.69444444444444497</v>
      </c>
      <c r="G29" s="10">
        <f t="shared" si="8"/>
        <v>1.388888888888995E-2</v>
      </c>
      <c r="H29" s="11"/>
      <c r="I29" s="11"/>
      <c r="J29" s="11">
        <f t="shared" ref="J29" si="49">I29-H29</f>
        <v>0</v>
      </c>
      <c r="K29" s="27">
        <f t="shared" ref="K29" si="50">J29/24</f>
        <v>0</v>
      </c>
      <c r="L29" s="28" t="s">
        <v>145</v>
      </c>
    </row>
    <row r="30" spans="1:12">
      <c r="A30" s="12">
        <f t="shared" si="4"/>
        <v>24</v>
      </c>
      <c r="B30" s="8">
        <f t="shared" si="5"/>
        <v>46227</v>
      </c>
      <c r="C30" s="8">
        <f t="shared" si="6"/>
        <v>46227</v>
      </c>
      <c r="D30" s="9">
        <v>0.68055555555555503</v>
      </c>
      <c r="E30" s="8">
        <f t="shared" si="7"/>
        <v>46227</v>
      </c>
      <c r="F30" s="9">
        <v>0.69444444444444497</v>
      </c>
      <c r="G30" s="10">
        <f t="shared" si="8"/>
        <v>1.388888888888995E-2</v>
      </c>
      <c r="H30" s="11"/>
      <c r="I30" s="11"/>
      <c r="J30" s="11">
        <f t="shared" ref="J30" si="51">I30-H30</f>
        <v>0</v>
      </c>
      <c r="K30" s="27">
        <f t="shared" ref="K30" si="52">J30/24</f>
        <v>0</v>
      </c>
      <c r="L30" s="28" t="s">
        <v>145</v>
      </c>
    </row>
    <row r="31" spans="1:12">
      <c r="A31" s="12">
        <f t="shared" si="4"/>
        <v>25</v>
      </c>
      <c r="B31" s="8">
        <f t="shared" si="5"/>
        <v>46228</v>
      </c>
      <c r="C31" s="8">
        <f t="shared" si="6"/>
        <v>46228</v>
      </c>
      <c r="D31" s="9">
        <v>0.68055555555555503</v>
      </c>
      <c r="E31" s="8">
        <f t="shared" si="7"/>
        <v>46228</v>
      </c>
      <c r="F31" s="9">
        <v>0.69444444444444497</v>
      </c>
      <c r="G31" s="10">
        <f t="shared" si="8"/>
        <v>1.388888888888995E-2</v>
      </c>
      <c r="H31" s="11"/>
      <c r="I31" s="11"/>
      <c r="J31" s="11">
        <f t="shared" ref="J31" si="53">I31-H31</f>
        <v>0</v>
      </c>
      <c r="K31" s="27">
        <f t="shared" ref="K31" si="54">J31/24</f>
        <v>0</v>
      </c>
      <c r="L31" s="28" t="s">
        <v>145</v>
      </c>
    </row>
    <row r="32" spans="1:12">
      <c r="A32" s="12">
        <f t="shared" si="4"/>
        <v>26</v>
      </c>
      <c r="B32" s="8">
        <f t="shared" si="5"/>
        <v>46229</v>
      </c>
      <c r="C32" s="8">
        <f t="shared" si="6"/>
        <v>46229</v>
      </c>
      <c r="D32" s="9">
        <v>0.68055555555555503</v>
      </c>
      <c r="E32" s="8">
        <f t="shared" si="7"/>
        <v>46229</v>
      </c>
      <c r="F32" s="9">
        <v>0.69444444444444497</v>
      </c>
      <c r="G32" s="10">
        <f t="shared" si="8"/>
        <v>1.388888888888995E-2</v>
      </c>
      <c r="H32" s="11"/>
      <c r="I32" s="11"/>
      <c r="J32" s="11">
        <f t="shared" ref="J32" si="55">I32-H32</f>
        <v>0</v>
      </c>
      <c r="K32" s="27">
        <f t="shared" ref="K32" si="56">J32/24</f>
        <v>0</v>
      </c>
      <c r="L32" s="28" t="s">
        <v>145</v>
      </c>
    </row>
    <row r="33" spans="1:12">
      <c r="A33" s="12">
        <f t="shared" si="4"/>
        <v>27</v>
      </c>
      <c r="B33" s="8">
        <f t="shared" si="5"/>
        <v>46230</v>
      </c>
      <c r="C33" s="8">
        <f t="shared" si="6"/>
        <v>46230</v>
      </c>
      <c r="D33" s="9">
        <v>0.68055555555555503</v>
      </c>
      <c r="E33" s="8">
        <f t="shared" si="7"/>
        <v>46230</v>
      </c>
      <c r="F33" s="9">
        <v>0.69444444444444497</v>
      </c>
      <c r="G33" s="10">
        <f t="shared" si="8"/>
        <v>1.388888888888995E-2</v>
      </c>
      <c r="H33" s="11"/>
      <c r="I33" s="11"/>
      <c r="J33" s="11">
        <f t="shared" ref="J33" si="57">I33-H33</f>
        <v>0</v>
      </c>
      <c r="K33" s="27">
        <f t="shared" ref="K33" si="58">J33/24</f>
        <v>0</v>
      </c>
      <c r="L33" s="28"/>
    </row>
    <row r="34" spans="1:12">
      <c r="A34" s="12">
        <f t="shared" si="4"/>
        <v>28</v>
      </c>
      <c r="B34" s="8">
        <f t="shared" si="5"/>
        <v>46231</v>
      </c>
      <c r="C34" s="8">
        <f t="shared" si="6"/>
        <v>46231</v>
      </c>
      <c r="D34" s="9">
        <v>0.68055555555555503</v>
      </c>
      <c r="E34" s="8">
        <f t="shared" si="7"/>
        <v>46231</v>
      </c>
      <c r="F34" s="9">
        <v>0.69444444444444497</v>
      </c>
      <c r="G34" s="10">
        <f t="shared" si="8"/>
        <v>1.388888888888995E-2</v>
      </c>
      <c r="H34" s="11"/>
      <c r="I34" s="11"/>
      <c r="J34" s="11">
        <f t="shared" ref="J34" si="59">I34-H34</f>
        <v>0</v>
      </c>
      <c r="K34" s="27">
        <f t="shared" ref="K34" si="60">J34/24</f>
        <v>0</v>
      </c>
      <c r="L34" s="28"/>
    </row>
    <row r="35" spans="1:12">
      <c r="A35" s="12">
        <f t="shared" si="4"/>
        <v>29</v>
      </c>
      <c r="B35" s="8">
        <f t="shared" si="5"/>
        <v>46232</v>
      </c>
      <c r="C35" s="8">
        <f t="shared" si="6"/>
        <v>46232</v>
      </c>
      <c r="D35" s="9">
        <v>0.68055555555555503</v>
      </c>
      <c r="E35" s="8">
        <f t="shared" si="7"/>
        <v>46232</v>
      </c>
      <c r="F35" s="9">
        <v>0.69444444444444497</v>
      </c>
      <c r="G35" s="10">
        <f t="shared" si="8"/>
        <v>1.388888888888995E-2</v>
      </c>
      <c r="H35" s="11"/>
      <c r="I35" s="11"/>
      <c r="J35" s="11">
        <f t="shared" ref="J35:J36" si="61">I35-H35</f>
        <v>0</v>
      </c>
      <c r="K35" s="27">
        <f t="shared" ref="K35:K36" si="62">J35/24</f>
        <v>0</v>
      </c>
      <c r="L35" s="28"/>
    </row>
    <row r="36" spans="1:12">
      <c r="A36" s="12">
        <f t="shared" ref="A36:A37" si="63">A35+1</f>
        <v>30</v>
      </c>
      <c r="B36" s="8">
        <f t="shared" ref="B36:B37" si="64">B35+1</f>
        <v>46233</v>
      </c>
      <c r="C36" s="8">
        <f t="shared" ref="C36" si="65">B36</f>
        <v>46233</v>
      </c>
      <c r="D36" s="9">
        <v>0.68055555555555503</v>
      </c>
      <c r="E36" s="8">
        <f t="shared" ref="E36" si="66">C36</f>
        <v>46233</v>
      </c>
      <c r="F36" s="9">
        <v>0.69444444444444497</v>
      </c>
      <c r="G36" s="10">
        <f t="shared" ref="G36" si="67">IFERROR(((E36-C36)+(F36-D36)),"")</f>
        <v>1.388888888888995E-2</v>
      </c>
      <c r="H36" s="11"/>
      <c r="I36" s="11"/>
      <c r="J36" s="11">
        <f t="shared" si="61"/>
        <v>0</v>
      </c>
      <c r="K36" s="27">
        <f t="shared" si="62"/>
        <v>0</v>
      </c>
      <c r="L36" s="28"/>
    </row>
    <row r="37" spans="1:12">
      <c r="A37" s="12">
        <f t="shared" si="63"/>
        <v>31</v>
      </c>
      <c r="B37" s="8">
        <f t="shared" si="64"/>
        <v>46234</v>
      </c>
      <c r="C37" s="8">
        <f t="shared" ref="C37" si="68">B37</f>
        <v>46234</v>
      </c>
      <c r="D37" s="9">
        <v>0.68055555555555503</v>
      </c>
      <c r="E37" s="8">
        <f t="shared" ref="E37" si="69">C37</f>
        <v>46234</v>
      </c>
      <c r="F37" s="9">
        <v>0.69444444444444497</v>
      </c>
      <c r="G37" s="10">
        <f t="shared" ref="G37" si="70">IFERROR(((E37-C37)+(F37-D37)),"")</f>
        <v>1.388888888888995E-2</v>
      </c>
      <c r="H37" s="11"/>
      <c r="I37" s="11"/>
      <c r="J37" s="11">
        <f t="shared" ref="J37" si="71">I37-H37</f>
        <v>0</v>
      </c>
      <c r="K37" s="27">
        <f t="shared" ref="K37" si="72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1.2951388888889168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4.1778673835126352E-2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4F00-000000000000}"/>
  </hyperlinks>
  <pageMargins left="0.7" right="0.7" top="0.75" bottom="0.75" header="0.3" footer="0.3"/>
  <pageSetup paperSize="9" orientation="portrait" horizontalDpi="360" verticalDpi="36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K7" sqref="K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88671875" style="35" customWidth="1"/>
    <col min="10" max="10" width="13.88671875" style="1" customWidth="1"/>
    <col min="11" max="11" width="9.109375" style="1"/>
    <col min="12" max="12" width="45.66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256</v>
      </c>
      <c r="D2" s="2"/>
      <c r="E2" s="2"/>
      <c r="F2" s="2"/>
      <c r="G2" s="2"/>
      <c r="H2" s="36"/>
      <c r="I2" s="36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36"/>
      <c r="I4" s="36"/>
      <c r="J4" s="2" t="s">
        <v>135</v>
      </c>
      <c r="K4" s="26">
        <f>MAX(K7:K36)</f>
        <v>0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36" t="s">
        <v>139</v>
      </c>
      <c r="I5" s="936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37" t="s">
        <v>136</v>
      </c>
      <c r="I6" s="37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0.29166666666666702</v>
      </c>
      <c r="E7" s="8">
        <f>C7+1</f>
        <v>46205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19" si="0">I7-H7</f>
        <v>0</v>
      </c>
      <c r="K7" s="27">
        <f t="shared" ref="K7" si="1">J7/24</f>
        <v>0</v>
      </c>
      <c r="L7" s="99" t="s">
        <v>145</v>
      </c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0.29166666666666702</v>
      </c>
      <c r="E8" s="8">
        <f>C8+1</f>
        <v>46206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ref="K8:K11" si="2">J8/24</f>
        <v>0</v>
      </c>
      <c r="L8" s="100" t="s">
        <v>145</v>
      </c>
    </row>
    <row r="9" spans="1:12">
      <c r="A9" s="12">
        <f t="shared" ref="A9:B24" si="3">A8+1</f>
        <v>3</v>
      </c>
      <c r="B9" s="8">
        <f t="shared" si="3"/>
        <v>46206</v>
      </c>
      <c r="C9" s="8">
        <f t="shared" ref="C9:C34" si="4">B9</f>
        <v>46206</v>
      </c>
      <c r="D9" s="9">
        <v>0.29166666666666702</v>
      </c>
      <c r="E9" s="8">
        <f t="shared" ref="E9:E34" si="5">C9+1</f>
        <v>46207</v>
      </c>
      <c r="F9" s="9">
        <v>0.29166666666666702</v>
      </c>
      <c r="G9" s="10">
        <f t="shared" ref="G9:G34" si="6">IFERROR(((E9-C9)+(F9-D9)),"")</f>
        <v>1</v>
      </c>
      <c r="H9" s="11"/>
      <c r="I9" s="11"/>
      <c r="J9" s="11">
        <f t="shared" si="0"/>
        <v>0</v>
      </c>
      <c r="K9" s="27">
        <f t="shared" si="2"/>
        <v>0</v>
      </c>
      <c r="L9" s="100" t="s">
        <v>145</v>
      </c>
    </row>
    <row r="10" spans="1:12">
      <c r="A10" s="12">
        <f t="shared" si="3"/>
        <v>4</v>
      </c>
      <c r="B10" s="8">
        <f t="shared" si="3"/>
        <v>46207</v>
      </c>
      <c r="C10" s="8">
        <f t="shared" si="4"/>
        <v>46207</v>
      </c>
      <c r="D10" s="9">
        <v>0.29166666666666702</v>
      </c>
      <c r="E10" s="8">
        <f t="shared" si="5"/>
        <v>46208</v>
      </c>
      <c r="F10" s="9">
        <v>0.29166666666666702</v>
      </c>
      <c r="G10" s="10">
        <f t="shared" si="6"/>
        <v>1</v>
      </c>
      <c r="H10" s="11"/>
      <c r="I10" s="11"/>
      <c r="J10" s="11">
        <f t="shared" si="0"/>
        <v>0</v>
      </c>
      <c r="K10" s="27">
        <f t="shared" si="2"/>
        <v>0</v>
      </c>
      <c r="L10" s="100"/>
    </row>
    <row r="11" spans="1:12">
      <c r="A11" s="12">
        <f t="shared" si="3"/>
        <v>5</v>
      </c>
      <c r="B11" s="8">
        <f t="shared" si="3"/>
        <v>46208</v>
      </c>
      <c r="C11" s="8">
        <f t="shared" si="4"/>
        <v>46208</v>
      </c>
      <c r="D11" s="9">
        <v>0.29166666666666702</v>
      </c>
      <c r="E11" s="8">
        <f t="shared" si="5"/>
        <v>46209</v>
      </c>
      <c r="F11" s="9">
        <v>0.29166666666666702</v>
      </c>
      <c r="G11" s="10">
        <f t="shared" si="6"/>
        <v>1</v>
      </c>
      <c r="H11" s="11"/>
      <c r="I11" s="11"/>
      <c r="J11" s="11">
        <f t="shared" si="0"/>
        <v>0</v>
      </c>
      <c r="K11" s="27">
        <f t="shared" si="2"/>
        <v>0</v>
      </c>
      <c r="L11" s="100"/>
    </row>
    <row r="12" spans="1:12">
      <c r="A12" s="12">
        <f t="shared" si="3"/>
        <v>6</v>
      </c>
      <c r="B12" s="8">
        <f t="shared" si="3"/>
        <v>46209</v>
      </c>
      <c r="C12" s="8">
        <f t="shared" si="4"/>
        <v>46209</v>
      </c>
      <c r="D12" s="9">
        <v>0.29166666666666702</v>
      </c>
      <c r="E12" s="8">
        <f t="shared" si="5"/>
        <v>46210</v>
      </c>
      <c r="F12" s="9">
        <v>0.29166666666666702</v>
      </c>
      <c r="G12" s="10">
        <f t="shared" si="6"/>
        <v>1</v>
      </c>
      <c r="H12" s="11"/>
      <c r="I12" s="11"/>
      <c r="J12" s="11">
        <f t="shared" ref="J12" si="7">I12-H12</f>
        <v>0</v>
      </c>
      <c r="K12" s="27">
        <f t="shared" ref="K12" si="8">J12/24</f>
        <v>0</v>
      </c>
      <c r="L12" s="100"/>
    </row>
    <row r="13" spans="1:12">
      <c r="A13" s="12">
        <f t="shared" si="3"/>
        <v>7</v>
      </c>
      <c r="B13" s="8">
        <f t="shared" si="3"/>
        <v>46210</v>
      </c>
      <c r="C13" s="8">
        <f t="shared" si="4"/>
        <v>46210</v>
      </c>
      <c r="D13" s="9">
        <v>0.29166666666666702</v>
      </c>
      <c r="E13" s="8">
        <f t="shared" si="5"/>
        <v>46211</v>
      </c>
      <c r="F13" s="9">
        <v>0.29166666666666702</v>
      </c>
      <c r="G13" s="10">
        <f t="shared" si="6"/>
        <v>1</v>
      </c>
      <c r="H13" s="11"/>
      <c r="I13" s="11"/>
      <c r="J13" s="11">
        <f t="shared" ref="J13" si="9">I13-H13</f>
        <v>0</v>
      </c>
      <c r="K13" s="27">
        <f t="shared" ref="K13" si="10">J13/24</f>
        <v>0</v>
      </c>
      <c r="L13" s="100"/>
    </row>
    <row r="14" spans="1:12">
      <c r="A14" s="12">
        <f t="shared" si="3"/>
        <v>8</v>
      </c>
      <c r="B14" s="8">
        <f t="shared" si="3"/>
        <v>46211</v>
      </c>
      <c r="C14" s="8">
        <f t="shared" si="4"/>
        <v>46211</v>
      </c>
      <c r="D14" s="9">
        <v>0.29166666666666702</v>
      </c>
      <c r="E14" s="8">
        <f t="shared" si="5"/>
        <v>46212</v>
      </c>
      <c r="F14" s="9">
        <v>0.29166666666666702</v>
      </c>
      <c r="G14" s="10">
        <f t="shared" si="6"/>
        <v>1</v>
      </c>
      <c r="H14" s="11"/>
      <c r="I14" s="11"/>
      <c r="J14" s="11">
        <f t="shared" ref="J14" si="11">I14-H14</f>
        <v>0</v>
      </c>
      <c r="K14" s="27">
        <f t="shared" ref="K14" si="12">J14/24</f>
        <v>0</v>
      </c>
      <c r="L14" s="100"/>
    </row>
    <row r="15" spans="1:12">
      <c r="A15" s="12">
        <f t="shared" si="3"/>
        <v>9</v>
      </c>
      <c r="B15" s="8">
        <f t="shared" si="3"/>
        <v>46212</v>
      </c>
      <c r="C15" s="8">
        <f t="shared" si="4"/>
        <v>46212</v>
      </c>
      <c r="D15" s="9">
        <v>0.29166666666666702</v>
      </c>
      <c r="E15" s="8">
        <f t="shared" si="5"/>
        <v>46213</v>
      </c>
      <c r="F15" s="9">
        <v>0.29166666666666702</v>
      </c>
      <c r="G15" s="10">
        <f t="shared" si="6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100"/>
    </row>
    <row r="16" spans="1:12">
      <c r="A16" s="12">
        <f t="shared" si="3"/>
        <v>10</v>
      </c>
      <c r="B16" s="8">
        <f t="shared" si="3"/>
        <v>46213</v>
      </c>
      <c r="C16" s="8">
        <f t="shared" si="4"/>
        <v>46213</v>
      </c>
      <c r="D16" s="9">
        <v>0.29166666666666702</v>
      </c>
      <c r="E16" s="8">
        <f t="shared" si="5"/>
        <v>46214</v>
      </c>
      <c r="F16" s="9">
        <v>0.29166666666666702</v>
      </c>
      <c r="G16" s="10">
        <f t="shared" si="6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100"/>
    </row>
    <row r="17" spans="1:14">
      <c r="A17" s="12">
        <f t="shared" si="3"/>
        <v>11</v>
      </c>
      <c r="B17" s="8">
        <f t="shared" si="3"/>
        <v>46214</v>
      </c>
      <c r="C17" s="8">
        <f t="shared" si="4"/>
        <v>46214</v>
      </c>
      <c r="D17" s="9">
        <v>0.29166666666666702</v>
      </c>
      <c r="E17" s="8">
        <f t="shared" si="5"/>
        <v>46215</v>
      </c>
      <c r="F17" s="9">
        <v>0.29166666666666702</v>
      </c>
      <c r="G17" s="10">
        <f t="shared" si="6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100"/>
    </row>
    <row r="18" spans="1:14">
      <c r="A18" s="12">
        <f t="shared" si="3"/>
        <v>12</v>
      </c>
      <c r="B18" s="8">
        <f t="shared" si="3"/>
        <v>46215</v>
      </c>
      <c r="C18" s="8">
        <f t="shared" si="4"/>
        <v>46215</v>
      </c>
      <c r="D18" s="9">
        <v>0.29166666666666702</v>
      </c>
      <c r="E18" s="8">
        <f t="shared" si="5"/>
        <v>46216</v>
      </c>
      <c r="F18" s="9">
        <v>0.29166666666666702</v>
      </c>
      <c r="G18" s="10">
        <f t="shared" si="6"/>
        <v>1</v>
      </c>
      <c r="H18" s="11"/>
      <c r="I18" s="11"/>
      <c r="J18" s="11">
        <f t="shared" ref="J18" si="19">I18-H18</f>
        <v>0</v>
      </c>
      <c r="K18" s="27">
        <f t="shared" ref="K18:K19" si="20">J18/24</f>
        <v>0</v>
      </c>
      <c r="L18" s="100"/>
      <c r="N18" s="29"/>
    </row>
    <row r="19" spans="1:14">
      <c r="A19" s="12">
        <f t="shared" si="3"/>
        <v>13</v>
      </c>
      <c r="B19" s="8">
        <f t="shared" si="3"/>
        <v>46216</v>
      </c>
      <c r="C19" s="8">
        <f t="shared" si="4"/>
        <v>46216</v>
      </c>
      <c r="D19" s="9">
        <v>0.29166666666666702</v>
      </c>
      <c r="E19" s="8">
        <f t="shared" si="5"/>
        <v>46217</v>
      </c>
      <c r="F19" s="9">
        <v>0.29166666666666702</v>
      </c>
      <c r="G19" s="10">
        <f t="shared" si="6"/>
        <v>1</v>
      </c>
      <c r="H19" s="11"/>
      <c r="I19" s="11"/>
      <c r="J19" s="11">
        <f t="shared" si="0"/>
        <v>0</v>
      </c>
      <c r="K19" s="27">
        <f t="shared" si="20"/>
        <v>0</v>
      </c>
      <c r="L19" s="100"/>
    </row>
    <row r="20" spans="1:14">
      <c r="A20" s="12">
        <f t="shared" si="3"/>
        <v>14</v>
      </c>
      <c r="B20" s="8">
        <f t="shared" si="3"/>
        <v>46217</v>
      </c>
      <c r="C20" s="8">
        <f t="shared" si="4"/>
        <v>46217</v>
      </c>
      <c r="D20" s="9">
        <v>0.29166666666666702</v>
      </c>
      <c r="E20" s="8">
        <f t="shared" si="5"/>
        <v>46218</v>
      </c>
      <c r="F20" s="9">
        <v>0.29166666666666702</v>
      </c>
      <c r="G20" s="10">
        <f t="shared" si="6"/>
        <v>1</v>
      </c>
      <c r="H20" s="11"/>
      <c r="I20" s="11"/>
      <c r="J20" s="11">
        <f t="shared" ref="J20" si="21">I20-H20</f>
        <v>0</v>
      </c>
      <c r="K20" s="27">
        <f t="shared" ref="K20" si="22">J20/24</f>
        <v>0</v>
      </c>
      <c r="L20" s="100"/>
    </row>
    <row r="21" spans="1:14">
      <c r="A21" s="12">
        <f t="shared" si="3"/>
        <v>15</v>
      </c>
      <c r="B21" s="8">
        <f t="shared" si="3"/>
        <v>46218</v>
      </c>
      <c r="C21" s="8">
        <f t="shared" si="4"/>
        <v>46218</v>
      </c>
      <c r="D21" s="9">
        <v>0.29166666666666702</v>
      </c>
      <c r="E21" s="8">
        <f t="shared" si="5"/>
        <v>46219</v>
      </c>
      <c r="F21" s="9">
        <v>0.29166666666666702</v>
      </c>
      <c r="G21" s="10">
        <f t="shared" si="6"/>
        <v>1</v>
      </c>
      <c r="H21" s="11"/>
      <c r="I21" s="11"/>
      <c r="J21" s="11">
        <f t="shared" ref="J21" si="23">I21-H21</f>
        <v>0</v>
      </c>
      <c r="K21" s="27">
        <f t="shared" ref="K21" si="24">J21/24</f>
        <v>0</v>
      </c>
      <c r="L21" s="100"/>
    </row>
    <row r="22" spans="1:14">
      <c r="A22" s="12">
        <f t="shared" si="3"/>
        <v>16</v>
      </c>
      <c r="B22" s="8">
        <f t="shared" si="3"/>
        <v>46219</v>
      </c>
      <c r="C22" s="8">
        <f t="shared" si="4"/>
        <v>46219</v>
      </c>
      <c r="D22" s="9">
        <v>0.29166666666666702</v>
      </c>
      <c r="E22" s="8">
        <f t="shared" si="5"/>
        <v>46220</v>
      </c>
      <c r="F22" s="9">
        <v>0.29166666666666702</v>
      </c>
      <c r="G22" s="10">
        <f t="shared" si="6"/>
        <v>1</v>
      </c>
      <c r="H22" s="11"/>
      <c r="I22" s="11"/>
      <c r="J22" s="11">
        <f t="shared" ref="J22:J23" si="25">I22-H22</f>
        <v>0</v>
      </c>
      <c r="K22" s="27">
        <f t="shared" ref="K22:K23" si="26">J22/24</f>
        <v>0</v>
      </c>
      <c r="L22" s="100"/>
    </row>
    <row r="23" spans="1:14">
      <c r="A23" s="12">
        <f t="shared" si="3"/>
        <v>17</v>
      </c>
      <c r="B23" s="8">
        <f t="shared" si="3"/>
        <v>46220</v>
      </c>
      <c r="C23" s="8">
        <f t="shared" si="4"/>
        <v>46220</v>
      </c>
      <c r="D23" s="9">
        <v>0.29166666666666702</v>
      </c>
      <c r="E23" s="8">
        <f t="shared" si="5"/>
        <v>46221</v>
      </c>
      <c r="F23" s="9">
        <v>0.29166666666666702</v>
      </c>
      <c r="G23" s="10">
        <f t="shared" si="6"/>
        <v>1</v>
      </c>
      <c r="H23" s="11"/>
      <c r="I23" s="11"/>
      <c r="J23" s="11">
        <f t="shared" si="25"/>
        <v>0</v>
      </c>
      <c r="K23" s="27">
        <f t="shared" si="26"/>
        <v>0</v>
      </c>
      <c r="L23" s="100"/>
    </row>
    <row r="24" spans="1:14">
      <c r="A24" s="12">
        <f t="shared" si="3"/>
        <v>18</v>
      </c>
      <c r="B24" s="8">
        <f t="shared" si="3"/>
        <v>46221</v>
      </c>
      <c r="C24" s="8">
        <f t="shared" si="4"/>
        <v>46221</v>
      </c>
      <c r="D24" s="9">
        <v>0.29166666666666702</v>
      </c>
      <c r="E24" s="8">
        <f t="shared" si="5"/>
        <v>46222</v>
      </c>
      <c r="F24" s="9">
        <v>0.29166666666666702</v>
      </c>
      <c r="G24" s="10">
        <f t="shared" si="6"/>
        <v>1</v>
      </c>
      <c r="H24" s="11"/>
      <c r="I24" s="11"/>
      <c r="J24" s="11">
        <f t="shared" ref="J24" si="27">I24-H24</f>
        <v>0</v>
      </c>
      <c r="K24" s="27">
        <f t="shared" ref="K24" si="28">J24/24</f>
        <v>0</v>
      </c>
      <c r="L24" s="100"/>
    </row>
    <row r="25" spans="1:14">
      <c r="A25" s="12">
        <f t="shared" ref="A25:B34" si="29">A24+1</f>
        <v>19</v>
      </c>
      <c r="B25" s="8">
        <f>B24+1</f>
        <v>46222</v>
      </c>
      <c r="C25" s="8">
        <f t="shared" si="4"/>
        <v>46222</v>
      </c>
      <c r="D25" s="9">
        <v>0.29166666666666702</v>
      </c>
      <c r="E25" s="8">
        <f t="shared" si="5"/>
        <v>46223</v>
      </c>
      <c r="F25" s="9">
        <v>0.29166666666666702</v>
      </c>
      <c r="G25" s="10">
        <f t="shared" si="6"/>
        <v>1</v>
      </c>
      <c r="H25" s="11"/>
      <c r="I25" s="11"/>
      <c r="J25" s="11">
        <f t="shared" ref="J25" si="30">I25-H25</f>
        <v>0</v>
      </c>
      <c r="K25" s="27">
        <f t="shared" ref="K25" si="31">J25/24</f>
        <v>0</v>
      </c>
      <c r="L25" s="100"/>
    </row>
    <row r="26" spans="1:14">
      <c r="A26" s="12">
        <f t="shared" si="29"/>
        <v>20</v>
      </c>
      <c r="B26" s="8">
        <f>B25+1</f>
        <v>46223</v>
      </c>
      <c r="C26" s="8">
        <f t="shared" si="4"/>
        <v>46223</v>
      </c>
      <c r="D26" s="9">
        <v>0.29166666666666702</v>
      </c>
      <c r="E26" s="8">
        <f t="shared" si="5"/>
        <v>46224</v>
      </c>
      <c r="F26" s="9">
        <v>0.29166666666666702</v>
      </c>
      <c r="G26" s="10">
        <f t="shared" si="6"/>
        <v>1</v>
      </c>
      <c r="H26" s="11"/>
      <c r="I26" s="11"/>
      <c r="J26" s="11">
        <f t="shared" ref="J26" si="32">I26-H26</f>
        <v>0</v>
      </c>
      <c r="K26" s="27">
        <f t="shared" ref="K26" si="33">J26/24</f>
        <v>0</v>
      </c>
      <c r="L26" s="100"/>
    </row>
    <row r="27" spans="1:14">
      <c r="A27" s="12">
        <f t="shared" si="29"/>
        <v>21</v>
      </c>
      <c r="B27" s="8">
        <f>B26+1</f>
        <v>46224</v>
      </c>
      <c r="C27" s="8">
        <f t="shared" si="4"/>
        <v>46224</v>
      </c>
      <c r="D27" s="9">
        <v>0.29166666666666702</v>
      </c>
      <c r="E27" s="8">
        <f t="shared" si="5"/>
        <v>46225</v>
      </c>
      <c r="F27" s="9">
        <v>0.29166666666666702</v>
      </c>
      <c r="G27" s="10">
        <f t="shared" si="6"/>
        <v>1</v>
      </c>
      <c r="H27" s="11"/>
      <c r="I27" s="11"/>
      <c r="J27" s="11">
        <f t="shared" ref="J27" si="34">I27-H27</f>
        <v>0</v>
      </c>
      <c r="K27" s="27">
        <f t="shared" ref="K27" si="35">J27/24</f>
        <v>0</v>
      </c>
      <c r="L27" s="100"/>
    </row>
    <row r="28" spans="1:14">
      <c r="A28" s="12">
        <f t="shared" si="29"/>
        <v>22</v>
      </c>
      <c r="B28" s="8">
        <f t="shared" si="29"/>
        <v>46225</v>
      </c>
      <c r="C28" s="8">
        <f t="shared" si="4"/>
        <v>46225</v>
      </c>
      <c r="D28" s="9">
        <v>0.29166666666666702</v>
      </c>
      <c r="E28" s="8">
        <f t="shared" si="5"/>
        <v>46226</v>
      </c>
      <c r="F28" s="9">
        <v>0.29166666666666702</v>
      </c>
      <c r="G28" s="10">
        <f t="shared" si="6"/>
        <v>1</v>
      </c>
      <c r="H28" s="11"/>
      <c r="I28" s="11"/>
      <c r="J28" s="11">
        <f t="shared" ref="J28" si="36">I28-H28</f>
        <v>0</v>
      </c>
      <c r="K28" s="27">
        <f t="shared" ref="K28" si="37">J28/24</f>
        <v>0</v>
      </c>
      <c r="L28" s="100"/>
    </row>
    <row r="29" spans="1:14">
      <c r="A29" s="12">
        <f t="shared" si="29"/>
        <v>23</v>
      </c>
      <c r="B29" s="8">
        <f t="shared" si="29"/>
        <v>46226</v>
      </c>
      <c r="C29" s="8">
        <f t="shared" si="4"/>
        <v>46226</v>
      </c>
      <c r="D29" s="9">
        <v>0.29166666666666702</v>
      </c>
      <c r="E29" s="8">
        <f t="shared" si="5"/>
        <v>46227</v>
      </c>
      <c r="F29" s="9">
        <v>0.29166666666666702</v>
      </c>
      <c r="G29" s="10">
        <f t="shared" si="6"/>
        <v>1</v>
      </c>
      <c r="H29" s="11"/>
      <c r="I29" s="11"/>
      <c r="J29" s="11">
        <f t="shared" ref="J29" si="38">I29-H29</f>
        <v>0</v>
      </c>
      <c r="K29" s="27">
        <f t="shared" ref="K29" si="39">J29/24</f>
        <v>0</v>
      </c>
      <c r="L29" s="100"/>
    </row>
    <row r="30" spans="1:14">
      <c r="A30" s="12">
        <f t="shared" si="29"/>
        <v>24</v>
      </c>
      <c r="B30" s="8">
        <f t="shared" si="29"/>
        <v>46227</v>
      </c>
      <c r="C30" s="8">
        <f t="shared" si="4"/>
        <v>46227</v>
      </c>
      <c r="D30" s="9">
        <v>0.29166666666666702</v>
      </c>
      <c r="E30" s="8">
        <f t="shared" si="5"/>
        <v>46228</v>
      </c>
      <c r="F30" s="9">
        <v>0.29166666666666702</v>
      </c>
      <c r="G30" s="10">
        <f t="shared" si="6"/>
        <v>1</v>
      </c>
      <c r="H30" s="11"/>
      <c r="I30" s="11"/>
      <c r="J30" s="11">
        <f t="shared" ref="J30" si="40">I30-H30</f>
        <v>0</v>
      </c>
      <c r="K30" s="27">
        <f t="shared" ref="K30" si="41">J30/24</f>
        <v>0</v>
      </c>
      <c r="L30" s="100"/>
    </row>
    <row r="31" spans="1:14">
      <c r="A31" s="12">
        <f t="shared" si="29"/>
        <v>25</v>
      </c>
      <c r="B31" s="8">
        <f t="shared" si="29"/>
        <v>46228</v>
      </c>
      <c r="C31" s="8">
        <f t="shared" si="4"/>
        <v>46228</v>
      </c>
      <c r="D31" s="9">
        <v>0.29166666666666702</v>
      </c>
      <c r="E31" s="8">
        <f t="shared" si="5"/>
        <v>46229</v>
      </c>
      <c r="F31" s="9">
        <v>0.29166666666666702</v>
      </c>
      <c r="G31" s="10">
        <f t="shared" si="6"/>
        <v>1</v>
      </c>
      <c r="H31" s="11"/>
      <c r="I31" s="11"/>
      <c r="J31" s="11">
        <f t="shared" ref="J31" si="42">I31-H31</f>
        <v>0</v>
      </c>
      <c r="K31" s="27">
        <f t="shared" ref="K31" si="43">J31/24</f>
        <v>0</v>
      </c>
      <c r="L31" s="100"/>
    </row>
    <row r="32" spans="1:14">
      <c r="A32" s="12">
        <f t="shared" si="29"/>
        <v>26</v>
      </c>
      <c r="B32" s="8">
        <f t="shared" si="29"/>
        <v>46229</v>
      </c>
      <c r="C32" s="8">
        <f t="shared" si="4"/>
        <v>46229</v>
      </c>
      <c r="D32" s="9">
        <v>0.29166666666666702</v>
      </c>
      <c r="E32" s="8">
        <f t="shared" si="5"/>
        <v>46230</v>
      </c>
      <c r="F32" s="9">
        <v>0.29166666666666702</v>
      </c>
      <c r="G32" s="10">
        <f t="shared" si="6"/>
        <v>1</v>
      </c>
      <c r="H32" s="11"/>
      <c r="I32" s="11"/>
      <c r="J32" s="11">
        <f t="shared" ref="J32" si="44">I32-H32</f>
        <v>0</v>
      </c>
      <c r="K32" s="27">
        <f t="shared" ref="K32" si="45">J32/24</f>
        <v>0</v>
      </c>
      <c r="L32" s="100"/>
    </row>
    <row r="33" spans="1:12">
      <c r="A33" s="12">
        <f t="shared" si="29"/>
        <v>27</v>
      </c>
      <c r="B33" s="8">
        <f t="shared" si="29"/>
        <v>46230</v>
      </c>
      <c r="C33" s="8">
        <f t="shared" si="4"/>
        <v>46230</v>
      </c>
      <c r="D33" s="9">
        <v>0.29166666666666702</v>
      </c>
      <c r="E33" s="8">
        <f t="shared" si="5"/>
        <v>46231</v>
      </c>
      <c r="F33" s="9">
        <v>0.29166666666666702</v>
      </c>
      <c r="G33" s="10">
        <f t="shared" si="6"/>
        <v>1</v>
      </c>
      <c r="H33" s="11"/>
      <c r="I33" s="11"/>
      <c r="J33" s="11">
        <f t="shared" ref="J33" si="46">I33-H33</f>
        <v>0</v>
      </c>
      <c r="K33" s="27">
        <f t="shared" ref="K33" si="47">J33/24</f>
        <v>0</v>
      </c>
      <c r="L33" s="100"/>
    </row>
    <row r="34" spans="1:12">
      <c r="A34" s="12">
        <f t="shared" si="29"/>
        <v>28</v>
      </c>
      <c r="B34" s="8">
        <f t="shared" si="29"/>
        <v>46231</v>
      </c>
      <c r="C34" s="8">
        <f t="shared" si="4"/>
        <v>46231</v>
      </c>
      <c r="D34" s="9">
        <v>0.29166666666666702</v>
      </c>
      <c r="E34" s="8">
        <f t="shared" si="5"/>
        <v>46232</v>
      </c>
      <c r="F34" s="9">
        <v>0.29166666666666702</v>
      </c>
      <c r="G34" s="10">
        <f t="shared" si="6"/>
        <v>1</v>
      </c>
      <c r="H34" s="11"/>
      <c r="I34" s="11"/>
      <c r="J34" s="11">
        <f t="shared" ref="J34" si="48">I34-H34</f>
        <v>0</v>
      </c>
      <c r="K34" s="27">
        <f t="shared" ref="K34" si="49">J34/24</f>
        <v>0</v>
      </c>
      <c r="L34" s="100"/>
    </row>
    <row r="35" spans="1:12">
      <c r="A35" s="12">
        <f t="shared" ref="A35:B35" si="50">A34+1</f>
        <v>29</v>
      </c>
      <c r="B35" s="8">
        <f t="shared" si="50"/>
        <v>46232</v>
      </c>
      <c r="C35" s="8">
        <f t="shared" ref="C35:C36" si="51">B35</f>
        <v>46232</v>
      </c>
      <c r="D35" s="9">
        <v>0.29166666666666702</v>
      </c>
      <c r="E35" s="8">
        <f t="shared" ref="E35:E36" si="52">C35+1</f>
        <v>46233</v>
      </c>
      <c r="F35" s="9">
        <v>0.29166666666666702</v>
      </c>
      <c r="G35" s="10">
        <f t="shared" ref="G35:G36" si="53">IFERROR(((E35-C35)+(F35-D35)),"")</f>
        <v>1</v>
      </c>
      <c r="H35" s="11"/>
      <c r="I35" s="11"/>
      <c r="J35" s="11">
        <f t="shared" ref="J35" si="54">I35-H35</f>
        <v>0</v>
      </c>
      <c r="K35" s="27">
        <f t="shared" ref="K35" si="55">J35/24</f>
        <v>0</v>
      </c>
      <c r="L35" s="100"/>
    </row>
    <row r="36" spans="1:12">
      <c r="A36" s="12">
        <f t="shared" ref="A36:B37" si="56">A35+1</f>
        <v>30</v>
      </c>
      <c r="B36" s="8">
        <f t="shared" si="56"/>
        <v>46233</v>
      </c>
      <c r="C36" s="8">
        <f t="shared" si="51"/>
        <v>46233</v>
      </c>
      <c r="D36" s="9">
        <v>0.29166666666666702</v>
      </c>
      <c r="E36" s="8">
        <f t="shared" si="52"/>
        <v>46234</v>
      </c>
      <c r="F36" s="9">
        <v>0.29166666666666702</v>
      </c>
      <c r="G36" s="10">
        <f t="shared" si="53"/>
        <v>1</v>
      </c>
      <c r="H36" s="11"/>
      <c r="I36" s="11"/>
      <c r="J36" s="11">
        <f t="shared" ref="J36" si="57">I36-H36</f>
        <v>0</v>
      </c>
      <c r="K36" s="27">
        <f t="shared" ref="K36" si="58">J36/24</f>
        <v>0</v>
      </c>
      <c r="L36" s="28"/>
    </row>
    <row r="37" spans="1:12">
      <c r="A37" s="12">
        <f t="shared" si="56"/>
        <v>31</v>
      </c>
      <c r="B37" s="8">
        <f t="shared" si="56"/>
        <v>46234</v>
      </c>
      <c r="C37" s="8">
        <f t="shared" ref="C37" si="59">B37</f>
        <v>46234</v>
      </c>
      <c r="D37" s="9">
        <v>0.29166666666666702</v>
      </c>
      <c r="E37" s="8">
        <f t="shared" ref="E37" si="60">C37+1</f>
        <v>46235</v>
      </c>
      <c r="F37" s="9">
        <v>0.29166666666666702</v>
      </c>
      <c r="G37" s="10">
        <f t="shared" ref="G37" si="61">IFERROR(((E37-C37)+(F37-D37)),"")</f>
        <v>1</v>
      </c>
      <c r="H37" s="11"/>
      <c r="I37" s="11"/>
      <c r="J37" s="11">
        <f t="shared" ref="J37" si="62">I37-H37</f>
        <v>0</v>
      </c>
      <c r="K37" s="27">
        <f t="shared" ref="K37" si="63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5000-000000000000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N40"/>
  <sheetViews>
    <sheetView workbookViewId="0">
      <pane xSplit="2" ySplit="6" topLeftCell="C19" activePane="bottomRight" state="frozen"/>
      <selection pane="topRight"/>
      <selection pane="bottomLeft"/>
      <selection pane="bottomRight" activeCell="L2" sqref="L2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3.6640625" style="1" customWidth="1"/>
    <col min="8" max="9" width="13.88671875" style="35" customWidth="1"/>
    <col min="10" max="10" width="13.88671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257</v>
      </c>
      <c r="D2" s="2"/>
      <c r="E2" s="2"/>
      <c r="F2" s="2"/>
      <c r="G2" s="2"/>
      <c r="H2" s="36"/>
      <c r="I2" s="36"/>
      <c r="J2" s="2"/>
      <c r="K2" s="2"/>
      <c r="L2" s="98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36"/>
      <c r="I4" s="36"/>
      <c r="J4" s="2" t="s">
        <v>135</v>
      </c>
      <c r="K4" s="26">
        <f>MAX(K7:K36)</f>
        <v>0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36" t="s">
        <v>139</v>
      </c>
      <c r="I5" s="936"/>
      <c r="J5" s="893" t="s">
        <v>140</v>
      </c>
      <c r="K5" s="897" t="s">
        <v>141</v>
      </c>
      <c r="L5" s="891" t="s">
        <v>142</v>
      </c>
    </row>
    <row r="6" spans="1:12" ht="15" thickBot="1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37" t="s">
        <v>136</v>
      </c>
      <c r="I6" s="37" t="s">
        <v>137</v>
      </c>
      <c r="J6" s="896"/>
      <c r="K6" s="898"/>
      <c r="L6" s="892"/>
    </row>
    <row r="7" spans="1:12" ht="15" thickTop="1">
      <c r="A7" s="6">
        <v>1</v>
      </c>
      <c r="B7" s="7">
        <f>C7</f>
        <v>0</v>
      </c>
      <c r="C7" s="8"/>
      <c r="D7" s="9"/>
      <c r="E7" s="8"/>
      <c r="F7" s="9"/>
      <c r="G7" s="10">
        <f>IFERROR(((E7-C7)+(F7-D7)),"")</f>
        <v>0</v>
      </c>
      <c r="H7" s="11"/>
      <c r="I7" s="11"/>
      <c r="J7" s="11">
        <f t="shared" ref="J7:J16" si="0">I7-H7</f>
        <v>0</v>
      </c>
      <c r="K7" s="27">
        <f t="shared" ref="K7:K16" si="1">J7/24</f>
        <v>0</v>
      </c>
      <c r="L7" s="28"/>
    </row>
    <row r="8" spans="1:12">
      <c r="A8" s="12">
        <f>A7+1</f>
        <v>2</v>
      </c>
      <c r="B8" s="8"/>
      <c r="C8" s="8"/>
      <c r="D8" s="9"/>
      <c r="E8" s="8"/>
      <c r="F8" s="9"/>
      <c r="G8" s="10"/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A24" si="2">A8+1</f>
        <v>3</v>
      </c>
      <c r="B9" s="8"/>
      <c r="C9" s="8"/>
      <c r="D9" s="9"/>
      <c r="E9" s="8"/>
      <c r="F9" s="9"/>
      <c r="G9" s="10"/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2"/>
        <v>4</v>
      </c>
      <c r="B10" s="8"/>
      <c r="C10" s="8"/>
      <c r="D10" s="9"/>
      <c r="E10" s="8"/>
      <c r="F10" s="9"/>
      <c r="G10" s="10"/>
      <c r="H10" s="11"/>
      <c r="I10" s="11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2"/>
        <v>5</v>
      </c>
      <c r="B11" s="8"/>
      <c r="C11" s="8"/>
      <c r="D11" s="9"/>
      <c r="E11" s="8"/>
      <c r="F11" s="9"/>
      <c r="G11" s="10"/>
      <c r="H11" s="11"/>
      <c r="I11" s="11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2"/>
        <v>6</v>
      </c>
      <c r="B12" s="8"/>
      <c r="C12" s="8"/>
      <c r="D12" s="9"/>
      <c r="E12" s="8"/>
      <c r="F12" s="9"/>
      <c r="G12" s="10"/>
      <c r="H12" s="11"/>
      <c r="I12" s="11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2"/>
        <v>7</v>
      </c>
      <c r="B13" s="8"/>
      <c r="C13" s="8"/>
      <c r="D13" s="9"/>
      <c r="E13" s="8"/>
      <c r="F13" s="9"/>
      <c r="G13" s="10"/>
      <c r="H13" s="11"/>
      <c r="I13" s="11"/>
      <c r="J13" s="11">
        <f t="shared" si="0"/>
        <v>0</v>
      </c>
      <c r="K13" s="27">
        <f t="shared" si="1"/>
        <v>0</v>
      </c>
      <c r="L13" s="28"/>
    </row>
    <row r="14" spans="1:12">
      <c r="A14" s="12">
        <f t="shared" si="2"/>
        <v>8</v>
      </c>
      <c r="B14" s="8"/>
      <c r="C14" s="8"/>
      <c r="D14" s="9"/>
      <c r="E14" s="8"/>
      <c r="F14" s="9"/>
      <c r="G14" s="10"/>
      <c r="H14" s="11"/>
      <c r="I14" s="11"/>
      <c r="J14" s="11">
        <f t="shared" ref="J14" si="3">I14-H14</f>
        <v>0</v>
      </c>
      <c r="K14" s="27">
        <f t="shared" si="1"/>
        <v>0</v>
      </c>
      <c r="L14" s="28"/>
    </row>
    <row r="15" spans="1:12">
      <c r="A15" s="12">
        <f t="shared" si="2"/>
        <v>9</v>
      </c>
      <c r="B15" s="8"/>
      <c r="C15" s="8"/>
      <c r="D15" s="9"/>
      <c r="E15" s="8"/>
      <c r="F15" s="9"/>
      <c r="G15" s="10"/>
      <c r="H15" s="11"/>
      <c r="I15" s="11"/>
      <c r="J15" s="11">
        <f t="shared" si="0"/>
        <v>0</v>
      </c>
      <c r="K15" s="27">
        <f t="shared" si="1"/>
        <v>0</v>
      </c>
      <c r="L15" s="28"/>
    </row>
    <row r="16" spans="1:12">
      <c r="A16" s="12">
        <f t="shared" si="2"/>
        <v>10</v>
      </c>
      <c r="B16" s="8"/>
      <c r="C16" s="8"/>
      <c r="D16" s="9"/>
      <c r="E16" s="8"/>
      <c r="F16" s="9"/>
      <c r="G16" s="10"/>
      <c r="H16" s="11"/>
      <c r="I16" s="11"/>
      <c r="J16" s="11">
        <f t="shared" si="0"/>
        <v>0</v>
      </c>
      <c r="K16" s="27">
        <f t="shared" si="1"/>
        <v>0</v>
      </c>
      <c r="L16" s="28"/>
    </row>
    <row r="17" spans="1:14">
      <c r="A17" s="12">
        <f t="shared" si="2"/>
        <v>11</v>
      </c>
      <c r="B17" s="8"/>
      <c r="C17" s="8"/>
      <c r="D17" s="9"/>
      <c r="E17" s="8"/>
      <c r="F17" s="9"/>
      <c r="G17" s="10"/>
      <c r="H17" s="11"/>
      <c r="I17" s="11"/>
      <c r="J17" s="11">
        <f t="shared" ref="J17" si="4">I17-H17</f>
        <v>0</v>
      </c>
      <c r="K17" s="27">
        <f t="shared" ref="K17" si="5">J17/24</f>
        <v>0</v>
      </c>
      <c r="L17" s="28"/>
    </row>
    <row r="18" spans="1:14">
      <c r="A18" s="12">
        <f t="shared" si="2"/>
        <v>12</v>
      </c>
      <c r="B18" s="8"/>
      <c r="C18" s="8"/>
      <c r="D18" s="9"/>
      <c r="E18" s="8"/>
      <c r="F18" s="9"/>
      <c r="G18" s="10"/>
      <c r="H18" s="11"/>
      <c r="I18" s="11"/>
      <c r="J18" s="11">
        <f t="shared" ref="J18" si="6">I18-H18</f>
        <v>0</v>
      </c>
      <c r="K18" s="27">
        <f t="shared" ref="K18" si="7">J18/24</f>
        <v>0</v>
      </c>
      <c r="L18" s="28"/>
      <c r="N18" s="29"/>
    </row>
    <row r="19" spans="1:14">
      <c r="A19" s="12">
        <f t="shared" si="2"/>
        <v>13</v>
      </c>
      <c r="B19" s="8"/>
      <c r="C19" s="8"/>
      <c r="D19" s="9"/>
      <c r="E19" s="8"/>
      <c r="F19" s="9"/>
      <c r="G19" s="10"/>
      <c r="H19" s="11"/>
      <c r="I19" s="11"/>
      <c r="J19" s="11">
        <f t="shared" ref="J19:J28" si="8">I19-H19</f>
        <v>0</v>
      </c>
      <c r="K19" s="27">
        <f t="shared" ref="K19:K28" si="9">J19/24</f>
        <v>0</v>
      </c>
      <c r="L19" s="28"/>
    </row>
    <row r="20" spans="1:14">
      <c r="A20" s="12">
        <f t="shared" si="2"/>
        <v>14</v>
      </c>
      <c r="B20" s="8"/>
      <c r="C20" s="8"/>
      <c r="D20" s="9"/>
      <c r="E20" s="8"/>
      <c r="F20" s="9"/>
      <c r="G20" s="10"/>
      <c r="H20" s="11"/>
      <c r="I20" s="11"/>
      <c r="J20" s="11">
        <f t="shared" si="8"/>
        <v>0</v>
      </c>
      <c r="K20" s="27">
        <f t="shared" si="9"/>
        <v>0</v>
      </c>
      <c r="L20" s="28"/>
    </row>
    <row r="21" spans="1:14">
      <c r="A21" s="12">
        <f t="shared" si="2"/>
        <v>15</v>
      </c>
      <c r="B21" s="8"/>
      <c r="C21" s="8"/>
      <c r="D21" s="9"/>
      <c r="E21" s="8"/>
      <c r="F21" s="9"/>
      <c r="G21" s="10"/>
      <c r="H21" s="11"/>
      <c r="I21" s="11"/>
      <c r="J21" s="11">
        <f t="shared" si="8"/>
        <v>0</v>
      </c>
      <c r="K21" s="27">
        <f t="shared" si="9"/>
        <v>0</v>
      </c>
      <c r="L21" s="28"/>
    </row>
    <row r="22" spans="1:14">
      <c r="A22" s="12">
        <f t="shared" si="2"/>
        <v>16</v>
      </c>
      <c r="B22" s="8"/>
      <c r="C22" s="8"/>
      <c r="D22" s="9"/>
      <c r="E22" s="8"/>
      <c r="F22" s="9"/>
      <c r="G22" s="10"/>
      <c r="H22" s="11"/>
      <c r="I22" s="11"/>
      <c r="J22" s="11">
        <f t="shared" si="8"/>
        <v>0</v>
      </c>
      <c r="K22" s="27">
        <f t="shared" si="9"/>
        <v>0</v>
      </c>
      <c r="L22" s="28"/>
    </row>
    <row r="23" spans="1:14">
      <c r="A23" s="12">
        <f t="shared" si="2"/>
        <v>17</v>
      </c>
      <c r="B23" s="8"/>
      <c r="C23" s="8"/>
      <c r="D23" s="9"/>
      <c r="E23" s="8"/>
      <c r="F23" s="9"/>
      <c r="G23" s="10"/>
      <c r="H23" s="11"/>
      <c r="I23" s="11"/>
      <c r="J23" s="11">
        <f t="shared" si="8"/>
        <v>0</v>
      </c>
      <c r="K23" s="27">
        <f t="shared" si="9"/>
        <v>0</v>
      </c>
      <c r="L23" s="28"/>
    </row>
    <row r="24" spans="1:14">
      <c r="A24" s="12">
        <f t="shared" si="2"/>
        <v>18</v>
      </c>
      <c r="B24" s="8"/>
      <c r="C24" s="8"/>
      <c r="D24" s="9"/>
      <c r="E24" s="8"/>
      <c r="F24" s="9"/>
      <c r="G24" s="10"/>
      <c r="H24" s="11"/>
      <c r="I24" s="11"/>
      <c r="J24" s="11">
        <f t="shared" ref="J24:J25" si="10">I24-H24</f>
        <v>0</v>
      </c>
      <c r="K24" s="27">
        <f t="shared" ref="K24:K25" si="11">J24/24</f>
        <v>0</v>
      </c>
      <c r="L24" s="28"/>
    </row>
    <row r="25" spans="1:14">
      <c r="A25" s="12">
        <f t="shared" ref="A25:A37" si="12">A24+1</f>
        <v>19</v>
      </c>
      <c r="B25" s="8"/>
      <c r="C25" s="8"/>
      <c r="D25" s="9"/>
      <c r="E25" s="8"/>
      <c r="F25" s="9"/>
      <c r="G25" s="10"/>
      <c r="H25" s="11"/>
      <c r="I25" s="11"/>
      <c r="J25" s="11">
        <f t="shared" si="10"/>
        <v>0</v>
      </c>
      <c r="K25" s="27">
        <f t="shared" si="11"/>
        <v>0</v>
      </c>
      <c r="L25" s="28"/>
    </row>
    <row r="26" spans="1:14">
      <c r="A26" s="12">
        <f t="shared" si="12"/>
        <v>20</v>
      </c>
      <c r="B26" s="8"/>
      <c r="C26" s="8"/>
      <c r="D26" s="9"/>
      <c r="E26" s="8"/>
      <c r="F26" s="9"/>
      <c r="G26" s="10"/>
      <c r="H26" s="11"/>
      <c r="I26" s="11"/>
      <c r="J26" s="11">
        <f t="shared" si="8"/>
        <v>0</v>
      </c>
      <c r="K26" s="27">
        <f t="shared" si="9"/>
        <v>0</v>
      </c>
      <c r="L26" s="28"/>
    </row>
    <row r="27" spans="1:14">
      <c r="A27" s="12">
        <f t="shared" si="12"/>
        <v>21</v>
      </c>
      <c r="B27" s="8"/>
      <c r="C27" s="8"/>
      <c r="D27" s="9"/>
      <c r="E27" s="8"/>
      <c r="F27" s="9"/>
      <c r="G27" s="10"/>
      <c r="H27" s="11"/>
      <c r="I27" s="11"/>
      <c r="J27" s="11">
        <f t="shared" si="8"/>
        <v>0</v>
      </c>
      <c r="K27" s="27">
        <f t="shared" si="9"/>
        <v>0</v>
      </c>
      <c r="L27" s="28"/>
    </row>
    <row r="28" spans="1:14">
      <c r="A28" s="12">
        <f t="shared" si="12"/>
        <v>22</v>
      </c>
      <c r="B28" s="8"/>
      <c r="C28" s="8"/>
      <c r="D28" s="9"/>
      <c r="E28" s="8"/>
      <c r="F28" s="9"/>
      <c r="G28" s="10"/>
      <c r="H28" s="11"/>
      <c r="I28" s="11"/>
      <c r="J28" s="11">
        <f t="shared" si="8"/>
        <v>0</v>
      </c>
      <c r="K28" s="27">
        <f t="shared" si="9"/>
        <v>0</v>
      </c>
      <c r="L28" s="28"/>
    </row>
    <row r="29" spans="1:14">
      <c r="A29" s="12">
        <f t="shared" si="12"/>
        <v>23</v>
      </c>
      <c r="B29" s="8"/>
      <c r="C29" s="8"/>
      <c r="D29" s="9"/>
      <c r="E29" s="8"/>
      <c r="F29" s="9"/>
      <c r="G29" s="10"/>
      <c r="H29" s="11"/>
      <c r="I29" s="11"/>
      <c r="J29" s="11">
        <f t="shared" ref="J29" si="13">I29-H29</f>
        <v>0</v>
      </c>
      <c r="K29" s="27">
        <f t="shared" ref="K29" si="14">J29/24</f>
        <v>0</v>
      </c>
      <c r="L29" s="28"/>
    </row>
    <row r="30" spans="1:14">
      <c r="A30" s="12">
        <f t="shared" si="12"/>
        <v>24</v>
      </c>
      <c r="B30" s="8"/>
      <c r="C30" s="8"/>
      <c r="D30" s="9"/>
      <c r="E30" s="8"/>
      <c r="F30" s="9"/>
      <c r="G30" s="10"/>
      <c r="H30" s="11"/>
      <c r="I30" s="11"/>
      <c r="J30" s="11">
        <f t="shared" ref="J30:J32" si="15">I30-H30</f>
        <v>0</v>
      </c>
      <c r="K30" s="27">
        <f t="shared" ref="K30:K32" si="16">J30/24</f>
        <v>0</v>
      </c>
      <c r="L30" s="28"/>
    </row>
    <row r="31" spans="1:14">
      <c r="A31" s="12">
        <f t="shared" si="12"/>
        <v>25</v>
      </c>
      <c r="B31" s="8"/>
      <c r="C31" s="8"/>
      <c r="D31" s="9"/>
      <c r="E31" s="8"/>
      <c r="F31" s="9"/>
      <c r="G31" s="10"/>
      <c r="H31" s="11"/>
      <c r="I31" s="11"/>
      <c r="J31" s="11">
        <f t="shared" si="15"/>
        <v>0</v>
      </c>
      <c r="K31" s="27">
        <f t="shared" si="16"/>
        <v>0</v>
      </c>
      <c r="L31" s="28"/>
    </row>
    <row r="32" spans="1:14">
      <c r="A32" s="12">
        <f t="shared" si="12"/>
        <v>26</v>
      </c>
      <c r="B32" s="8"/>
      <c r="C32" s="8"/>
      <c r="D32" s="9"/>
      <c r="E32" s="8"/>
      <c r="F32" s="9"/>
      <c r="G32" s="10"/>
      <c r="H32" s="11"/>
      <c r="I32" s="11"/>
      <c r="J32" s="11">
        <f t="shared" si="15"/>
        <v>0</v>
      </c>
      <c r="K32" s="27">
        <f t="shared" si="16"/>
        <v>0</v>
      </c>
      <c r="L32" s="28"/>
    </row>
    <row r="33" spans="1:12">
      <c r="A33" s="12">
        <f t="shared" si="12"/>
        <v>27</v>
      </c>
      <c r="B33" s="8"/>
      <c r="C33" s="8"/>
      <c r="D33" s="9"/>
      <c r="E33" s="8"/>
      <c r="F33" s="9"/>
      <c r="G33" s="10"/>
      <c r="H33" s="11"/>
      <c r="I33" s="11"/>
      <c r="J33" s="11">
        <f t="shared" ref="J33:J35" si="17">I33-H33</f>
        <v>0</v>
      </c>
      <c r="K33" s="27">
        <f t="shared" ref="K33:K35" si="18">J33/24</f>
        <v>0</v>
      </c>
      <c r="L33" s="28"/>
    </row>
    <row r="34" spans="1:12">
      <c r="A34" s="12">
        <f t="shared" si="12"/>
        <v>28</v>
      </c>
      <c r="B34" s="8"/>
      <c r="C34" s="8"/>
      <c r="D34" s="9"/>
      <c r="E34" s="8"/>
      <c r="F34" s="9"/>
      <c r="G34" s="10"/>
      <c r="H34" s="11"/>
      <c r="I34" s="11"/>
      <c r="J34" s="11">
        <f t="shared" si="17"/>
        <v>0</v>
      </c>
      <c r="K34" s="27">
        <f t="shared" si="18"/>
        <v>0</v>
      </c>
      <c r="L34" s="28"/>
    </row>
    <row r="35" spans="1:12">
      <c r="A35" s="12">
        <f t="shared" si="12"/>
        <v>29</v>
      </c>
      <c r="B35" s="8"/>
      <c r="C35" s="8"/>
      <c r="D35" s="9"/>
      <c r="E35" s="8"/>
      <c r="F35" s="9"/>
      <c r="G35" s="10"/>
      <c r="H35" s="11"/>
      <c r="I35" s="11"/>
      <c r="J35" s="11">
        <f t="shared" si="17"/>
        <v>0</v>
      </c>
      <c r="K35" s="27">
        <f t="shared" si="18"/>
        <v>0</v>
      </c>
      <c r="L35" s="28"/>
    </row>
    <row r="36" spans="1:12">
      <c r="A36" s="12">
        <f t="shared" si="12"/>
        <v>30</v>
      </c>
      <c r="B36" s="8"/>
      <c r="C36" s="8"/>
      <c r="D36" s="9"/>
      <c r="E36" s="8"/>
      <c r="F36" s="9"/>
      <c r="G36" s="10"/>
      <c r="H36" s="11"/>
      <c r="I36" s="11"/>
      <c r="J36" s="11">
        <f t="shared" ref="J36" si="19">I36-H36</f>
        <v>0</v>
      </c>
      <c r="K36" s="27">
        <f t="shared" ref="K36" si="20">J36/24</f>
        <v>0</v>
      </c>
      <c r="L36" s="28"/>
    </row>
    <row r="37" spans="1:12">
      <c r="A37" s="12">
        <f t="shared" si="12"/>
        <v>31</v>
      </c>
      <c r="B37" s="8"/>
      <c r="C37" s="8"/>
      <c r="D37" s="9"/>
      <c r="E37" s="8"/>
      <c r="F37" s="9"/>
      <c r="G37" s="10"/>
      <c r="H37" s="11"/>
      <c r="I37" s="11"/>
      <c r="J37" s="11">
        <f t="shared" ref="J37" si="21">I37-H37</f>
        <v>0</v>
      </c>
      <c r="K37" s="27">
        <f t="shared" ref="K37" si="22">J37/24</f>
        <v>0</v>
      </c>
      <c r="L37" s="28"/>
    </row>
    <row r="38" spans="1:12" ht="15" thickBot="1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0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 t="e">
        <f>G39/SUMPRODUCT((G7:G37&gt;0)*1)</f>
        <v>#DIV/0!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5100-000000000000}"/>
  </hyperlink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14" sqref="L14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3" width="15" style="1" customWidth="1"/>
    <col min="4" max="4" width="15.33203125" style="1" customWidth="1"/>
    <col min="5" max="5" width="10.6640625" style="1" customWidth="1"/>
    <col min="6" max="9" width="9.109375" style="1"/>
    <col min="10" max="10" width="13.44140625" style="1" customWidth="1"/>
    <col min="11" max="11" width="13.33203125" style="1" customWidth="1"/>
    <col min="12" max="12" width="19.109375" style="42" customWidth="1"/>
    <col min="13" max="13" width="49" style="1" customWidth="1"/>
    <col min="14" max="16384" width="9.109375" style="1"/>
  </cols>
  <sheetData>
    <row r="1" spans="1:16">
      <c r="B1" s="2"/>
      <c r="C1" s="2"/>
      <c r="D1" s="2"/>
      <c r="E1" s="3" t="s">
        <v>132</v>
      </c>
      <c r="F1" s="2"/>
      <c r="G1" s="2"/>
      <c r="H1" s="2"/>
      <c r="I1" s="2"/>
      <c r="J1" s="2"/>
      <c r="K1" s="2"/>
      <c r="L1" s="61"/>
    </row>
    <row r="2" spans="1:16">
      <c r="B2" s="2"/>
      <c r="C2" s="2"/>
      <c r="D2" s="2"/>
      <c r="E2" s="3" t="s">
        <v>258</v>
      </c>
      <c r="F2" s="2"/>
      <c r="G2" s="2"/>
      <c r="H2" s="26"/>
      <c r="I2" s="2"/>
      <c r="J2" s="2"/>
      <c r="K2" s="2"/>
      <c r="L2" s="62" t="s">
        <v>134</v>
      </c>
    </row>
    <row r="3" spans="1:16">
      <c r="B3" s="2"/>
      <c r="C3" s="2"/>
      <c r="D3" s="2"/>
      <c r="E3" s="3" t="str">
        <f>SCI!C3</f>
        <v>Bulan July 2026</v>
      </c>
      <c r="F3" s="2"/>
      <c r="G3" s="2"/>
      <c r="H3" s="2"/>
      <c r="I3" s="2"/>
      <c r="J3" s="2"/>
      <c r="K3" s="2"/>
      <c r="L3" s="61"/>
    </row>
    <row r="4" spans="1:16">
      <c r="B4" s="4"/>
      <c r="C4" s="76"/>
      <c r="D4" s="44"/>
      <c r="E4" s="4">
        <f>SCI!C4</f>
        <v>46204</v>
      </c>
      <c r="F4" s="2"/>
      <c r="G4" s="2"/>
      <c r="H4" s="2"/>
      <c r="I4" s="2"/>
      <c r="J4" s="2"/>
      <c r="K4" s="2"/>
      <c r="L4" s="61" t="s">
        <v>135</v>
      </c>
    </row>
    <row r="5" spans="1:16" ht="15.75" customHeight="1">
      <c r="A5" s="894" t="s">
        <v>112</v>
      </c>
      <c r="B5" s="893" t="s">
        <v>113</v>
      </c>
      <c r="C5" s="893" t="s">
        <v>259</v>
      </c>
      <c r="D5" s="893" t="s">
        <v>222</v>
      </c>
      <c r="E5" s="893" t="s">
        <v>167</v>
      </c>
      <c r="F5" s="928" t="s">
        <v>171</v>
      </c>
      <c r="G5" s="929"/>
      <c r="H5" s="929"/>
      <c r="I5" s="929"/>
      <c r="J5" s="929"/>
      <c r="K5" s="929"/>
      <c r="L5" s="925" t="s">
        <v>140</v>
      </c>
      <c r="M5" s="891" t="s">
        <v>172</v>
      </c>
    </row>
    <row r="6" spans="1:16" ht="15.75" customHeight="1">
      <c r="A6" s="921"/>
      <c r="B6" s="923"/>
      <c r="C6" s="923"/>
      <c r="D6" s="923"/>
      <c r="E6" s="923"/>
      <c r="F6" s="930" t="s">
        <v>136</v>
      </c>
      <c r="G6" s="931"/>
      <c r="H6" s="930" t="s">
        <v>137</v>
      </c>
      <c r="I6" s="932"/>
      <c r="J6" s="930" t="s">
        <v>139</v>
      </c>
      <c r="K6" s="931"/>
      <c r="L6" s="926"/>
      <c r="M6" s="919"/>
    </row>
    <row r="7" spans="1:16" ht="33.75" customHeight="1">
      <c r="A7" s="895"/>
      <c r="B7" s="896"/>
      <c r="C7" s="896"/>
      <c r="D7" s="896"/>
      <c r="E7" s="896"/>
      <c r="F7" s="5" t="s">
        <v>113</v>
      </c>
      <c r="G7" s="5" t="s">
        <v>143</v>
      </c>
      <c r="H7" s="5" t="s">
        <v>113</v>
      </c>
      <c r="I7" s="5" t="s">
        <v>143</v>
      </c>
      <c r="J7" s="5" t="s">
        <v>201</v>
      </c>
      <c r="K7" s="5" t="s">
        <v>202</v>
      </c>
      <c r="L7" s="937"/>
      <c r="M7" s="892"/>
    </row>
    <row r="8" spans="1:16">
      <c r="A8" s="47">
        <f t="shared" ref="A8:A17" si="0">A7+1</f>
        <v>1</v>
      </c>
      <c r="B8" s="48">
        <f t="shared" ref="B8" si="1">H8</f>
        <v>0</v>
      </c>
      <c r="C8" s="89"/>
      <c r="D8" s="68"/>
      <c r="E8" s="96"/>
      <c r="F8" s="51"/>
      <c r="G8" s="81"/>
      <c r="H8" s="51"/>
      <c r="I8" s="80"/>
      <c r="J8" s="68"/>
      <c r="K8" s="68"/>
      <c r="L8" s="67">
        <f>K8-J8</f>
        <v>0</v>
      </c>
      <c r="M8" s="28"/>
      <c r="P8" s="74"/>
    </row>
    <row r="9" spans="1:16">
      <c r="A9" s="47">
        <f t="shared" si="0"/>
        <v>2</v>
      </c>
      <c r="B9" s="48">
        <f t="shared" ref="B9:B12" si="2">H9</f>
        <v>0</v>
      </c>
      <c r="C9" s="89"/>
      <c r="D9" s="68"/>
      <c r="E9" s="49"/>
      <c r="F9" s="51"/>
      <c r="G9" s="81"/>
      <c r="H9" s="51"/>
      <c r="I9" s="80"/>
      <c r="J9" s="68"/>
      <c r="K9" s="68"/>
      <c r="L9" s="67">
        <f t="shared" ref="L9:L17" si="3">K9-J9</f>
        <v>0</v>
      </c>
      <c r="M9" s="28"/>
      <c r="P9" s="74"/>
    </row>
    <row r="10" spans="1:16">
      <c r="A10" s="47">
        <f t="shared" si="0"/>
        <v>3</v>
      </c>
      <c r="B10" s="48">
        <f t="shared" si="2"/>
        <v>0</v>
      </c>
      <c r="C10" s="89"/>
      <c r="D10" s="50"/>
      <c r="E10" s="49"/>
      <c r="F10" s="51"/>
      <c r="G10" s="81"/>
      <c r="H10" s="51"/>
      <c r="I10" s="80"/>
      <c r="J10" s="68"/>
      <c r="K10" s="68"/>
      <c r="L10" s="67">
        <f t="shared" si="3"/>
        <v>0</v>
      </c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2"/>
        <v>0</v>
      </c>
      <c r="C11" s="89"/>
      <c r="D11" s="50"/>
      <c r="E11" s="49"/>
      <c r="F11" s="51"/>
      <c r="G11" s="81"/>
      <c r="H11" s="51"/>
      <c r="I11" s="80"/>
      <c r="J11" s="68"/>
      <c r="K11" s="68"/>
      <c r="L11" s="67">
        <f t="shared" si="3"/>
        <v>0</v>
      </c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2"/>
        <v>0</v>
      </c>
      <c r="C12" s="89"/>
      <c r="D12" s="50"/>
      <c r="E12" s="49"/>
      <c r="F12" s="51"/>
      <c r="G12" s="81"/>
      <c r="H12" s="51"/>
      <c r="I12" s="80"/>
      <c r="J12" s="68"/>
      <c r="K12" s="68"/>
      <c r="L12" s="67">
        <f t="shared" si="3"/>
        <v>0</v>
      </c>
      <c r="M12" s="28"/>
      <c r="N12" s="75"/>
      <c r="O12" s="42"/>
    </row>
    <row r="13" spans="1:16">
      <c r="A13" s="47">
        <f t="shared" si="0"/>
        <v>6</v>
      </c>
      <c r="B13" s="48">
        <f t="shared" ref="B13:B17" si="4">H13</f>
        <v>0</v>
      </c>
      <c r="C13" s="89"/>
      <c r="D13" s="50"/>
      <c r="E13" s="49"/>
      <c r="F13" s="51"/>
      <c r="G13" s="81"/>
      <c r="H13" s="51"/>
      <c r="I13" s="80"/>
      <c r="J13" s="68"/>
      <c r="K13" s="68"/>
      <c r="L13" s="67">
        <f t="shared" si="3"/>
        <v>0</v>
      </c>
      <c r="M13" s="28"/>
      <c r="N13" s="75"/>
      <c r="O13" s="42"/>
    </row>
    <row r="14" spans="1:16">
      <c r="A14" s="47">
        <f t="shared" si="0"/>
        <v>7</v>
      </c>
      <c r="B14" s="48">
        <f t="shared" si="4"/>
        <v>0</v>
      </c>
      <c r="C14" s="97"/>
      <c r="D14" s="50"/>
      <c r="E14" s="49"/>
      <c r="F14" s="51"/>
      <c r="G14" s="81"/>
      <c r="H14" s="51"/>
      <c r="I14" s="80"/>
      <c r="J14" s="68"/>
      <c r="K14" s="68"/>
      <c r="L14" s="67">
        <f t="shared" si="3"/>
        <v>0</v>
      </c>
      <c r="M14" s="28"/>
      <c r="N14" s="75"/>
      <c r="O14" s="42"/>
    </row>
    <row r="15" spans="1:16">
      <c r="A15" s="47">
        <f t="shared" si="0"/>
        <v>8</v>
      </c>
      <c r="B15" s="48">
        <f t="shared" si="4"/>
        <v>0</v>
      </c>
      <c r="C15" s="97"/>
      <c r="D15" s="68"/>
      <c r="E15" s="49"/>
      <c r="F15" s="51"/>
      <c r="G15" s="81"/>
      <c r="H15" s="51"/>
      <c r="I15" s="80"/>
      <c r="J15" s="68"/>
      <c r="K15" s="68"/>
      <c r="L15" s="67">
        <f t="shared" si="3"/>
        <v>0</v>
      </c>
      <c r="M15" s="28"/>
      <c r="N15" s="75"/>
      <c r="O15" s="42"/>
    </row>
    <row r="16" spans="1:16">
      <c r="A16" s="47">
        <f t="shared" si="0"/>
        <v>9</v>
      </c>
      <c r="B16" s="48">
        <f t="shared" si="4"/>
        <v>0</v>
      </c>
      <c r="C16" s="97"/>
      <c r="D16" s="68"/>
      <c r="E16" s="49"/>
      <c r="F16" s="51"/>
      <c r="G16" s="81"/>
      <c r="H16" s="51"/>
      <c r="I16" s="80"/>
      <c r="J16" s="68"/>
      <c r="K16" s="68"/>
      <c r="L16" s="67">
        <f t="shared" si="3"/>
        <v>0</v>
      </c>
      <c r="M16" s="28"/>
      <c r="N16" s="75"/>
      <c r="O16" s="42"/>
    </row>
    <row r="17" spans="1:15">
      <c r="A17" s="47">
        <f t="shared" si="0"/>
        <v>10</v>
      </c>
      <c r="B17" s="48">
        <f t="shared" si="4"/>
        <v>0</v>
      </c>
      <c r="C17" s="97"/>
      <c r="D17" s="68"/>
      <c r="E17" s="49"/>
      <c r="F17" s="51"/>
      <c r="G17" s="81"/>
      <c r="H17" s="51"/>
      <c r="I17" s="80"/>
      <c r="J17" s="68"/>
      <c r="K17" s="68"/>
      <c r="L17" s="67">
        <f t="shared" si="3"/>
        <v>0</v>
      </c>
      <c r="M17" s="28"/>
      <c r="N17" s="75"/>
      <c r="O17" s="42"/>
    </row>
    <row r="18" spans="1:15">
      <c r="A18" s="47"/>
      <c r="B18" s="48"/>
      <c r="C18" s="89"/>
      <c r="D18" s="50"/>
      <c r="E18" s="49"/>
      <c r="F18" s="51"/>
      <c r="G18" s="81"/>
      <c r="H18" s="51"/>
      <c r="I18" s="80"/>
      <c r="J18" s="68"/>
      <c r="K18" s="68"/>
      <c r="L18" s="67"/>
      <c r="M18" s="28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58"/>
      <c r="I19" s="60"/>
      <c r="J19" s="60"/>
      <c r="K19" s="60"/>
      <c r="L19" s="72">
        <f>SUM(L8:L18)</f>
        <v>0</v>
      </c>
      <c r="M19" s="73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 xr:uid="{00000000-0004-0000-5200-000000000000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2" sqref="L2"/>
    </sheetView>
  </sheetViews>
  <sheetFormatPr defaultColWidth="9.109375" defaultRowHeight="14.4"/>
  <cols>
    <col min="1" max="1" width="4.88671875" style="1" customWidth="1"/>
    <col min="2" max="3" width="10.6640625" style="1" customWidth="1"/>
    <col min="4" max="5" width="15.33203125" style="1" customWidth="1"/>
    <col min="6" max="7" width="9.109375" style="1"/>
    <col min="8" max="8" width="9.109375" style="90"/>
    <col min="9" max="9" width="9.109375" style="1"/>
    <col min="10" max="10" width="13.33203125" style="1" customWidth="1"/>
    <col min="11" max="11" width="12.33203125" style="1" customWidth="1"/>
    <col min="12" max="12" width="19.109375" style="42" customWidth="1"/>
    <col min="13" max="13" width="49" style="1" customWidth="1"/>
    <col min="14" max="16384" width="9.109375" style="1"/>
  </cols>
  <sheetData>
    <row r="1" spans="1:16">
      <c r="B1" s="2"/>
      <c r="C1" s="2"/>
      <c r="D1" s="3" t="s">
        <v>132</v>
      </c>
      <c r="E1" s="2"/>
      <c r="F1" s="2"/>
      <c r="G1" s="2"/>
      <c r="H1" s="91"/>
      <c r="I1" s="2"/>
      <c r="J1" s="2"/>
      <c r="K1" s="2"/>
      <c r="L1" s="61"/>
    </row>
    <row r="2" spans="1:16">
      <c r="B2" s="2"/>
      <c r="C2" s="2"/>
      <c r="D2" s="3" t="s">
        <v>260</v>
      </c>
      <c r="E2" s="2"/>
      <c r="F2" s="2"/>
      <c r="G2" s="2"/>
      <c r="H2" s="91"/>
      <c r="I2" s="2"/>
      <c r="J2" s="2"/>
      <c r="K2" s="2"/>
      <c r="L2" s="62" t="s">
        <v>134</v>
      </c>
    </row>
    <row r="3" spans="1:16">
      <c r="B3" s="2"/>
      <c r="C3" s="2"/>
      <c r="D3" s="3" t="str">
        <f>SCI!C3</f>
        <v>Bulan July 2026</v>
      </c>
      <c r="E3" s="2"/>
      <c r="F3" s="2"/>
      <c r="G3" s="2"/>
      <c r="H3" s="91"/>
      <c r="I3" s="2"/>
      <c r="J3" s="2"/>
      <c r="K3" s="2"/>
      <c r="L3" s="61"/>
    </row>
    <row r="4" spans="1:16">
      <c r="B4" s="4"/>
      <c r="C4" s="76"/>
      <c r="D4" s="4">
        <f>SCI!C4</f>
        <v>46204</v>
      </c>
      <c r="E4" s="44"/>
      <c r="F4" s="2"/>
      <c r="G4" s="2"/>
      <c r="H4" s="91"/>
      <c r="I4" s="2"/>
      <c r="J4" s="2"/>
      <c r="K4" s="2"/>
      <c r="L4" s="61" t="s">
        <v>135</v>
      </c>
    </row>
    <row r="5" spans="1:16" ht="15.75" customHeight="1">
      <c r="A5" s="894" t="s">
        <v>112</v>
      </c>
      <c r="B5" s="893" t="s">
        <v>113</v>
      </c>
      <c r="C5" s="893" t="s">
        <v>259</v>
      </c>
      <c r="D5" s="893" t="s">
        <v>197</v>
      </c>
      <c r="E5" s="893" t="s">
        <v>198</v>
      </c>
      <c r="F5" s="928" t="s">
        <v>171</v>
      </c>
      <c r="G5" s="929"/>
      <c r="H5" s="929"/>
      <c r="I5" s="929"/>
      <c r="J5" s="929"/>
      <c r="K5" s="929"/>
      <c r="L5" s="925" t="s">
        <v>140</v>
      </c>
      <c r="M5" s="891" t="s">
        <v>172</v>
      </c>
    </row>
    <row r="6" spans="1:16" ht="15.75" customHeight="1">
      <c r="A6" s="921"/>
      <c r="B6" s="923"/>
      <c r="C6" s="923"/>
      <c r="D6" s="923"/>
      <c r="E6" s="923"/>
      <c r="F6" s="930" t="s">
        <v>136</v>
      </c>
      <c r="G6" s="931"/>
      <c r="H6" s="930" t="s">
        <v>137</v>
      </c>
      <c r="I6" s="932"/>
      <c r="J6" s="930" t="s">
        <v>139</v>
      </c>
      <c r="K6" s="931"/>
      <c r="L6" s="926"/>
      <c r="M6" s="919"/>
    </row>
    <row r="7" spans="1:16" ht="33.75" customHeight="1">
      <c r="A7" s="895"/>
      <c r="B7" s="896"/>
      <c r="C7" s="896"/>
      <c r="D7" s="896"/>
      <c r="E7" s="896"/>
      <c r="F7" s="5" t="s">
        <v>113</v>
      </c>
      <c r="G7" s="5" t="s">
        <v>143</v>
      </c>
      <c r="H7" s="46" t="s">
        <v>113</v>
      </c>
      <c r="I7" s="5" t="s">
        <v>143</v>
      </c>
      <c r="J7" s="5" t="s">
        <v>201</v>
      </c>
      <c r="K7" s="5" t="s">
        <v>202</v>
      </c>
      <c r="L7" s="937"/>
      <c r="M7" s="892"/>
    </row>
    <row r="8" spans="1:16">
      <c r="A8" s="47">
        <f t="shared" ref="A8:A17" si="0">A7+1</f>
        <v>1</v>
      </c>
      <c r="B8" s="48">
        <f t="shared" ref="B8:B17" si="1">H8</f>
        <v>0</v>
      </c>
      <c r="C8" s="89"/>
      <c r="D8" s="50"/>
      <c r="E8" s="50"/>
      <c r="F8" s="53"/>
      <c r="G8" s="80"/>
      <c r="H8" s="53"/>
      <c r="I8" s="80"/>
      <c r="J8" s="93"/>
      <c r="K8" s="93"/>
      <c r="L8" s="67"/>
      <c r="M8" s="94"/>
      <c r="N8" s="75"/>
      <c r="O8" s="42"/>
    </row>
    <row r="9" spans="1:16">
      <c r="A9" s="47">
        <f t="shared" si="0"/>
        <v>2</v>
      </c>
      <c r="B9" s="48">
        <f t="shared" si="1"/>
        <v>0</v>
      </c>
      <c r="C9" s="89"/>
      <c r="D9" s="50"/>
      <c r="E9" s="50"/>
      <c r="F9" s="53"/>
      <c r="G9" s="80"/>
      <c r="H9" s="53"/>
      <c r="I9" s="80"/>
      <c r="J9" s="93"/>
      <c r="K9" s="93"/>
      <c r="L9" s="67"/>
      <c r="M9" s="94"/>
      <c r="N9" s="75"/>
      <c r="O9" s="42"/>
    </row>
    <row r="10" spans="1:16">
      <c r="A10" s="47">
        <f t="shared" si="0"/>
        <v>3</v>
      </c>
      <c r="B10" s="48">
        <f t="shared" si="1"/>
        <v>0</v>
      </c>
      <c r="C10" s="89"/>
      <c r="D10" s="50"/>
      <c r="E10" s="68"/>
      <c r="F10" s="53"/>
      <c r="G10" s="80"/>
      <c r="H10" s="53"/>
      <c r="I10" s="80"/>
      <c r="J10" s="93"/>
      <c r="K10" s="95"/>
      <c r="L10" s="67"/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1"/>
        <v>0</v>
      </c>
      <c r="C11" s="89"/>
      <c r="D11" s="50"/>
      <c r="E11" s="68"/>
      <c r="F11" s="53"/>
      <c r="G11" s="80"/>
      <c r="H11" s="53"/>
      <c r="I11" s="80"/>
      <c r="J11" s="95"/>
      <c r="K11" s="95"/>
      <c r="L11" s="67"/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1"/>
        <v>0</v>
      </c>
      <c r="C12" s="89"/>
      <c r="D12" s="50"/>
      <c r="E12" s="68"/>
      <c r="F12" s="53"/>
      <c r="G12" s="80"/>
      <c r="H12" s="53"/>
      <c r="I12" s="80"/>
      <c r="J12" s="68"/>
      <c r="K12" s="68"/>
      <c r="L12" s="67"/>
      <c r="M12" s="28"/>
      <c r="N12" s="75"/>
      <c r="O12" s="42"/>
    </row>
    <row r="13" spans="1:16">
      <c r="A13" s="47">
        <f t="shared" si="0"/>
        <v>6</v>
      </c>
      <c r="B13" s="48">
        <f t="shared" si="1"/>
        <v>0</v>
      </c>
      <c r="C13" s="89"/>
      <c r="D13" s="50"/>
      <c r="E13" s="68"/>
      <c r="F13" s="53"/>
      <c r="G13" s="80"/>
      <c r="H13" s="53"/>
      <c r="I13" s="80"/>
      <c r="J13" s="68"/>
      <c r="K13" s="68"/>
      <c r="L13" s="67"/>
      <c r="M13" s="28"/>
      <c r="N13" s="75"/>
      <c r="O13" s="42"/>
    </row>
    <row r="14" spans="1:16">
      <c r="A14" s="47">
        <f t="shared" si="0"/>
        <v>7</v>
      </c>
      <c r="B14" s="48">
        <f t="shared" si="1"/>
        <v>0</v>
      </c>
      <c r="C14" s="89"/>
      <c r="D14" s="50"/>
      <c r="E14" s="68"/>
      <c r="F14" s="53"/>
      <c r="G14" s="80"/>
      <c r="H14" s="53"/>
      <c r="I14" s="80"/>
      <c r="J14" s="68"/>
      <c r="K14" s="68"/>
      <c r="L14" s="67"/>
      <c r="M14" s="28"/>
      <c r="N14" s="75"/>
      <c r="O14" s="42"/>
    </row>
    <row r="15" spans="1:16">
      <c r="A15" s="47">
        <f t="shared" si="0"/>
        <v>8</v>
      </c>
      <c r="B15" s="48">
        <f t="shared" si="1"/>
        <v>0</v>
      </c>
      <c r="C15" s="89"/>
      <c r="D15" s="68"/>
      <c r="E15" s="50"/>
      <c r="F15" s="53"/>
      <c r="G15" s="80"/>
      <c r="H15" s="53"/>
      <c r="I15" s="80"/>
      <c r="J15" s="68"/>
      <c r="K15" s="68"/>
      <c r="L15" s="67"/>
      <c r="M15" s="28"/>
      <c r="N15" s="75"/>
      <c r="O15" s="42"/>
    </row>
    <row r="16" spans="1:16">
      <c r="A16" s="47">
        <f t="shared" si="0"/>
        <v>9</v>
      </c>
      <c r="B16" s="48">
        <f t="shared" si="1"/>
        <v>0</v>
      </c>
      <c r="C16" s="89"/>
      <c r="D16" s="68"/>
      <c r="E16" s="50"/>
      <c r="F16" s="53"/>
      <c r="G16" s="80"/>
      <c r="H16" s="53"/>
      <c r="I16" s="80"/>
      <c r="J16" s="68"/>
      <c r="K16" s="68"/>
      <c r="L16" s="67"/>
      <c r="M16" s="28"/>
      <c r="N16" s="75"/>
      <c r="O16" s="42"/>
    </row>
    <row r="17" spans="1:15">
      <c r="A17" s="47">
        <f t="shared" si="0"/>
        <v>10</v>
      </c>
      <c r="B17" s="48">
        <f t="shared" si="1"/>
        <v>0</v>
      </c>
      <c r="C17" s="89"/>
      <c r="D17" s="68"/>
      <c r="E17" s="50"/>
      <c r="F17" s="53"/>
      <c r="G17" s="80"/>
      <c r="H17" s="53"/>
      <c r="I17" s="80"/>
      <c r="J17" s="68"/>
      <c r="K17" s="68"/>
      <c r="L17" s="67"/>
      <c r="M17" s="28"/>
      <c r="N17" s="75"/>
      <c r="O17" s="42"/>
    </row>
    <row r="18" spans="1:15">
      <c r="A18" s="47"/>
      <c r="B18" s="48"/>
      <c r="C18" s="89"/>
      <c r="D18" s="68"/>
      <c r="E18" s="50"/>
      <c r="F18" s="53"/>
      <c r="G18" s="80"/>
      <c r="H18" s="53"/>
      <c r="I18" s="80"/>
      <c r="J18" s="93"/>
      <c r="K18" s="93"/>
      <c r="L18" s="67"/>
      <c r="M18" s="94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92"/>
      <c r="I19" s="60"/>
      <c r="J19" s="60"/>
      <c r="K19" s="60"/>
      <c r="L19" s="72">
        <f>SUM(L8:L18)</f>
        <v>0</v>
      </c>
      <c r="M19" s="73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 xr:uid="{00000000-0004-0000-5300-000000000000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20"/>
  <sheetViews>
    <sheetView showGridLines="0" workbookViewId="0">
      <pane xSplit="2" ySplit="7" topLeftCell="C11" activePane="bottomRight" state="frozen"/>
      <selection pane="topRight"/>
      <selection pane="bottomLeft"/>
      <selection pane="bottomRight" activeCell="G8" sqref="G8"/>
    </sheetView>
  </sheetViews>
  <sheetFormatPr defaultColWidth="9.109375" defaultRowHeight="14.4"/>
  <cols>
    <col min="1" max="1" width="4.88671875" style="1" customWidth="1"/>
    <col min="2" max="3" width="10.6640625" style="1" customWidth="1"/>
    <col min="4" max="4" width="17.88671875" style="1" customWidth="1"/>
    <col min="5" max="5" width="15.33203125" style="1" customWidth="1"/>
    <col min="6" max="6" width="9.109375" style="41"/>
    <col min="7" max="7" width="9.109375" style="1"/>
    <col min="8" max="8" width="9.109375" style="41"/>
    <col min="9" max="9" width="9.109375" style="1"/>
    <col min="10" max="10" width="13.33203125" style="1" customWidth="1"/>
    <col min="11" max="11" width="14" style="1" customWidth="1"/>
    <col min="12" max="12" width="19.109375" style="42" customWidth="1"/>
    <col min="13" max="13" width="49" style="1" customWidth="1"/>
    <col min="14" max="16384" width="9.109375" style="1"/>
  </cols>
  <sheetData>
    <row r="1" spans="1:16">
      <c r="B1" s="2"/>
      <c r="C1" s="2"/>
      <c r="D1" s="3" t="s">
        <v>132</v>
      </c>
      <c r="E1" s="2"/>
      <c r="F1" s="43"/>
      <c r="G1" s="2"/>
      <c r="H1" s="43"/>
      <c r="I1" s="2"/>
      <c r="J1" s="2"/>
      <c r="K1" s="2"/>
      <c r="L1" s="61"/>
    </row>
    <row r="2" spans="1:16">
      <c r="B2" s="2"/>
      <c r="C2" s="2"/>
      <c r="D2" s="3" t="s">
        <v>261</v>
      </c>
      <c r="E2" s="2"/>
      <c r="F2" s="43"/>
      <c r="G2" s="2"/>
      <c r="H2" s="43"/>
      <c r="I2" s="2"/>
      <c r="J2" s="2"/>
      <c r="K2" s="2"/>
      <c r="L2" s="62" t="s">
        <v>134</v>
      </c>
    </row>
    <row r="3" spans="1:16">
      <c r="B3" s="2"/>
      <c r="C3" s="2"/>
      <c r="D3" s="3" t="str">
        <f>SCI!C3</f>
        <v>Bulan July 2026</v>
      </c>
      <c r="E3" s="2"/>
      <c r="F3" s="43"/>
      <c r="G3" s="2"/>
      <c r="H3" s="43"/>
      <c r="I3" s="2"/>
      <c r="J3" s="2"/>
      <c r="K3" s="2"/>
      <c r="L3" s="61"/>
    </row>
    <row r="4" spans="1:16">
      <c r="B4" s="4"/>
      <c r="C4" s="76"/>
      <c r="D4" s="4">
        <f>SCI!C4</f>
        <v>46204</v>
      </c>
      <c r="E4" s="44"/>
      <c r="F4" s="43"/>
      <c r="G4" s="2"/>
      <c r="H4" s="43"/>
      <c r="I4" s="2"/>
      <c r="J4" s="2"/>
      <c r="K4" s="2"/>
      <c r="L4" s="61" t="s">
        <v>135</v>
      </c>
    </row>
    <row r="5" spans="1:16" ht="15.75" customHeight="1">
      <c r="A5" s="894" t="s">
        <v>112</v>
      </c>
      <c r="B5" s="893" t="s">
        <v>113</v>
      </c>
      <c r="C5" s="893" t="s">
        <v>259</v>
      </c>
      <c r="D5" s="893" t="s">
        <v>197</v>
      </c>
      <c r="E5" s="893" t="s">
        <v>198</v>
      </c>
      <c r="F5" s="928" t="s">
        <v>171</v>
      </c>
      <c r="G5" s="929"/>
      <c r="H5" s="929"/>
      <c r="I5" s="929"/>
      <c r="J5" s="929"/>
      <c r="K5" s="929"/>
      <c r="L5" s="925" t="s">
        <v>140</v>
      </c>
      <c r="M5" s="891" t="s">
        <v>172</v>
      </c>
    </row>
    <row r="6" spans="1:16" ht="15.75" customHeight="1">
      <c r="A6" s="921"/>
      <c r="B6" s="923"/>
      <c r="C6" s="923"/>
      <c r="D6" s="923"/>
      <c r="E6" s="923"/>
      <c r="F6" s="930" t="s">
        <v>136</v>
      </c>
      <c r="G6" s="931"/>
      <c r="H6" s="930" t="s">
        <v>137</v>
      </c>
      <c r="I6" s="932"/>
      <c r="J6" s="930" t="s">
        <v>139</v>
      </c>
      <c r="K6" s="931"/>
      <c r="L6" s="926"/>
      <c r="M6" s="919"/>
    </row>
    <row r="7" spans="1:16" ht="33.75" customHeight="1">
      <c r="A7" s="895"/>
      <c r="B7" s="896"/>
      <c r="C7" s="896"/>
      <c r="D7" s="896"/>
      <c r="E7" s="896"/>
      <c r="F7" s="46" t="s">
        <v>113</v>
      </c>
      <c r="G7" s="5" t="s">
        <v>143</v>
      </c>
      <c r="H7" s="46" t="s">
        <v>113</v>
      </c>
      <c r="I7" s="5" t="s">
        <v>143</v>
      </c>
      <c r="J7" s="5" t="s">
        <v>201</v>
      </c>
      <c r="K7" s="5" t="s">
        <v>202</v>
      </c>
      <c r="L7" s="937"/>
      <c r="M7" s="892"/>
    </row>
    <row r="8" spans="1:16" ht="4.5" customHeight="1">
      <c r="A8" s="77"/>
      <c r="B8" s="78"/>
      <c r="C8" s="89"/>
      <c r="D8" s="78"/>
      <c r="E8" s="78"/>
      <c r="F8" s="79"/>
      <c r="G8" s="78"/>
      <c r="H8" s="79"/>
      <c r="I8" s="78"/>
      <c r="J8" s="78"/>
      <c r="K8" s="78"/>
      <c r="L8" s="83"/>
      <c r="M8" s="88"/>
    </row>
    <row r="9" spans="1:16">
      <c r="A9" s="47">
        <f t="shared" ref="A9" si="0">A7+1</f>
        <v>1</v>
      </c>
      <c r="B9" s="48">
        <f t="shared" ref="B9:B10" si="1">H9</f>
        <v>0</v>
      </c>
      <c r="C9" s="89"/>
      <c r="D9" s="68"/>
      <c r="E9" s="50"/>
      <c r="F9" s="51"/>
      <c r="G9" s="80"/>
      <c r="H9" s="53"/>
      <c r="I9" s="80"/>
      <c r="J9" s="66"/>
      <c r="K9" s="66"/>
      <c r="L9" s="67"/>
      <c r="M9" s="28"/>
      <c r="P9" s="74"/>
    </row>
    <row r="10" spans="1:16">
      <c r="A10" s="47">
        <f t="shared" ref="A10" si="2">A9+1</f>
        <v>2</v>
      </c>
      <c r="B10" s="48">
        <f t="shared" si="1"/>
        <v>0</v>
      </c>
      <c r="C10" s="89"/>
      <c r="D10" s="68"/>
      <c r="E10" s="50"/>
      <c r="F10" s="51"/>
      <c r="G10" s="80"/>
      <c r="H10" s="53"/>
      <c r="I10" s="80"/>
      <c r="J10" s="66"/>
      <c r="K10" s="66"/>
      <c r="L10" s="67"/>
      <c r="M10" s="28"/>
      <c r="P10" s="74"/>
    </row>
    <row r="11" spans="1:16">
      <c r="A11" s="47">
        <f t="shared" ref="A11:A18" si="3">A10+1</f>
        <v>3</v>
      </c>
      <c r="B11" s="48">
        <f t="shared" ref="B11:B18" si="4">H11</f>
        <v>0</v>
      </c>
      <c r="C11" s="89"/>
      <c r="D11" s="68"/>
      <c r="E11" s="50"/>
      <c r="F11" s="51"/>
      <c r="G11" s="80"/>
      <c r="H11" s="53"/>
      <c r="I11" s="80"/>
      <c r="J11" s="66"/>
      <c r="K11" s="66"/>
      <c r="L11" s="67"/>
      <c r="M11" s="69"/>
      <c r="N11" s="75"/>
      <c r="O11" s="42"/>
      <c r="P11" s="74"/>
    </row>
    <row r="12" spans="1:16">
      <c r="A12" s="47">
        <f t="shared" si="3"/>
        <v>4</v>
      </c>
      <c r="B12" s="48">
        <f t="shared" si="4"/>
        <v>0</v>
      </c>
      <c r="C12" s="89"/>
      <c r="D12" s="68"/>
      <c r="E12" s="50"/>
      <c r="F12" s="51"/>
      <c r="G12" s="80"/>
      <c r="H12" s="53"/>
      <c r="I12" s="80"/>
      <c r="J12" s="66"/>
      <c r="K12" s="66"/>
      <c r="L12" s="67"/>
      <c r="M12" s="69"/>
      <c r="N12" s="75"/>
      <c r="O12" s="42"/>
      <c r="P12" s="74"/>
    </row>
    <row r="13" spans="1:16">
      <c r="A13" s="47">
        <f t="shared" si="3"/>
        <v>5</v>
      </c>
      <c r="B13" s="48">
        <f t="shared" si="4"/>
        <v>0</v>
      </c>
      <c r="C13" s="89"/>
      <c r="D13" s="68"/>
      <c r="E13" s="50"/>
      <c r="F13" s="51"/>
      <c r="G13" s="80"/>
      <c r="H13" s="53"/>
      <c r="I13" s="80"/>
      <c r="J13" s="66"/>
      <c r="K13" s="66"/>
      <c r="L13" s="67"/>
      <c r="M13" s="28"/>
      <c r="N13" s="75"/>
      <c r="O13" s="42"/>
    </row>
    <row r="14" spans="1:16">
      <c r="A14" s="47">
        <f t="shared" si="3"/>
        <v>6</v>
      </c>
      <c r="B14" s="48">
        <f t="shared" si="4"/>
        <v>0</v>
      </c>
      <c r="C14" s="89"/>
      <c r="D14" s="68"/>
      <c r="E14" s="50"/>
      <c r="F14" s="51"/>
      <c r="G14" s="80"/>
      <c r="H14" s="53"/>
      <c r="I14" s="80"/>
      <c r="J14" s="66"/>
      <c r="K14" s="66"/>
      <c r="L14" s="67"/>
      <c r="M14" s="28"/>
      <c r="N14" s="75"/>
      <c r="O14" s="42"/>
    </row>
    <row r="15" spans="1:16">
      <c r="A15" s="47">
        <f t="shared" si="3"/>
        <v>7</v>
      </c>
      <c r="B15" s="48">
        <f t="shared" si="4"/>
        <v>0</v>
      </c>
      <c r="C15" s="89"/>
      <c r="D15" s="68"/>
      <c r="E15" s="50"/>
      <c r="F15" s="51"/>
      <c r="G15" s="80"/>
      <c r="H15" s="53"/>
      <c r="I15" s="80"/>
      <c r="J15" s="66"/>
      <c r="K15" s="66"/>
      <c r="L15" s="67"/>
      <c r="M15" s="28"/>
      <c r="N15" s="75"/>
      <c r="O15" s="42"/>
    </row>
    <row r="16" spans="1:16">
      <c r="A16" s="47">
        <f t="shared" si="3"/>
        <v>8</v>
      </c>
      <c r="B16" s="48">
        <f t="shared" si="4"/>
        <v>0</v>
      </c>
      <c r="C16" s="89"/>
      <c r="D16" s="68"/>
      <c r="E16" s="50"/>
      <c r="F16" s="51"/>
      <c r="G16" s="80"/>
      <c r="H16" s="53"/>
      <c r="I16" s="80"/>
      <c r="J16" s="66"/>
      <c r="K16" s="66"/>
      <c r="L16" s="67"/>
      <c r="M16" s="28"/>
      <c r="N16" s="75"/>
      <c r="O16" s="42"/>
    </row>
    <row r="17" spans="1:15">
      <c r="A17" s="47">
        <f t="shared" si="3"/>
        <v>9</v>
      </c>
      <c r="B17" s="48">
        <f t="shared" si="4"/>
        <v>0</v>
      </c>
      <c r="C17" s="89"/>
      <c r="D17" s="68"/>
      <c r="E17" s="50"/>
      <c r="F17" s="51"/>
      <c r="G17" s="80"/>
      <c r="H17" s="53"/>
      <c r="I17" s="80"/>
      <c r="J17" s="66"/>
      <c r="K17" s="66"/>
      <c r="L17" s="67"/>
      <c r="M17" s="28"/>
      <c r="N17" s="75"/>
      <c r="O17" s="42"/>
    </row>
    <row r="18" spans="1:15">
      <c r="A18" s="47">
        <f t="shared" si="3"/>
        <v>10</v>
      </c>
      <c r="B18" s="48">
        <f t="shared" si="4"/>
        <v>0</v>
      </c>
      <c r="C18" s="89"/>
      <c r="D18" s="68"/>
      <c r="E18" s="50"/>
      <c r="F18" s="51"/>
      <c r="G18" s="80"/>
      <c r="H18" s="53"/>
      <c r="I18" s="80"/>
      <c r="J18" s="66"/>
      <c r="K18" s="66"/>
      <c r="L18" s="67"/>
      <c r="M18" s="28"/>
      <c r="N18" s="75"/>
      <c r="O18" s="42"/>
    </row>
    <row r="19" spans="1:15">
      <c r="A19" s="47"/>
      <c r="B19" s="48"/>
      <c r="D19" s="14"/>
      <c r="E19" s="54"/>
      <c r="F19" s="55"/>
      <c r="G19" s="56"/>
      <c r="H19" s="55"/>
      <c r="I19" s="56"/>
      <c r="J19" s="66"/>
      <c r="K19" s="66"/>
      <c r="L19" s="30"/>
      <c r="M19" s="31"/>
    </row>
    <row r="20" spans="1:15">
      <c r="A20" s="57" t="s">
        <v>3</v>
      </c>
      <c r="B20" s="58"/>
      <c r="C20" s="58"/>
      <c r="D20" s="58"/>
      <c r="E20" s="58"/>
      <c r="F20" s="59"/>
      <c r="G20" s="60"/>
      <c r="H20" s="59"/>
      <c r="I20" s="60"/>
      <c r="J20" s="60"/>
      <c r="K20" s="60"/>
      <c r="L20" s="72">
        <f>SUM(L9:L19)</f>
        <v>0</v>
      </c>
      <c r="M20" s="73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 xr:uid="{00000000-0004-0000-5400-000000000000}"/>
  </hyperlink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T25"/>
  <sheetViews>
    <sheetView workbookViewId="0">
      <pane xSplit="2" ySplit="7" topLeftCell="C8" activePane="bottomRight" state="frozen"/>
      <selection pane="topRight"/>
      <selection pane="bottomLeft"/>
      <selection pane="bottomRight" activeCell="Q8" sqref="Q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4" width="17.6640625" style="1" customWidth="1"/>
    <col min="5" max="5" width="15.33203125" style="1" customWidth="1"/>
    <col min="6" max="6" width="9.109375" style="41"/>
    <col min="7" max="7" width="9.109375" style="1"/>
    <col min="8" max="8" width="9.109375" style="41"/>
    <col min="9" max="9" width="9.109375" style="1"/>
    <col min="10" max="13" width="9.109375" style="29"/>
    <col min="14" max="15" width="10" style="1" customWidth="1"/>
    <col min="16" max="16" width="19.109375" style="42" customWidth="1"/>
    <col min="17" max="17" width="49" style="1" customWidth="1"/>
    <col min="18" max="18" width="9.109375" style="1"/>
    <col min="19" max="19" width="10.109375" style="1" customWidth="1"/>
    <col min="20" max="16384" width="9.109375" style="1"/>
  </cols>
  <sheetData>
    <row r="1" spans="1:20">
      <c r="B1" s="2"/>
      <c r="C1" s="3" t="s">
        <v>132</v>
      </c>
      <c r="D1" s="3"/>
      <c r="E1" s="2"/>
      <c r="F1" s="43"/>
      <c r="G1" s="2"/>
      <c r="H1" s="43"/>
      <c r="I1" s="2"/>
      <c r="J1" s="26"/>
      <c r="K1" s="26"/>
      <c r="L1" s="26"/>
      <c r="M1" s="26"/>
      <c r="N1" s="2"/>
      <c r="O1" s="2"/>
      <c r="P1" s="61"/>
    </row>
    <row r="2" spans="1:20">
      <c r="B2" s="2"/>
      <c r="C2" s="3" t="s">
        <v>262</v>
      </c>
      <c r="D2" s="3"/>
      <c r="E2" s="2"/>
      <c r="F2" s="43"/>
      <c r="G2" s="2"/>
      <c r="H2" s="43"/>
      <c r="I2" s="2"/>
      <c r="J2" s="26"/>
      <c r="K2" s="26"/>
      <c r="L2" s="26"/>
      <c r="M2" s="26"/>
      <c r="N2" s="2"/>
      <c r="O2" s="2"/>
      <c r="P2" s="62" t="s">
        <v>134</v>
      </c>
    </row>
    <row r="3" spans="1:20">
      <c r="B3" s="2"/>
      <c r="C3" s="3" t="str">
        <f>SCI!C3</f>
        <v>Bulan July 2026</v>
      </c>
      <c r="D3" s="3"/>
      <c r="E3" s="2"/>
      <c r="F3" s="43"/>
      <c r="G3" s="2"/>
      <c r="H3" s="43"/>
      <c r="I3" s="2"/>
      <c r="J3" s="26"/>
      <c r="K3" s="26"/>
      <c r="L3" s="26"/>
      <c r="M3" s="26"/>
      <c r="N3" s="2"/>
      <c r="O3" s="2"/>
      <c r="P3" s="61"/>
    </row>
    <row r="4" spans="1:20">
      <c r="B4" s="4"/>
      <c r="C4" s="4">
        <f>SCI!C4</f>
        <v>46204</v>
      </c>
      <c r="D4" s="76"/>
      <c r="E4" s="44"/>
      <c r="F4" s="43"/>
      <c r="G4" s="2"/>
      <c r="H4" s="43"/>
      <c r="I4" s="2"/>
      <c r="J4" s="26"/>
      <c r="K4" s="26"/>
      <c r="L4" s="26"/>
      <c r="M4" s="26"/>
      <c r="N4" s="2"/>
      <c r="O4" s="2"/>
      <c r="P4" s="61" t="s">
        <v>135</v>
      </c>
    </row>
    <row r="5" spans="1:20" ht="15.75" customHeight="1">
      <c r="A5" s="894" t="s">
        <v>112</v>
      </c>
      <c r="B5" s="893" t="s">
        <v>113</v>
      </c>
      <c r="C5" s="893" t="s">
        <v>197</v>
      </c>
      <c r="D5" s="893" t="s">
        <v>263</v>
      </c>
      <c r="E5" s="893" t="s">
        <v>198</v>
      </c>
      <c r="F5" s="928" t="s">
        <v>171</v>
      </c>
      <c r="G5" s="929"/>
      <c r="H5" s="929"/>
      <c r="I5" s="929"/>
      <c r="J5" s="929"/>
      <c r="K5" s="929"/>
      <c r="L5" s="929"/>
      <c r="M5" s="929"/>
      <c r="N5" s="929"/>
      <c r="O5" s="929"/>
      <c r="P5" s="925" t="s">
        <v>140</v>
      </c>
      <c r="Q5" s="891" t="s">
        <v>172</v>
      </c>
    </row>
    <row r="6" spans="1:20" ht="15.75" customHeight="1">
      <c r="A6" s="921"/>
      <c r="B6" s="923"/>
      <c r="C6" s="923"/>
      <c r="D6" s="923"/>
      <c r="E6" s="923"/>
      <c r="F6" s="930" t="s">
        <v>136</v>
      </c>
      <c r="G6" s="931"/>
      <c r="H6" s="930" t="s">
        <v>137</v>
      </c>
      <c r="I6" s="932"/>
      <c r="J6" s="933" t="s">
        <v>136</v>
      </c>
      <c r="K6" s="934"/>
      <c r="L6" s="933" t="s">
        <v>137</v>
      </c>
      <c r="M6" s="935"/>
      <c r="N6" s="930" t="s">
        <v>139</v>
      </c>
      <c r="O6" s="931"/>
      <c r="P6" s="926"/>
      <c r="Q6" s="919"/>
    </row>
    <row r="7" spans="1:20" ht="33.75" customHeight="1">
      <c r="A7" s="895"/>
      <c r="B7" s="896"/>
      <c r="C7" s="896"/>
      <c r="D7" s="896"/>
      <c r="E7" s="896"/>
      <c r="F7" s="46" t="s">
        <v>113</v>
      </c>
      <c r="G7" s="5" t="s">
        <v>143</v>
      </c>
      <c r="H7" s="46" t="s">
        <v>113</v>
      </c>
      <c r="I7" s="5" t="s">
        <v>143</v>
      </c>
      <c r="J7" s="63" t="s">
        <v>199</v>
      </c>
      <c r="K7" s="63" t="s">
        <v>200</v>
      </c>
      <c r="L7" s="63" t="s">
        <v>199</v>
      </c>
      <c r="M7" s="63" t="s">
        <v>200</v>
      </c>
      <c r="N7" s="5" t="s">
        <v>201</v>
      </c>
      <c r="O7" s="5" t="s">
        <v>202</v>
      </c>
      <c r="P7" s="937"/>
      <c r="Q7" s="892"/>
    </row>
    <row r="8" spans="1:20" ht="8.25" customHeight="1">
      <c r="A8" s="77"/>
      <c r="B8" s="78"/>
      <c r="C8" s="78"/>
      <c r="D8" s="78"/>
      <c r="E8" s="78"/>
      <c r="F8" s="79"/>
      <c r="G8" s="78"/>
      <c r="H8" s="79"/>
      <c r="I8" s="78"/>
      <c r="J8" s="82"/>
      <c r="K8" s="82"/>
      <c r="L8" s="82"/>
      <c r="M8" s="82"/>
      <c r="N8" s="78"/>
      <c r="O8" s="78"/>
      <c r="P8" s="83"/>
      <c r="Q8" s="88"/>
    </row>
    <row r="9" spans="1:20" ht="15.6" customHeight="1">
      <c r="A9" s="47">
        <f>A7+1</f>
        <v>1</v>
      </c>
      <c r="B9" s="48">
        <f t="shared" ref="B9:B23" si="0">H9</f>
        <v>0</v>
      </c>
      <c r="C9" s="68"/>
      <c r="D9" s="68"/>
      <c r="E9" s="50"/>
      <c r="F9" s="51"/>
      <c r="G9" s="80"/>
      <c r="H9" s="53"/>
      <c r="I9" s="80"/>
      <c r="J9" s="84"/>
      <c r="K9" s="84"/>
      <c r="L9" s="84"/>
      <c r="M9" s="84"/>
      <c r="N9" s="66"/>
      <c r="O9" s="66"/>
      <c r="P9" s="67">
        <f t="shared" ref="P9:P23" si="1">O9-N9</f>
        <v>0</v>
      </c>
      <c r="Q9" s="28"/>
      <c r="T9" s="74"/>
    </row>
    <row r="10" spans="1:20">
      <c r="A10" s="47">
        <f t="shared" ref="A10:A23" si="2">A9+1</f>
        <v>2</v>
      </c>
      <c r="B10" s="48">
        <f t="shared" si="0"/>
        <v>0</v>
      </c>
      <c r="C10" s="50"/>
      <c r="D10" s="50"/>
      <c r="E10" s="68"/>
      <c r="F10" s="51"/>
      <c r="G10" s="81"/>
      <c r="H10" s="51"/>
      <c r="I10" s="85"/>
      <c r="J10" s="86"/>
      <c r="K10" s="86"/>
      <c r="L10" s="86"/>
      <c r="M10" s="86"/>
      <c r="N10" s="68"/>
      <c r="O10" s="68"/>
      <c r="P10" s="67">
        <f t="shared" si="1"/>
        <v>0</v>
      </c>
      <c r="Q10" s="28"/>
      <c r="T10" s="74"/>
    </row>
    <row r="11" spans="1:20">
      <c r="A11" s="47">
        <f t="shared" si="2"/>
        <v>3</v>
      </c>
      <c r="B11" s="48">
        <f t="shared" si="0"/>
        <v>0</v>
      </c>
      <c r="C11" s="50"/>
      <c r="D11" s="50"/>
      <c r="E11" s="50"/>
      <c r="F11" s="51"/>
      <c r="G11" s="81"/>
      <c r="H11" s="51"/>
      <c r="I11" s="80"/>
      <c r="J11" s="87"/>
      <c r="K11" s="86"/>
      <c r="L11" s="86"/>
      <c r="M11" s="86"/>
      <c r="N11" s="68"/>
      <c r="O11" s="68"/>
      <c r="P11" s="67">
        <f t="shared" si="1"/>
        <v>0</v>
      </c>
      <c r="Q11" s="28"/>
      <c r="R11" s="75"/>
      <c r="S11" s="42"/>
      <c r="T11" s="74"/>
    </row>
    <row r="12" spans="1:20">
      <c r="A12" s="47">
        <f t="shared" si="2"/>
        <v>4</v>
      </c>
      <c r="B12" s="48">
        <f t="shared" si="0"/>
        <v>0</v>
      </c>
      <c r="C12" s="50"/>
      <c r="D12" s="50"/>
      <c r="E12" s="50"/>
      <c r="F12" s="51"/>
      <c r="G12" s="81"/>
      <c r="H12" s="51"/>
      <c r="I12" s="80"/>
      <c r="J12" s="87"/>
      <c r="K12" s="86"/>
      <c r="L12" s="86"/>
      <c r="M12" s="86"/>
      <c r="N12" s="68"/>
      <c r="O12" s="68"/>
      <c r="P12" s="67">
        <f t="shared" si="1"/>
        <v>0</v>
      </c>
      <c r="Q12" s="28"/>
      <c r="R12" s="75"/>
      <c r="S12" s="42"/>
      <c r="T12" s="74"/>
    </row>
    <row r="13" spans="1:20">
      <c r="A13" s="47">
        <f t="shared" si="2"/>
        <v>5</v>
      </c>
      <c r="B13" s="48">
        <f t="shared" si="0"/>
        <v>0</v>
      </c>
      <c r="C13" s="49"/>
      <c r="D13" s="50"/>
      <c r="E13" s="50"/>
      <c r="F13" s="51"/>
      <c r="G13" s="80"/>
      <c r="H13" s="53"/>
      <c r="I13" s="80"/>
      <c r="J13" s="87"/>
      <c r="K13" s="86"/>
      <c r="L13" s="87"/>
      <c r="M13" s="86"/>
      <c r="N13" s="68"/>
      <c r="O13" s="68"/>
      <c r="P13" s="67">
        <f t="shared" si="1"/>
        <v>0</v>
      </c>
      <c r="Q13" s="28"/>
      <c r="R13" s="75"/>
      <c r="S13" s="42"/>
    </row>
    <row r="14" spans="1:20">
      <c r="A14" s="47">
        <f t="shared" si="2"/>
        <v>6</v>
      </c>
      <c r="B14" s="48">
        <f t="shared" si="0"/>
        <v>0</v>
      </c>
      <c r="C14" s="49"/>
      <c r="D14" s="68"/>
      <c r="E14" s="50"/>
      <c r="F14" s="51"/>
      <c r="G14" s="80"/>
      <c r="H14" s="53"/>
      <c r="I14" s="80"/>
      <c r="J14" s="87"/>
      <c r="K14" s="87"/>
      <c r="L14" s="87"/>
      <c r="M14" s="87"/>
      <c r="N14" s="68"/>
      <c r="O14" s="68"/>
      <c r="P14" s="67">
        <f t="shared" si="1"/>
        <v>0</v>
      </c>
      <c r="Q14" s="28"/>
      <c r="R14" s="75"/>
      <c r="S14" s="42"/>
    </row>
    <row r="15" spans="1:20">
      <c r="A15" s="47">
        <f t="shared" si="2"/>
        <v>7</v>
      </c>
      <c r="B15" s="48">
        <f t="shared" si="0"/>
        <v>0</v>
      </c>
      <c r="C15" s="49"/>
      <c r="D15" s="68"/>
      <c r="E15" s="50"/>
      <c r="F15" s="51"/>
      <c r="G15" s="80"/>
      <c r="H15" s="53"/>
      <c r="I15" s="80"/>
      <c r="J15" s="87"/>
      <c r="K15" s="87"/>
      <c r="L15" s="87"/>
      <c r="M15" s="87"/>
      <c r="N15" s="68"/>
      <c r="O15" s="68"/>
      <c r="P15" s="67">
        <f t="shared" si="1"/>
        <v>0</v>
      </c>
      <c r="Q15" s="28"/>
      <c r="R15" s="75"/>
      <c r="S15" s="42"/>
    </row>
    <row r="16" spans="1:20">
      <c r="A16" s="47">
        <f t="shared" si="2"/>
        <v>8</v>
      </c>
      <c r="B16" s="48">
        <f t="shared" si="0"/>
        <v>0</v>
      </c>
      <c r="C16" s="49"/>
      <c r="D16" s="68"/>
      <c r="E16" s="68"/>
      <c r="F16" s="53"/>
      <c r="G16" s="80"/>
      <c r="H16" s="53"/>
      <c r="I16" s="80"/>
      <c r="J16" s="84"/>
      <c r="K16" s="84"/>
      <c r="L16" s="84"/>
      <c r="M16" s="84"/>
      <c r="N16" s="68"/>
      <c r="O16" s="68"/>
      <c r="P16" s="67">
        <f t="shared" si="1"/>
        <v>0</v>
      </c>
      <c r="Q16" s="28"/>
      <c r="R16" s="75"/>
      <c r="S16" s="42"/>
    </row>
    <row r="17" spans="1:19">
      <c r="A17" s="47">
        <f t="shared" si="2"/>
        <v>9</v>
      </c>
      <c r="B17" s="48">
        <f t="shared" si="0"/>
        <v>0</v>
      </c>
      <c r="C17" s="49"/>
      <c r="D17" s="50"/>
      <c r="E17" s="50"/>
      <c r="F17" s="51"/>
      <c r="G17" s="80"/>
      <c r="H17" s="53"/>
      <c r="I17" s="80"/>
      <c r="J17" s="84"/>
      <c r="K17" s="84"/>
      <c r="L17" s="84"/>
      <c r="M17" s="84"/>
      <c r="N17" s="68"/>
      <c r="O17" s="68"/>
      <c r="P17" s="67">
        <f t="shared" si="1"/>
        <v>0</v>
      </c>
      <c r="Q17" s="28"/>
      <c r="R17" s="75"/>
      <c r="S17" s="42"/>
    </row>
    <row r="18" spans="1:19">
      <c r="A18" s="47">
        <f t="shared" si="2"/>
        <v>10</v>
      </c>
      <c r="B18" s="48">
        <f t="shared" si="0"/>
        <v>0</v>
      </c>
      <c r="C18" s="49"/>
      <c r="D18" s="68"/>
      <c r="E18" s="50"/>
      <c r="F18" s="51"/>
      <c r="G18" s="80"/>
      <c r="H18" s="53"/>
      <c r="I18" s="80"/>
      <c r="J18" s="87"/>
      <c r="K18" s="87"/>
      <c r="L18" s="87"/>
      <c r="M18" s="87"/>
      <c r="N18" s="68"/>
      <c r="O18" s="68"/>
      <c r="P18" s="67">
        <f t="shared" si="1"/>
        <v>0</v>
      </c>
      <c r="Q18" s="28"/>
      <c r="R18" s="75"/>
      <c r="S18" s="42"/>
    </row>
    <row r="19" spans="1:19">
      <c r="A19" s="47">
        <f t="shared" si="2"/>
        <v>11</v>
      </c>
      <c r="B19" s="48">
        <f t="shared" si="0"/>
        <v>0</v>
      </c>
      <c r="C19" s="49"/>
      <c r="D19" s="68"/>
      <c r="E19" s="50"/>
      <c r="F19" s="51"/>
      <c r="G19" s="80"/>
      <c r="H19" s="53"/>
      <c r="I19" s="80"/>
      <c r="J19" s="87"/>
      <c r="K19" s="87"/>
      <c r="L19" s="87"/>
      <c r="M19" s="87"/>
      <c r="N19" s="68"/>
      <c r="O19" s="68"/>
      <c r="P19" s="67">
        <f t="shared" si="1"/>
        <v>0</v>
      </c>
      <c r="Q19" s="28"/>
      <c r="R19" s="75"/>
      <c r="S19" s="42"/>
    </row>
    <row r="20" spans="1:19">
      <c r="A20" s="47">
        <f t="shared" si="2"/>
        <v>12</v>
      </c>
      <c r="B20" s="48">
        <f t="shared" si="0"/>
        <v>0</v>
      </c>
      <c r="C20" s="49"/>
      <c r="D20" s="68"/>
      <c r="E20" s="50"/>
      <c r="F20" s="51"/>
      <c r="G20" s="80"/>
      <c r="H20" s="53"/>
      <c r="I20" s="80"/>
      <c r="J20" s="87"/>
      <c r="K20" s="87"/>
      <c r="L20" s="87"/>
      <c r="M20" s="87"/>
      <c r="N20" s="68"/>
      <c r="O20" s="68"/>
      <c r="P20" s="67">
        <f t="shared" si="1"/>
        <v>0</v>
      </c>
      <c r="Q20" s="28"/>
      <c r="R20" s="75"/>
      <c r="S20" s="42"/>
    </row>
    <row r="21" spans="1:19">
      <c r="A21" s="47">
        <f t="shared" si="2"/>
        <v>13</v>
      </c>
      <c r="B21" s="48">
        <f t="shared" si="0"/>
        <v>0</v>
      </c>
      <c r="C21" s="49"/>
      <c r="D21" s="68"/>
      <c r="E21" s="50"/>
      <c r="F21" s="51"/>
      <c r="G21" s="80"/>
      <c r="H21" s="53"/>
      <c r="I21" s="80"/>
      <c r="J21" s="87"/>
      <c r="K21" s="87"/>
      <c r="L21" s="87"/>
      <c r="M21" s="87"/>
      <c r="N21" s="68"/>
      <c r="O21" s="68"/>
      <c r="P21" s="67">
        <f t="shared" si="1"/>
        <v>0</v>
      </c>
      <c r="Q21" s="28"/>
      <c r="R21" s="75"/>
      <c r="S21" s="42"/>
    </row>
    <row r="22" spans="1:19">
      <c r="A22" s="47">
        <f t="shared" si="2"/>
        <v>14</v>
      </c>
      <c r="B22" s="48">
        <f t="shared" si="0"/>
        <v>0</v>
      </c>
      <c r="C22" s="49"/>
      <c r="D22" s="68"/>
      <c r="E22" s="50"/>
      <c r="F22" s="51"/>
      <c r="G22" s="80"/>
      <c r="H22" s="53"/>
      <c r="I22" s="80"/>
      <c r="J22" s="87"/>
      <c r="K22" s="87"/>
      <c r="L22" s="87"/>
      <c r="M22" s="87"/>
      <c r="N22" s="68"/>
      <c r="O22" s="68"/>
      <c r="P22" s="67">
        <f t="shared" si="1"/>
        <v>0</v>
      </c>
      <c r="Q22" s="28"/>
      <c r="R22" s="75"/>
      <c r="S22" s="42"/>
    </row>
    <row r="23" spans="1:19">
      <c r="A23" s="47">
        <f t="shared" si="2"/>
        <v>15</v>
      </c>
      <c r="B23" s="48">
        <f t="shared" si="0"/>
        <v>0</v>
      </c>
      <c r="C23" s="49"/>
      <c r="D23" s="68"/>
      <c r="E23" s="50"/>
      <c r="F23" s="51"/>
      <c r="G23" s="80"/>
      <c r="H23" s="53"/>
      <c r="I23" s="80"/>
      <c r="J23" s="84"/>
      <c r="K23" s="84"/>
      <c r="L23" s="84"/>
      <c r="M23" s="84"/>
      <c r="N23" s="68"/>
      <c r="O23" s="68"/>
      <c r="P23" s="67">
        <f t="shared" si="1"/>
        <v>0</v>
      </c>
      <c r="Q23" s="28"/>
      <c r="R23" s="75"/>
      <c r="S23" s="42"/>
    </row>
    <row r="24" spans="1:19">
      <c r="A24" s="47"/>
      <c r="B24" s="48"/>
      <c r="C24" s="14"/>
      <c r="D24" s="14"/>
      <c r="E24" s="54"/>
      <c r="F24" s="55"/>
      <c r="G24" s="56"/>
      <c r="H24" s="55"/>
      <c r="I24" s="56"/>
      <c r="J24" s="70"/>
      <c r="K24" s="70"/>
      <c r="L24" s="70"/>
      <c r="M24" s="70"/>
      <c r="N24" s="66"/>
      <c r="O24" s="66"/>
      <c r="P24" s="30"/>
      <c r="Q24" s="31"/>
    </row>
    <row r="25" spans="1:19">
      <c r="A25" s="57" t="s">
        <v>3</v>
      </c>
      <c r="B25" s="58"/>
      <c r="C25" s="58"/>
      <c r="D25" s="58"/>
      <c r="E25" s="58"/>
      <c r="F25" s="59"/>
      <c r="G25" s="60"/>
      <c r="H25" s="59"/>
      <c r="I25" s="60"/>
      <c r="J25" s="71"/>
      <c r="K25" s="71"/>
      <c r="L25" s="71"/>
      <c r="M25" s="71"/>
      <c r="N25" s="60"/>
      <c r="O25" s="60"/>
      <c r="P25" s="72">
        <f>SUM(P9:P24)</f>
        <v>0</v>
      </c>
      <c r="Q25" s="73"/>
    </row>
  </sheetData>
  <mergeCells count="13">
    <mergeCell ref="P5:P7"/>
    <mergeCell ref="Q5:Q7"/>
    <mergeCell ref="A5:A7"/>
    <mergeCell ref="B5:B7"/>
    <mergeCell ref="C5:C7"/>
    <mergeCell ref="D5:D7"/>
    <mergeCell ref="E5:E7"/>
    <mergeCell ref="F5:O5"/>
    <mergeCell ref="F6:G6"/>
    <mergeCell ref="H6:I6"/>
    <mergeCell ref="J6:K6"/>
    <mergeCell ref="L6:M6"/>
    <mergeCell ref="N6:O6"/>
  </mergeCells>
  <hyperlinks>
    <hyperlink ref="P2" location="'Summary sales'!A1" display="SUMMARY" xr:uid="{00000000-0004-0000-5500-000000000000}"/>
  </hyperlinks>
  <pageMargins left="0.7" right="0.7" top="0.75" bottom="0.75" header="0.3" footer="0.3"/>
  <pageSetup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S19"/>
  <sheetViews>
    <sheetView workbookViewId="0">
      <pane xSplit="2" ySplit="7" topLeftCell="C8" activePane="bottomRight" state="frozen"/>
      <selection pane="topRight"/>
      <selection pane="bottomLeft"/>
      <selection pane="bottomRight" activeCell="N16" sqref="N16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3" width="17.6640625" style="1" customWidth="1"/>
    <col min="4" max="4" width="15.33203125" style="1" customWidth="1"/>
    <col min="5" max="5" width="9.109375" style="41"/>
    <col min="6" max="6" width="9.109375" style="1"/>
    <col min="7" max="7" width="9.109375" style="41"/>
    <col min="8" max="8" width="9.109375" style="1"/>
    <col min="9" max="12" width="9.109375" style="29"/>
    <col min="13" max="14" width="10" style="1" customWidth="1"/>
    <col min="15" max="15" width="19.109375" style="42" customWidth="1"/>
    <col min="16" max="16" width="49" style="1" customWidth="1"/>
    <col min="17" max="16384" width="9.109375" style="1"/>
  </cols>
  <sheetData>
    <row r="1" spans="1:19">
      <c r="B1" s="2"/>
      <c r="C1" s="3" t="s">
        <v>132</v>
      </c>
      <c r="D1" s="2"/>
      <c r="E1" s="43"/>
      <c r="F1" s="2"/>
      <c r="G1" s="43"/>
      <c r="H1" s="2"/>
      <c r="I1" s="26"/>
      <c r="J1" s="26"/>
      <c r="K1" s="26"/>
      <c r="L1" s="26"/>
      <c r="M1" s="2"/>
      <c r="N1" s="2"/>
      <c r="O1" s="61"/>
    </row>
    <row r="2" spans="1:19">
      <c r="B2" s="2"/>
      <c r="C2" s="3" t="s">
        <v>264</v>
      </c>
      <c r="D2" s="2"/>
      <c r="E2" s="43"/>
      <c r="F2" s="2"/>
      <c r="G2" s="43"/>
      <c r="H2" s="2"/>
      <c r="I2" s="26"/>
      <c r="J2" s="26"/>
      <c r="K2" s="26"/>
      <c r="L2" s="26"/>
      <c r="M2" s="2"/>
      <c r="N2" s="2"/>
      <c r="O2" s="62" t="s">
        <v>134</v>
      </c>
    </row>
    <row r="3" spans="1:19">
      <c r="B3" s="2"/>
      <c r="C3" s="3" t="str">
        <f>SCI!C3</f>
        <v>Bulan July 2026</v>
      </c>
      <c r="D3" s="2"/>
      <c r="E3" s="43"/>
      <c r="F3" s="2"/>
      <c r="G3" s="43"/>
      <c r="H3" s="2"/>
      <c r="I3" s="26"/>
      <c r="J3" s="26"/>
      <c r="K3" s="26"/>
      <c r="L3" s="26"/>
      <c r="M3" s="2"/>
      <c r="N3" s="2"/>
      <c r="O3" s="61"/>
    </row>
    <row r="4" spans="1:19">
      <c r="B4" s="4"/>
      <c r="C4" s="4">
        <f>SCI!C4</f>
        <v>46204</v>
      </c>
      <c r="D4" s="44"/>
      <c r="E4" s="43"/>
      <c r="F4" s="2"/>
      <c r="G4" s="43"/>
      <c r="H4" s="2"/>
      <c r="I4" s="26"/>
      <c r="J4" s="26"/>
      <c r="K4" s="26"/>
      <c r="L4" s="26"/>
      <c r="M4" s="2"/>
      <c r="N4" s="2"/>
      <c r="O4" s="61" t="s">
        <v>135</v>
      </c>
    </row>
    <row r="5" spans="1:19" ht="15.75" customHeight="1">
      <c r="A5" s="894" t="s">
        <v>112</v>
      </c>
      <c r="B5" s="893" t="s">
        <v>113</v>
      </c>
      <c r="C5" s="893" t="s">
        <v>197</v>
      </c>
      <c r="D5" s="893" t="s">
        <v>198</v>
      </c>
      <c r="E5" s="928" t="s">
        <v>171</v>
      </c>
      <c r="F5" s="929"/>
      <c r="G5" s="929"/>
      <c r="H5" s="929"/>
      <c r="I5" s="929"/>
      <c r="J5" s="929"/>
      <c r="K5" s="929"/>
      <c r="L5" s="929"/>
      <c r="M5" s="929"/>
      <c r="N5" s="929"/>
      <c r="O5" s="925" t="s">
        <v>140</v>
      </c>
      <c r="P5" s="891" t="s">
        <v>172</v>
      </c>
    </row>
    <row r="6" spans="1:19" ht="15.75" customHeight="1">
      <c r="A6" s="921"/>
      <c r="B6" s="923"/>
      <c r="C6" s="923"/>
      <c r="D6" s="923"/>
      <c r="E6" s="930" t="s">
        <v>136</v>
      </c>
      <c r="F6" s="931"/>
      <c r="G6" s="930" t="s">
        <v>137</v>
      </c>
      <c r="H6" s="932"/>
      <c r="I6" s="933" t="s">
        <v>136</v>
      </c>
      <c r="J6" s="934"/>
      <c r="K6" s="933" t="s">
        <v>137</v>
      </c>
      <c r="L6" s="935"/>
      <c r="M6" s="930" t="s">
        <v>139</v>
      </c>
      <c r="N6" s="931"/>
      <c r="O6" s="926"/>
      <c r="P6" s="919"/>
    </row>
    <row r="7" spans="1:19" ht="33.75" customHeight="1">
      <c r="A7" s="895"/>
      <c r="B7" s="896"/>
      <c r="C7" s="896"/>
      <c r="D7" s="896"/>
      <c r="E7" s="46" t="s">
        <v>113</v>
      </c>
      <c r="F7" s="5" t="s">
        <v>143</v>
      </c>
      <c r="G7" s="46" t="s">
        <v>113</v>
      </c>
      <c r="H7" s="5" t="s">
        <v>143</v>
      </c>
      <c r="I7" s="63" t="s">
        <v>199</v>
      </c>
      <c r="J7" s="63" t="s">
        <v>200</v>
      </c>
      <c r="K7" s="63" t="s">
        <v>199</v>
      </c>
      <c r="L7" s="63" t="s">
        <v>200</v>
      </c>
      <c r="M7" s="5" t="s">
        <v>201</v>
      </c>
      <c r="N7" s="5" t="s">
        <v>202</v>
      </c>
      <c r="O7" s="937"/>
      <c r="P7" s="892"/>
    </row>
    <row r="8" spans="1:19" ht="15.6" customHeight="1">
      <c r="A8" s="47">
        <f t="shared" ref="A8:A17" si="0">A7+1</f>
        <v>1</v>
      </c>
      <c r="B8" s="48">
        <f t="shared" ref="B8" si="1">G8</f>
        <v>0</v>
      </c>
      <c r="C8" s="49"/>
      <c r="D8" s="50"/>
      <c r="E8" s="51"/>
      <c r="F8" s="52"/>
      <c r="G8" s="53"/>
      <c r="H8" s="52"/>
      <c r="I8" s="65"/>
      <c r="J8" s="65"/>
      <c r="K8" s="65"/>
      <c r="L8" s="65"/>
      <c r="M8" s="66"/>
      <c r="N8" s="66"/>
      <c r="O8" s="67">
        <f t="shared" ref="O8:O17" si="2">N8-M8</f>
        <v>0</v>
      </c>
      <c r="P8" s="28"/>
      <c r="S8" s="74"/>
    </row>
    <row r="9" spans="1:19">
      <c r="A9" s="47">
        <f t="shared" si="0"/>
        <v>2</v>
      </c>
      <c r="B9" s="48">
        <f t="shared" ref="B9:B17" si="3">G9</f>
        <v>0</v>
      </c>
      <c r="C9" s="49"/>
      <c r="D9" s="50"/>
      <c r="E9" s="51"/>
      <c r="F9" s="52"/>
      <c r="G9" s="53"/>
      <c r="H9" s="52"/>
      <c r="I9" s="65"/>
      <c r="J9" s="65"/>
      <c r="K9" s="65"/>
      <c r="L9" s="65"/>
      <c r="M9" s="68"/>
      <c r="N9" s="68"/>
      <c r="O9" s="67">
        <f t="shared" si="2"/>
        <v>0</v>
      </c>
      <c r="P9" s="28"/>
      <c r="S9" s="74"/>
    </row>
    <row r="10" spans="1:19">
      <c r="A10" s="47">
        <f t="shared" si="0"/>
        <v>3</v>
      </c>
      <c r="B10" s="48">
        <f t="shared" si="3"/>
        <v>0</v>
      </c>
      <c r="C10" s="49"/>
      <c r="D10" s="50"/>
      <c r="E10" s="51"/>
      <c r="F10" s="52"/>
      <c r="G10" s="53"/>
      <c r="H10" s="52"/>
      <c r="I10" s="65"/>
      <c r="J10" s="65"/>
      <c r="K10" s="65"/>
      <c r="L10" s="65"/>
      <c r="M10" s="68"/>
      <c r="N10" s="68"/>
      <c r="O10" s="67">
        <f t="shared" si="2"/>
        <v>0</v>
      </c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3"/>
        <v>0</v>
      </c>
      <c r="C11" s="49"/>
      <c r="D11" s="50"/>
      <c r="E11" s="51"/>
      <c r="F11" s="52"/>
      <c r="G11" s="53"/>
      <c r="H11" s="52"/>
      <c r="I11" s="65"/>
      <c r="J11" s="65"/>
      <c r="K11" s="65"/>
      <c r="L11" s="65"/>
      <c r="M11" s="68"/>
      <c r="N11" s="68"/>
      <c r="O11" s="67">
        <f t="shared" si="2"/>
        <v>0</v>
      </c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3"/>
        <v>0</v>
      </c>
      <c r="C12" s="49"/>
      <c r="D12" s="50"/>
      <c r="E12" s="51"/>
      <c r="F12" s="52"/>
      <c r="G12" s="53"/>
      <c r="H12" s="52"/>
      <c r="I12" s="65"/>
      <c r="J12" s="65"/>
      <c r="K12" s="65"/>
      <c r="L12" s="65"/>
      <c r="M12" s="68"/>
      <c r="N12" s="68"/>
      <c r="O12" s="67">
        <f t="shared" si="2"/>
        <v>0</v>
      </c>
      <c r="P12" s="28"/>
      <c r="Q12" s="75"/>
      <c r="R12" s="42"/>
    </row>
    <row r="13" spans="1:19">
      <c r="A13" s="47">
        <f t="shared" si="0"/>
        <v>6</v>
      </c>
      <c r="B13" s="48">
        <f t="shared" si="3"/>
        <v>0</v>
      </c>
      <c r="C13" s="49"/>
      <c r="D13" s="50"/>
      <c r="E13" s="51"/>
      <c r="F13" s="52"/>
      <c r="G13" s="53"/>
      <c r="H13" s="52"/>
      <c r="I13" s="65"/>
      <c r="J13" s="65"/>
      <c r="K13" s="65"/>
      <c r="L13" s="65"/>
      <c r="M13" s="68"/>
      <c r="N13" s="68"/>
      <c r="O13" s="67">
        <f t="shared" si="2"/>
        <v>0</v>
      </c>
      <c r="P13" s="28"/>
      <c r="Q13" s="75"/>
      <c r="R13" s="42"/>
    </row>
    <row r="14" spans="1:19">
      <c r="A14" s="47">
        <f t="shared" si="0"/>
        <v>7</v>
      </c>
      <c r="B14" s="48">
        <f t="shared" si="3"/>
        <v>0</v>
      </c>
      <c r="C14" s="49"/>
      <c r="D14" s="50"/>
      <c r="E14" s="51"/>
      <c r="F14" s="52"/>
      <c r="G14" s="53"/>
      <c r="H14" s="52"/>
      <c r="I14" s="65"/>
      <c r="J14" s="65"/>
      <c r="K14" s="65"/>
      <c r="L14" s="65"/>
      <c r="M14" s="68"/>
      <c r="N14" s="68"/>
      <c r="O14" s="67">
        <f t="shared" si="2"/>
        <v>0</v>
      </c>
      <c r="P14" s="28"/>
      <c r="Q14" s="75"/>
      <c r="R14" s="42"/>
    </row>
    <row r="15" spans="1:19">
      <c r="A15" s="47">
        <f t="shared" si="0"/>
        <v>8</v>
      </c>
      <c r="B15" s="48">
        <f t="shared" si="3"/>
        <v>0</v>
      </c>
      <c r="C15" s="49"/>
      <c r="D15" s="50"/>
      <c r="E15" s="51"/>
      <c r="F15" s="52"/>
      <c r="G15" s="53"/>
      <c r="H15" s="52"/>
      <c r="I15" s="65"/>
      <c r="J15" s="65"/>
      <c r="K15" s="65"/>
      <c r="L15" s="65"/>
      <c r="M15" s="68"/>
      <c r="N15" s="68"/>
      <c r="O15" s="67">
        <f t="shared" si="2"/>
        <v>0</v>
      </c>
      <c r="P15" s="28"/>
      <c r="Q15" s="75"/>
      <c r="R15" s="42"/>
    </row>
    <row r="16" spans="1:19">
      <c r="A16" s="47">
        <f t="shared" si="0"/>
        <v>9</v>
      </c>
      <c r="B16" s="48">
        <f t="shared" si="3"/>
        <v>0</v>
      </c>
      <c r="C16" s="49"/>
      <c r="D16" s="50"/>
      <c r="E16" s="51"/>
      <c r="F16" s="52"/>
      <c r="G16" s="53"/>
      <c r="H16" s="52"/>
      <c r="I16" s="65"/>
      <c r="J16" s="65"/>
      <c r="K16" s="65"/>
      <c r="L16" s="65"/>
      <c r="M16" s="68"/>
      <c r="N16" s="68"/>
      <c r="O16" s="67">
        <f t="shared" si="2"/>
        <v>0</v>
      </c>
      <c r="P16" s="28"/>
      <c r="Q16" s="75"/>
      <c r="R16" s="42"/>
    </row>
    <row r="17" spans="1:18">
      <c r="A17" s="47">
        <f t="shared" si="0"/>
        <v>10</v>
      </c>
      <c r="B17" s="48">
        <f t="shared" si="3"/>
        <v>0</v>
      </c>
      <c r="C17" s="49"/>
      <c r="D17" s="50"/>
      <c r="E17" s="51"/>
      <c r="F17" s="52"/>
      <c r="G17" s="53"/>
      <c r="H17" s="52"/>
      <c r="I17" s="65"/>
      <c r="J17" s="65"/>
      <c r="K17" s="65"/>
      <c r="L17" s="65"/>
      <c r="M17" s="68"/>
      <c r="N17" s="68"/>
      <c r="O17" s="67">
        <f t="shared" si="2"/>
        <v>0</v>
      </c>
      <c r="P17" s="28"/>
      <c r="Q17" s="75"/>
      <c r="R17" s="42"/>
    </row>
    <row r="18" spans="1:18">
      <c r="A18" s="47"/>
      <c r="B18" s="48"/>
      <c r="C18" s="14"/>
      <c r="D18" s="54"/>
      <c r="E18" s="55"/>
      <c r="F18" s="56"/>
      <c r="G18" s="55"/>
      <c r="H18" s="56"/>
      <c r="I18" s="70"/>
      <c r="J18" s="70"/>
      <c r="K18" s="70"/>
      <c r="L18" s="70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9"/>
      <c r="F19" s="60"/>
      <c r="G19" s="59"/>
      <c r="H19" s="60"/>
      <c r="I19" s="71"/>
      <c r="J19" s="71"/>
      <c r="K19" s="71"/>
      <c r="L19" s="71"/>
      <c r="M19" s="60"/>
      <c r="N19" s="60"/>
      <c r="O19" s="72">
        <f>SUM(O8:O18)</f>
        <v>0</v>
      </c>
      <c r="P19" s="73"/>
    </row>
  </sheetData>
  <mergeCells count="12">
    <mergeCell ref="P5:P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O2" location="'Summary sales'!A1" display="SUMMARY" xr:uid="{00000000-0004-0000-5600-000000000000}"/>
  </hyperlinks>
  <pageMargins left="0.7" right="0.7" top="0.75" bottom="0.75" header="0.3" footer="0.3"/>
  <pageSetup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A6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88671875" style="35" customWidth="1"/>
    <col min="10" max="10" width="13.88671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265</v>
      </c>
      <c r="D2" s="2"/>
      <c r="E2" s="2"/>
      <c r="F2" s="2"/>
      <c r="G2" s="2"/>
      <c r="H2" s="36"/>
      <c r="I2" s="36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36"/>
      <c r="I4" s="36"/>
      <c r="J4" s="2" t="s">
        <v>135</v>
      </c>
      <c r="K4" s="26">
        <f>MAX(K7:K36)</f>
        <v>0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36" t="s">
        <v>139</v>
      </c>
      <c r="I5" s="936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37" t="s">
        <v>136</v>
      </c>
      <c r="I6" s="37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0.29166666666666702</v>
      </c>
      <c r="E7" s="8">
        <f>C7+1</f>
        <v>46205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40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0.29166666666666702</v>
      </c>
      <c r="E8" s="8">
        <f>C8+1</f>
        <v>46206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46206</v>
      </c>
      <c r="C9" s="8">
        <f t="shared" ref="C9:C35" si="3">B9</f>
        <v>46206</v>
      </c>
      <c r="D9" s="9">
        <v>0.29166666666666702</v>
      </c>
      <c r="E9" s="8">
        <f t="shared" ref="E9:E35" si="4">C9+1</f>
        <v>46207</v>
      </c>
      <c r="F9" s="9">
        <v>0.29166666666666702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46207</v>
      </c>
      <c r="C10" s="8">
        <f t="shared" si="3"/>
        <v>46207</v>
      </c>
      <c r="D10" s="9">
        <v>0.29166666666666702</v>
      </c>
      <c r="E10" s="8">
        <f t="shared" si="4"/>
        <v>46208</v>
      </c>
      <c r="F10" s="9">
        <v>0.29166666666666702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46208</v>
      </c>
      <c r="C11" s="8">
        <f t="shared" si="3"/>
        <v>46208</v>
      </c>
      <c r="D11" s="9">
        <v>0.29166666666666702</v>
      </c>
      <c r="E11" s="8">
        <f t="shared" si="4"/>
        <v>46209</v>
      </c>
      <c r="F11" s="9">
        <v>0.29166666666666702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46209</v>
      </c>
      <c r="C12" s="8">
        <f t="shared" si="3"/>
        <v>46209</v>
      </c>
      <c r="D12" s="9">
        <v>0.29166666666666702</v>
      </c>
      <c r="E12" s="8">
        <f t="shared" si="4"/>
        <v>46210</v>
      </c>
      <c r="F12" s="9">
        <v>0.29166666666666702</v>
      </c>
      <c r="G12" s="10">
        <f t="shared" si="5"/>
        <v>1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46210</v>
      </c>
      <c r="C13" s="8">
        <f t="shared" si="3"/>
        <v>46210</v>
      </c>
      <c r="D13" s="9">
        <v>0.29166666666666702</v>
      </c>
      <c r="E13" s="8">
        <f t="shared" si="4"/>
        <v>46211</v>
      </c>
      <c r="F13" s="9">
        <v>0.29166666666666702</v>
      </c>
      <c r="G13" s="10">
        <f t="shared" si="5"/>
        <v>1</v>
      </c>
      <c r="H13" s="11"/>
      <c r="I13" s="11"/>
      <c r="J13" s="11">
        <f t="shared" ref="J13" si="14">I13-H13</f>
        <v>0</v>
      </c>
      <c r="K13" s="27">
        <f t="shared" ref="K13" si="15">J13/24</f>
        <v>0</v>
      </c>
      <c r="L13" s="28"/>
    </row>
    <row r="14" spans="1:12">
      <c r="A14" s="12">
        <f t="shared" si="2"/>
        <v>8</v>
      </c>
      <c r="B14" s="8">
        <f t="shared" si="2"/>
        <v>46211</v>
      </c>
      <c r="C14" s="8">
        <f t="shared" si="3"/>
        <v>46211</v>
      </c>
      <c r="D14" s="9">
        <v>0.29166666666666702</v>
      </c>
      <c r="E14" s="8">
        <f t="shared" si="4"/>
        <v>46212</v>
      </c>
      <c r="F14" s="9">
        <v>0.29166666666666702</v>
      </c>
      <c r="G14" s="10">
        <f t="shared" si="5"/>
        <v>1</v>
      </c>
      <c r="H14" s="11"/>
      <c r="I14" s="11"/>
      <c r="J14" s="11">
        <f t="shared" ref="J14" si="16">I14-H14</f>
        <v>0</v>
      </c>
      <c r="K14" s="27">
        <f t="shared" ref="K14" si="17">J14/24</f>
        <v>0</v>
      </c>
      <c r="L14" s="28"/>
    </row>
    <row r="15" spans="1:12">
      <c r="A15" s="12">
        <f t="shared" si="2"/>
        <v>9</v>
      </c>
      <c r="B15" s="8">
        <f t="shared" si="2"/>
        <v>46212</v>
      </c>
      <c r="C15" s="8">
        <f t="shared" si="3"/>
        <v>46212</v>
      </c>
      <c r="D15" s="9">
        <v>0.29166666666666702</v>
      </c>
      <c r="E15" s="8">
        <f t="shared" si="4"/>
        <v>46213</v>
      </c>
      <c r="F15" s="9">
        <v>0.29166666666666702</v>
      </c>
      <c r="G15" s="10">
        <f t="shared" si="5"/>
        <v>1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46213</v>
      </c>
      <c r="C16" s="8">
        <f t="shared" si="3"/>
        <v>46213</v>
      </c>
      <c r="D16" s="9">
        <v>0.29166666666666702</v>
      </c>
      <c r="E16" s="8">
        <f t="shared" si="4"/>
        <v>46214</v>
      </c>
      <c r="F16" s="9">
        <v>0.29166666666666702</v>
      </c>
      <c r="G16" s="10">
        <f t="shared" si="5"/>
        <v>1</v>
      </c>
      <c r="H16" s="11"/>
      <c r="I16" s="11"/>
      <c r="J16" s="11">
        <f t="shared" ref="J16" si="20">I16-H16</f>
        <v>0</v>
      </c>
      <c r="K16" s="27">
        <f t="shared" ref="K16" si="21">J16/24</f>
        <v>0</v>
      </c>
      <c r="L16" s="28"/>
    </row>
    <row r="17" spans="1:14">
      <c r="A17" s="12">
        <f t="shared" si="2"/>
        <v>11</v>
      </c>
      <c r="B17" s="8">
        <f t="shared" si="2"/>
        <v>46214</v>
      </c>
      <c r="C17" s="8">
        <f t="shared" si="3"/>
        <v>46214</v>
      </c>
      <c r="D17" s="9">
        <v>0.29166666666666702</v>
      </c>
      <c r="E17" s="8">
        <f t="shared" si="4"/>
        <v>46215</v>
      </c>
      <c r="F17" s="9">
        <v>0.29166666666666702</v>
      </c>
      <c r="G17" s="10">
        <f t="shared" si="5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2"/>
        <v>12</v>
      </c>
      <c r="B18" s="8">
        <f t="shared" si="2"/>
        <v>46215</v>
      </c>
      <c r="C18" s="8">
        <f t="shared" si="3"/>
        <v>46215</v>
      </c>
      <c r="D18" s="9">
        <v>0.29166666666666702</v>
      </c>
      <c r="E18" s="8">
        <f t="shared" si="4"/>
        <v>46216</v>
      </c>
      <c r="F18" s="9">
        <v>0.29166666666666702</v>
      </c>
      <c r="G18" s="10">
        <f t="shared" si="5"/>
        <v>1</v>
      </c>
      <c r="H18" s="11"/>
      <c r="I18" s="11"/>
      <c r="J18" s="11">
        <f t="shared" ref="J18:J19" si="24">I18-H18</f>
        <v>0</v>
      </c>
      <c r="K18" s="27">
        <f t="shared" ref="K18:K19" si="25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46216</v>
      </c>
      <c r="C19" s="8">
        <f t="shared" si="3"/>
        <v>46216</v>
      </c>
      <c r="D19" s="9">
        <v>0.29166666666666702</v>
      </c>
      <c r="E19" s="8">
        <f t="shared" si="4"/>
        <v>46217</v>
      </c>
      <c r="F19" s="9">
        <v>0.29166666666666702</v>
      </c>
      <c r="G19" s="10">
        <f t="shared" si="5"/>
        <v>1</v>
      </c>
      <c r="H19" s="11"/>
      <c r="I19" s="11"/>
      <c r="J19" s="11">
        <f t="shared" si="24"/>
        <v>0</v>
      </c>
      <c r="K19" s="27">
        <f t="shared" si="25"/>
        <v>0</v>
      </c>
      <c r="L19" s="28"/>
    </row>
    <row r="20" spans="1:14">
      <c r="A20" s="12">
        <f t="shared" si="2"/>
        <v>14</v>
      </c>
      <c r="B20" s="8">
        <f t="shared" si="2"/>
        <v>46217</v>
      </c>
      <c r="C20" s="8">
        <f t="shared" si="3"/>
        <v>46217</v>
      </c>
      <c r="D20" s="9">
        <v>0.29166666666666702</v>
      </c>
      <c r="E20" s="8">
        <f t="shared" si="4"/>
        <v>46218</v>
      </c>
      <c r="F20" s="9">
        <v>0.29166666666666702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46218</v>
      </c>
      <c r="C21" s="8">
        <f t="shared" si="3"/>
        <v>46218</v>
      </c>
      <c r="D21" s="9">
        <v>0.29166666666666702</v>
      </c>
      <c r="E21" s="8">
        <f t="shared" si="4"/>
        <v>46219</v>
      </c>
      <c r="F21" s="9">
        <v>0.29166666666666702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46219</v>
      </c>
      <c r="C22" s="8">
        <f t="shared" si="3"/>
        <v>46219</v>
      </c>
      <c r="D22" s="9">
        <v>0.29166666666666702</v>
      </c>
      <c r="E22" s="8">
        <f t="shared" si="4"/>
        <v>46220</v>
      </c>
      <c r="F22" s="9">
        <v>0.29166666666666702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46220</v>
      </c>
      <c r="C23" s="8">
        <f t="shared" si="3"/>
        <v>46220</v>
      </c>
      <c r="D23" s="9">
        <v>0.29166666666666702</v>
      </c>
      <c r="E23" s="8">
        <f t="shared" si="4"/>
        <v>46221</v>
      </c>
      <c r="F23" s="9">
        <v>0.29166666666666702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46221</v>
      </c>
      <c r="C24" s="8">
        <f t="shared" si="3"/>
        <v>46221</v>
      </c>
      <c r="D24" s="9">
        <v>0.29166666666666702</v>
      </c>
      <c r="E24" s="8">
        <f t="shared" si="4"/>
        <v>46222</v>
      </c>
      <c r="F24" s="9">
        <v>0.29166666666666702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46222</v>
      </c>
      <c r="C25" s="8">
        <f t="shared" si="3"/>
        <v>46222</v>
      </c>
      <c r="D25" s="9">
        <v>0.29166666666666702</v>
      </c>
      <c r="E25" s="8">
        <f t="shared" si="4"/>
        <v>46223</v>
      </c>
      <c r="F25" s="9">
        <v>0.29166666666666702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46223</v>
      </c>
      <c r="C26" s="8">
        <f t="shared" si="3"/>
        <v>46223</v>
      </c>
      <c r="D26" s="9">
        <v>0.29166666666666702</v>
      </c>
      <c r="E26" s="8">
        <f t="shared" si="4"/>
        <v>46224</v>
      </c>
      <c r="F26" s="9">
        <v>0.29166666666666702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46224</v>
      </c>
      <c r="C27" s="8">
        <f t="shared" si="3"/>
        <v>46224</v>
      </c>
      <c r="D27" s="9">
        <v>0.29166666666666702</v>
      </c>
      <c r="E27" s="8">
        <f t="shared" si="4"/>
        <v>46225</v>
      </c>
      <c r="F27" s="9">
        <v>0.29166666666666702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46225</v>
      </c>
      <c r="C28" s="8">
        <f t="shared" si="3"/>
        <v>46225</v>
      </c>
      <c r="D28" s="9">
        <v>0.29166666666666702</v>
      </c>
      <c r="E28" s="8">
        <f t="shared" si="4"/>
        <v>46226</v>
      </c>
      <c r="F28" s="9">
        <v>0.29166666666666702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46226</v>
      </c>
      <c r="C29" s="8">
        <f t="shared" si="3"/>
        <v>46226</v>
      </c>
      <c r="D29" s="9">
        <v>0.29166666666666702</v>
      </c>
      <c r="E29" s="8">
        <f t="shared" si="4"/>
        <v>46227</v>
      </c>
      <c r="F29" s="9">
        <v>0.29166666666666702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46227</v>
      </c>
      <c r="C30" s="8">
        <f t="shared" si="3"/>
        <v>46227</v>
      </c>
      <c r="D30" s="9">
        <v>0.29166666666666702</v>
      </c>
      <c r="E30" s="8">
        <f t="shared" si="4"/>
        <v>46228</v>
      </c>
      <c r="F30" s="9">
        <v>0.29166666666666702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46228</v>
      </c>
      <c r="C31" s="8">
        <f t="shared" si="3"/>
        <v>46228</v>
      </c>
      <c r="D31" s="9">
        <v>0.29166666666666702</v>
      </c>
      <c r="E31" s="8">
        <f t="shared" si="4"/>
        <v>46229</v>
      </c>
      <c r="F31" s="9">
        <v>0.29166666666666702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46229</v>
      </c>
      <c r="C32" s="8">
        <f t="shared" si="3"/>
        <v>46229</v>
      </c>
      <c r="D32" s="9">
        <v>0.29166666666666702</v>
      </c>
      <c r="E32" s="8">
        <f t="shared" si="4"/>
        <v>46230</v>
      </c>
      <c r="F32" s="9">
        <v>0.29166666666666702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46230</v>
      </c>
      <c r="C33" s="8">
        <f t="shared" si="3"/>
        <v>46230</v>
      </c>
      <c r="D33" s="9">
        <v>0.29166666666666702</v>
      </c>
      <c r="E33" s="8">
        <f t="shared" si="4"/>
        <v>46231</v>
      </c>
      <c r="F33" s="9">
        <v>0.29166666666666702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46231</v>
      </c>
      <c r="C34" s="8">
        <f t="shared" si="3"/>
        <v>46231</v>
      </c>
      <c r="D34" s="9">
        <v>0.29166666666666702</v>
      </c>
      <c r="E34" s="8">
        <f t="shared" si="4"/>
        <v>46232</v>
      </c>
      <c r="F34" s="9">
        <v>0.29166666666666702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46232</v>
      </c>
      <c r="C35" s="8">
        <f t="shared" si="3"/>
        <v>46232</v>
      </c>
      <c r="D35" s="9">
        <v>0.29166666666666702</v>
      </c>
      <c r="E35" s="8">
        <f t="shared" si="4"/>
        <v>46233</v>
      </c>
      <c r="F35" s="9">
        <v>0.29166666666666702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46233</v>
      </c>
      <c r="C36" s="8">
        <f t="shared" ref="C36" si="57">B36</f>
        <v>46233</v>
      </c>
      <c r="D36" s="9">
        <v>0.29166666666666702</v>
      </c>
      <c r="E36" s="8">
        <f t="shared" ref="E36" si="58">C36+1</f>
        <v>46234</v>
      </c>
      <c r="F36" s="9">
        <v>0.29166666666666702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46234</v>
      </c>
      <c r="C37" s="8">
        <f t="shared" ref="C37" si="60">B37</f>
        <v>46234</v>
      </c>
      <c r="D37" s="9">
        <v>0.29166666666666702</v>
      </c>
      <c r="E37" s="8">
        <f t="shared" ref="E37" si="61">C37+1</f>
        <v>46235</v>
      </c>
      <c r="F37" s="9">
        <v>0.29166666666666702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5700-000000000000}"/>
  </hyperlink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G7" sqref="G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88671875" style="35" customWidth="1"/>
    <col min="10" max="10" width="13.88671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266</v>
      </c>
      <c r="D2" s="2"/>
      <c r="E2" s="2"/>
      <c r="F2" s="2"/>
      <c r="G2" s="2"/>
      <c r="H2" s="36"/>
      <c r="I2" s="36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36"/>
      <c r="I4" s="36"/>
      <c r="J4" s="2" t="s">
        <v>135</v>
      </c>
      <c r="K4" s="26">
        <f>MAX(K7:K36)</f>
        <v>0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936" t="s">
        <v>139</v>
      </c>
      <c r="I5" s="936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37" t="s">
        <v>136</v>
      </c>
      <c r="I6" s="37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0.29166666666666702</v>
      </c>
      <c r="E7" s="8">
        <f>C7+1</f>
        <v>46205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0.29166666666666702</v>
      </c>
      <c r="E8" s="8">
        <f>C8+1</f>
        <v>46206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46206</v>
      </c>
      <c r="C9" s="8">
        <f t="shared" ref="C9:C35" si="3">B9</f>
        <v>46206</v>
      </c>
      <c r="D9" s="9">
        <v>0.29166666666666702</v>
      </c>
      <c r="E9" s="8">
        <f t="shared" ref="E9:E35" si="4">C9+1</f>
        <v>46207</v>
      </c>
      <c r="F9" s="9">
        <v>0.29166666666666702</v>
      </c>
      <c r="G9" s="10">
        <f>IFERROR(((E9-C9)+(F9-D9)),"")</f>
        <v>1</v>
      </c>
      <c r="H9" s="11"/>
      <c r="I9" s="11"/>
      <c r="J9" s="11">
        <f t="shared" ref="J9" si="5">I9-H9</f>
        <v>0</v>
      </c>
      <c r="K9" s="27">
        <f t="shared" ref="K9" si="6">J9/24</f>
        <v>0</v>
      </c>
      <c r="L9" s="28"/>
    </row>
    <row r="10" spans="1:12">
      <c r="A10" s="12">
        <f t="shared" si="2"/>
        <v>4</v>
      </c>
      <c r="B10" s="8">
        <f t="shared" si="2"/>
        <v>46207</v>
      </c>
      <c r="C10" s="8">
        <f t="shared" si="3"/>
        <v>46207</v>
      </c>
      <c r="D10" s="9">
        <v>0.29166666666666702</v>
      </c>
      <c r="E10" s="8">
        <f t="shared" si="4"/>
        <v>46208</v>
      </c>
      <c r="F10" s="9">
        <v>0.29166666666666702</v>
      </c>
      <c r="G10" s="10">
        <f t="shared" ref="G10:G11" si="7">IFERROR(((E10-C10)+(F10-D10)),"")</f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46208</v>
      </c>
      <c r="C11" s="8">
        <f t="shared" si="3"/>
        <v>46208</v>
      </c>
      <c r="D11" s="9">
        <v>0.29166666666666702</v>
      </c>
      <c r="E11" s="8">
        <f t="shared" si="4"/>
        <v>46209</v>
      </c>
      <c r="F11" s="9">
        <v>0.29166666666666702</v>
      </c>
      <c r="G11" s="10">
        <f t="shared" si="7"/>
        <v>1</v>
      </c>
      <c r="H11" s="11"/>
      <c r="I11" s="11"/>
      <c r="J11" s="11">
        <f t="shared" ref="J11:J14" si="10">I11-H11</f>
        <v>0</v>
      </c>
      <c r="K11" s="27">
        <f t="shared" ref="K11:K14" si="11">J11/24</f>
        <v>0</v>
      </c>
      <c r="L11" s="28"/>
    </row>
    <row r="12" spans="1:12">
      <c r="A12" s="12">
        <f t="shared" si="2"/>
        <v>6</v>
      </c>
      <c r="B12" s="8">
        <f t="shared" si="2"/>
        <v>46209</v>
      </c>
      <c r="C12" s="8">
        <f t="shared" si="3"/>
        <v>46209</v>
      </c>
      <c r="D12" s="9">
        <v>0.29166666666666702</v>
      </c>
      <c r="E12" s="8">
        <f t="shared" si="4"/>
        <v>46210</v>
      </c>
      <c r="F12" s="9">
        <v>0.29166666666666702</v>
      </c>
      <c r="G12" s="10">
        <f t="shared" ref="G12:G35" si="12">IFERROR(((E12-C12)+(F12-D12)),"")</f>
        <v>1</v>
      </c>
      <c r="H12" s="11"/>
      <c r="I12" s="11"/>
      <c r="J12" s="11">
        <f t="shared" si="10"/>
        <v>0</v>
      </c>
      <c r="K12" s="27">
        <f t="shared" si="11"/>
        <v>0</v>
      </c>
      <c r="L12" s="28"/>
    </row>
    <row r="13" spans="1:12">
      <c r="A13" s="12">
        <f t="shared" si="2"/>
        <v>7</v>
      </c>
      <c r="B13" s="8">
        <f t="shared" si="2"/>
        <v>46210</v>
      </c>
      <c r="C13" s="8">
        <f t="shared" si="3"/>
        <v>46210</v>
      </c>
      <c r="D13" s="9">
        <v>0.29166666666666702</v>
      </c>
      <c r="E13" s="8">
        <f t="shared" si="4"/>
        <v>46211</v>
      </c>
      <c r="F13" s="9">
        <v>0.29166666666666702</v>
      </c>
      <c r="G13" s="10">
        <f t="shared" si="12"/>
        <v>1</v>
      </c>
      <c r="H13" s="11"/>
      <c r="I13" s="11"/>
      <c r="J13" s="11">
        <f t="shared" si="10"/>
        <v>0</v>
      </c>
      <c r="K13" s="27">
        <f t="shared" si="11"/>
        <v>0</v>
      </c>
      <c r="L13" s="28"/>
    </row>
    <row r="14" spans="1:12">
      <c r="A14" s="12">
        <f t="shared" si="2"/>
        <v>8</v>
      </c>
      <c r="B14" s="8">
        <f t="shared" si="2"/>
        <v>46211</v>
      </c>
      <c r="C14" s="8">
        <f t="shared" si="3"/>
        <v>46211</v>
      </c>
      <c r="D14" s="9">
        <v>0.29166666666666702</v>
      </c>
      <c r="E14" s="8">
        <f t="shared" si="4"/>
        <v>46212</v>
      </c>
      <c r="F14" s="9">
        <v>0.29166666666666702</v>
      </c>
      <c r="G14" s="10">
        <f t="shared" si="12"/>
        <v>1</v>
      </c>
      <c r="H14" s="11"/>
      <c r="I14" s="11"/>
      <c r="J14" s="11">
        <f t="shared" si="10"/>
        <v>0</v>
      </c>
      <c r="K14" s="27">
        <f t="shared" si="11"/>
        <v>0</v>
      </c>
      <c r="L14" s="28"/>
    </row>
    <row r="15" spans="1:12">
      <c r="A15" s="12">
        <f t="shared" si="2"/>
        <v>9</v>
      </c>
      <c r="B15" s="8">
        <f t="shared" si="2"/>
        <v>46212</v>
      </c>
      <c r="C15" s="8">
        <f t="shared" si="3"/>
        <v>46212</v>
      </c>
      <c r="D15" s="9">
        <v>0.29166666666666702</v>
      </c>
      <c r="E15" s="8">
        <f t="shared" si="4"/>
        <v>46213</v>
      </c>
      <c r="F15" s="9">
        <v>0.29166666666666702</v>
      </c>
      <c r="G15" s="10">
        <f t="shared" si="12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28"/>
    </row>
    <row r="16" spans="1:12">
      <c r="A16" s="12">
        <f t="shared" si="2"/>
        <v>10</v>
      </c>
      <c r="B16" s="8">
        <f t="shared" si="2"/>
        <v>46213</v>
      </c>
      <c r="C16" s="8">
        <f t="shared" si="3"/>
        <v>46213</v>
      </c>
      <c r="D16" s="9">
        <v>0.29166666666666702</v>
      </c>
      <c r="E16" s="8">
        <f t="shared" si="4"/>
        <v>46214</v>
      </c>
      <c r="F16" s="9">
        <v>0.29166666666666702</v>
      </c>
      <c r="G16" s="10">
        <f t="shared" si="12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28"/>
    </row>
    <row r="17" spans="1:14">
      <c r="A17" s="12">
        <f t="shared" si="2"/>
        <v>11</v>
      </c>
      <c r="B17" s="8">
        <f t="shared" si="2"/>
        <v>46214</v>
      </c>
      <c r="C17" s="8">
        <f t="shared" si="3"/>
        <v>46214</v>
      </c>
      <c r="D17" s="9">
        <v>0.29166666666666702</v>
      </c>
      <c r="E17" s="8">
        <f t="shared" si="4"/>
        <v>46215</v>
      </c>
      <c r="F17" s="9">
        <v>0.29166666666666702</v>
      </c>
      <c r="G17" s="10">
        <f t="shared" si="12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28"/>
    </row>
    <row r="18" spans="1:14">
      <c r="A18" s="12">
        <f t="shared" si="2"/>
        <v>12</v>
      </c>
      <c r="B18" s="8">
        <f t="shared" si="2"/>
        <v>46215</v>
      </c>
      <c r="C18" s="8">
        <f t="shared" si="3"/>
        <v>46215</v>
      </c>
      <c r="D18" s="9">
        <v>0.29166666666666702</v>
      </c>
      <c r="E18" s="8">
        <f t="shared" si="4"/>
        <v>46216</v>
      </c>
      <c r="F18" s="9">
        <v>0.29166666666666702</v>
      </c>
      <c r="G18" s="10">
        <f t="shared" si="12"/>
        <v>1</v>
      </c>
      <c r="H18" s="11"/>
      <c r="I18" s="11"/>
      <c r="J18" s="11">
        <f t="shared" ref="J18" si="19">I18-H18</f>
        <v>0</v>
      </c>
      <c r="K18" s="27">
        <f t="shared" ref="K18" si="20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46216</v>
      </c>
      <c r="C19" s="8">
        <f t="shared" si="3"/>
        <v>46216</v>
      </c>
      <c r="D19" s="9">
        <v>0.29166666666666702</v>
      </c>
      <c r="E19" s="8">
        <f t="shared" si="4"/>
        <v>46217</v>
      </c>
      <c r="F19" s="9">
        <v>0.29166666666666702</v>
      </c>
      <c r="G19" s="10">
        <f t="shared" si="12"/>
        <v>1</v>
      </c>
      <c r="H19" s="11"/>
      <c r="I19" s="11"/>
      <c r="J19" s="11">
        <f t="shared" ref="J19" si="21">I19-H19</f>
        <v>0</v>
      </c>
      <c r="K19" s="27">
        <f t="shared" ref="K19" si="22">J19/24</f>
        <v>0</v>
      </c>
      <c r="L19" s="28"/>
    </row>
    <row r="20" spans="1:14">
      <c r="A20" s="12">
        <f t="shared" si="2"/>
        <v>14</v>
      </c>
      <c r="B20" s="8">
        <f t="shared" si="2"/>
        <v>46217</v>
      </c>
      <c r="C20" s="8">
        <f t="shared" si="3"/>
        <v>46217</v>
      </c>
      <c r="D20" s="9">
        <v>0.29166666666666702</v>
      </c>
      <c r="E20" s="8">
        <f t="shared" si="4"/>
        <v>46218</v>
      </c>
      <c r="F20" s="9">
        <v>0.29166666666666702</v>
      </c>
      <c r="G20" s="10">
        <f t="shared" si="12"/>
        <v>1</v>
      </c>
      <c r="H20" s="11"/>
      <c r="I20" s="11"/>
      <c r="J20" s="11">
        <f t="shared" ref="J20" si="23">I20-H20</f>
        <v>0</v>
      </c>
      <c r="K20" s="27">
        <f t="shared" ref="K20" si="24">J20/24</f>
        <v>0</v>
      </c>
      <c r="L20" s="28"/>
    </row>
    <row r="21" spans="1:14">
      <c r="A21" s="12">
        <f t="shared" si="2"/>
        <v>15</v>
      </c>
      <c r="B21" s="8">
        <f t="shared" si="2"/>
        <v>46218</v>
      </c>
      <c r="C21" s="8">
        <f t="shared" si="3"/>
        <v>46218</v>
      </c>
      <c r="D21" s="9">
        <v>0.29166666666666702</v>
      </c>
      <c r="E21" s="8">
        <f t="shared" si="4"/>
        <v>46219</v>
      </c>
      <c r="F21" s="9">
        <v>0.29166666666666702</v>
      </c>
      <c r="G21" s="10">
        <f t="shared" si="12"/>
        <v>1</v>
      </c>
      <c r="H21" s="11"/>
      <c r="I21" s="11"/>
      <c r="J21" s="11">
        <f t="shared" ref="J21" si="25">I21-H21</f>
        <v>0</v>
      </c>
      <c r="K21" s="27">
        <f t="shared" ref="K21" si="26">J21/24</f>
        <v>0</v>
      </c>
      <c r="L21" s="28"/>
    </row>
    <row r="22" spans="1:14">
      <c r="A22" s="12">
        <f t="shared" si="2"/>
        <v>16</v>
      </c>
      <c r="B22" s="8">
        <f t="shared" si="2"/>
        <v>46219</v>
      </c>
      <c r="C22" s="8">
        <f t="shared" si="3"/>
        <v>46219</v>
      </c>
      <c r="D22" s="9">
        <v>0.29166666666666702</v>
      </c>
      <c r="E22" s="8">
        <f t="shared" si="4"/>
        <v>46220</v>
      </c>
      <c r="F22" s="9">
        <v>0.29166666666666702</v>
      </c>
      <c r="G22" s="10">
        <f t="shared" si="12"/>
        <v>1</v>
      </c>
      <c r="H22" s="11"/>
      <c r="I22" s="11"/>
      <c r="J22" s="11">
        <f t="shared" ref="J22" si="27">I22-H22</f>
        <v>0</v>
      </c>
      <c r="K22" s="27">
        <f t="shared" ref="K22" si="28">J22/24</f>
        <v>0</v>
      </c>
      <c r="L22" s="28"/>
    </row>
    <row r="23" spans="1:14">
      <c r="A23" s="12">
        <f t="shared" si="2"/>
        <v>17</v>
      </c>
      <c r="B23" s="8">
        <f t="shared" si="2"/>
        <v>46220</v>
      </c>
      <c r="C23" s="8">
        <f t="shared" si="3"/>
        <v>46220</v>
      </c>
      <c r="D23" s="9">
        <v>0.29166666666666702</v>
      </c>
      <c r="E23" s="8">
        <f t="shared" si="4"/>
        <v>46221</v>
      </c>
      <c r="F23" s="9">
        <v>0.29166666666666702</v>
      </c>
      <c r="G23" s="10">
        <f t="shared" si="12"/>
        <v>1</v>
      </c>
      <c r="H23" s="11"/>
      <c r="I23" s="11"/>
      <c r="J23" s="11">
        <f t="shared" ref="J23" si="29">I23-H23</f>
        <v>0</v>
      </c>
      <c r="K23" s="27">
        <f t="shared" ref="K23" si="30">J23/24</f>
        <v>0</v>
      </c>
      <c r="L23" s="28"/>
    </row>
    <row r="24" spans="1:14">
      <c r="A24" s="12">
        <f t="shared" si="2"/>
        <v>18</v>
      </c>
      <c r="B24" s="8">
        <f t="shared" si="2"/>
        <v>46221</v>
      </c>
      <c r="C24" s="8">
        <f t="shared" si="3"/>
        <v>46221</v>
      </c>
      <c r="D24" s="9">
        <v>0.29166666666666702</v>
      </c>
      <c r="E24" s="8">
        <f t="shared" si="4"/>
        <v>46222</v>
      </c>
      <c r="F24" s="9">
        <v>0.29166666666666702</v>
      </c>
      <c r="G24" s="10">
        <f t="shared" si="12"/>
        <v>1</v>
      </c>
      <c r="H24" s="11"/>
      <c r="I24" s="11"/>
      <c r="J24" s="11">
        <f t="shared" ref="J24" si="31">I24-H24</f>
        <v>0</v>
      </c>
      <c r="K24" s="27">
        <f t="shared" ref="K24" si="32">J24/24</f>
        <v>0</v>
      </c>
      <c r="L24" s="28"/>
    </row>
    <row r="25" spans="1:14">
      <c r="A25" s="12">
        <f t="shared" ref="A25:B37" si="33">A24+1</f>
        <v>19</v>
      </c>
      <c r="B25" s="8">
        <f>B24+1</f>
        <v>46222</v>
      </c>
      <c r="C25" s="8">
        <f t="shared" si="3"/>
        <v>46222</v>
      </c>
      <c r="D25" s="9">
        <v>0.29166666666666702</v>
      </c>
      <c r="E25" s="8">
        <f t="shared" si="4"/>
        <v>46223</v>
      </c>
      <c r="F25" s="9">
        <v>0.29166666666666702</v>
      </c>
      <c r="G25" s="10">
        <f t="shared" si="12"/>
        <v>1</v>
      </c>
      <c r="H25" s="11"/>
      <c r="I25" s="11"/>
      <c r="J25" s="11">
        <f t="shared" ref="J25" si="34">I25-H25</f>
        <v>0</v>
      </c>
      <c r="K25" s="27">
        <f t="shared" ref="K25" si="35">J25/24</f>
        <v>0</v>
      </c>
      <c r="L25" s="28"/>
    </row>
    <row r="26" spans="1:14">
      <c r="A26" s="12">
        <f t="shared" si="33"/>
        <v>20</v>
      </c>
      <c r="B26" s="8">
        <f>B25+1</f>
        <v>46223</v>
      </c>
      <c r="C26" s="8">
        <f t="shared" si="3"/>
        <v>46223</v>
      </c>
      <c r="D26" s="9">
        <v>0.29166666666666702</v>
      </c>
      <c r="E26" s="8">
        <f t="shared" si="4"/>
        <v>46224</v>
      </c>
      <c r="F26" s="9">
        <v>0.29166666666666702</v>
      </c>
      <c r="G26" s="10">
        <f t="shared" si="12"/>
        <v>1</v>
      </c>
      <c r="H26" s="11"/>
      <c r="I26" s="11"/>
      <c r="J26" s="11">
        <f t="shared" ref="J26" si="36">I26-H26</f>
        <v>0</v>
      </c>
      <c r="K26" s="27">
        <f t="shared" ref="K26" si="37">J26/24</f>
        <v>0</v>
      </c>
      <c r="L26" s="28"/>
    </row>
    <row r="27" spans="1:14">
      <c r="A27" s="12">
        <f t="shared" si="33"/>
        <v>21</v>
      </c>
      <c r="B27" s="8">
        <f>B26+1</f>
        <v>46224</v>
      </c>
      <c r="C27" s="8">
        <f t="shared" si="3"/>
        <v>46224</v>
      </c>
      <c r="D27" s="9">
        <v>0.29166666666666702</v>
      </c>
      <c r="E27" s="8">
        <f t="shared" si="4"/>
        <v>46225</v>
      </c>
      <c r="F27" s="9">
        <v>0.29166666666666702</v>
      </c>
      <c r="G27" s="10">
        <f t="shared" si="12"/>
        <v>1</v>
      </c>
      <c r="H27" s="11"/>
      <c r="I27" s="11"/>
      <c r="J27" s="11">
        <f t="shared" ref="J27" si="38">I27-H27</f>
        <v>0</v>
      </c>
      <c r="K27" s="27">
        <f t="shared" ref="K27" si="39">J27/24</f>
        <v>0</v>
      </c>
      <c r="L27" s="28"/>
    </row>
    <row r="28" spans="1:14">
      <c r="A28" s="12">
        <f t="shared" si="33"/>
        <v>22</v>
      </c>
      <c r="B28" s="8">
        <f t="shared" si="33"/>
        <v>46225</v>
      </c>
      <c r="C28" s="8">
        <f t="shared" si="3"/>
        <v>46225</v>
      </c>
      <c r="D28" s="9">
        <v>0.29166666666666702</v>
      </c>
      <c r="E28" s="8">
        <f t="shared" si="4"/>
        <v>46226</v>
      </c>
      <c r="F28" s="9">
        <v>0.29166666666666702</v>
      </c>
      <c r="G28" s="10">
        <f t="shared" si="12"/>
        <v>1</v>
      </c>
      <c r="H28" s="11"/>
      <c r="I28" s="11"/>
      <c r="J28" s="11">
        <f t="shared" ref="J28" si="40">I28-H28</f>
        <v>0</v>
      </c>
      <c r="K28" s="27">
        <f t="shared" ref="K28" si="41">J28/24</f>
        <v>0</v>
      </c>
      <c r="L28" s="28"/>
    </row>
    <row r="29" spans="1:14">
      <c r="A29" s="12">
        <f t="shared" si="33"/>
        <v>23</v>
      </c>
      <c r="B29" s="8">
        <f t="shared" si="33"/>
        <v>46226</v>
      </c>
      <c r="C29" s="8">
        <f t="shared" si="3"/>
        <v>46226</v>
      </c>
      <c r="D29" s="9">
        <v>0.29166666666666702</v>
      </c>
      <c r="E29" s="8">
        <f t="shared" si="4"/>
        <v>46227</v>
      </c>
      <c r="F29" s="9">
        <v>0.29166666666666702</v>
      </c>
      <c r="G29" s="10">
        <f t="shared" si="12"/>
        <v>1</v>
      </c>
      <c r="H29" s="11"/>
      <c r="I29" s="11"/>
      <c r="J29" s="11">
        <f t="shared" ref="J29" si="42">I29-H29</f>
        <v>0</v>
      </c>
      <c r="K29" s="27">
        <f t="shared" ref="K29" si="43">J29/24</f>
        <v>0</v>
      </c>
      <c r="L29" s="28"/>
    </row>
    <row r="30" spans="1:14">
      <c r="A30" s="12">
        <f t="shared" si="33"/>
        <v>24</v>
      </c>
      <c r="B30" s="8">
        <f t="shared" si="33"/>
        <v>46227</v>
      </c>
      <c r="C30" s="8">
        <f t="shared" si="3"/>
        <v>46227</v>
      </c>
      <c r="D30" s="9">
        <v>0.29166666666666702</v>
      </c>
      <c r="E30" s="8">
        <f t="shared" si="4"/>
        <v>46228</v>
      </c>
      <c r="F30" s="9">
        <v>0.29166666666666702</v>
      </c>
      <c r="G30" s="10">
        <f t="shared" si="12"/>
        <v>1</v>
      </c>
      <c r="H30" s="11"/>
      <c r="I30" s="11"/>
      <c r="J30" s="11">
        <f t="shared" ref="J30" si="44">I30-H30</f>
        <v>0</v>
      </c>
      <c r="K30" s="27">
        <f t="shared" ref="K30" si="45">J30/24</f>
        <v>0</v>
      </c>
      <c r="L30" s="28"/>
    </row>
    <row r="31" spans="1:14">
      <c r="A31" s="12">
        <f t="shared" si="33"/>
        <v>25</v>
      </c>
      <c r="B31" s="8">
        <f t="shared" si="33"/>
        <v>46228</v>
      </c>
      <c r="C31" s="8">
        <f t="shared" si="3"/>
        <v>46228</v>
      </c>
      <c r="D31" s="9">
        <v>0.29166666666666702</v>
      </c>
      <c r="E31" s="8">
        <f t="shared" si="4"/>
        <v>46229</v>
      </c>
      <c r="F31" s="9">
        <v>0.29166666666666702</v>
      </c>
      <c r="G31" s="10">
        <f t="shared" si="12"/>
        <v>1</v>
      </c>
      <c r="H31" s="11"/>
      <c r="I31" s="11"/>
      <c r="J31" s="11">
        <f t="shared" ref="J31" si="46">I31-H31</f>
        <v>0</v>
      </c>
      <c r="K31" s="27">
        <f t="shared" ref="K31" si="47">J31/24</f>
        <v>0</v>
      </c>
      <c r="L31" s="28"/>
    </row>
    <row r="32" spans="1:14">
      <c r="A32" s="12">
        <f t="shared" si="33"/>
        <v>26</v>
      </c>
      <c r="B32" s="8">
        <f t="shared" si="33"/>
        <v>46229</v>
      </c>
      <c r="C32" s="8">
        <f t="shared" si="3"/>
        <v>46229</v>
      </c>
      <c r="D32" s="9">
        <v>0.29166666666666702</v>
      </c>
      <c r="E32" s="8">
        <f t="shared" si="4"/>
        <v>46230</v>
      </c>
      <c r="F32" s="9">
        <v>0.29166666666666702</v>
      </c>
      <c r="G32" s="10">
        <f t="shared" si="12"/>
        <v>1</v>
      </c>
      <c r="H32" s="11"/>
      <c r="I32" s="11"/>
      <c r="J32" s="11">
        <f t="shared" ref="J32" si="48">I32-H32</f>
        <v>0</v>
      </c>
      <c r="K32" s="27">
        <f t="shared" ref="K32" si="49">J32/24</f>
        <v>0</v>
      </c>
      <c r="L32" s="28"/>
    </row>
    <row r="33" spans="1:12">
      <c r="A33" s="12">
        <f t="shared" si="33"/>
        <v>27</v>
      </c>
      <c r="B33" s="8">
        <f t="shared" si="33"/>
        <v>46230</v>
      </c>
      <c r="C33" s="8">
        <f t="shared" si="3"/>
        <v>46230</v>
      </c>
      <c r="D33" s="9">
        <v>0.29166666666666702</v>
      </c>
      <c r="E33" s="8">
        <f t="shared" si="4"/>
        <v>46231</v>
      </c>
      <c r="F33" s="9">
        <v>0.29166666666666702</v>
      </c>
      <c r="G33" s="10">
        <f t="shared" si="12"/>
        <v>1</v>
      </c>
      <c r="H33" s="11"/>
      <c r="I33" s="11"/>
      <c r="J33" s="11">
        <f t="shared" ref="J33" si="50">I33-H33</f>
        <v>0</v>
      </c>
      <c r="K33" s="27">
        <f t="shared" ref="K33" si="51">J33/24</f>
        <v>0</v>
      </c>
      <c r="L33" s="28"/>
    </row>
    <row r="34" spans="1:12">
      <c r="A34" s="12">
        <f t="shared" si="33"/>
        <v>28</v>
      </c>
      <c r="B34" s="8">
        <f t="shared" si="33"/>
        <v>46231</v>
      </c>
      <c r="C34" s="8">
        <f t="shared" si="3"/>
        <v>46231</v>
      </c>
      <c r="D34" s="9">
        <v>0.29166666666666702</v>
      </c>
      <c r="E34" s="8">
        <f t="shared" si="4"/>
        <v>46232</v>
      </c>
      <c r="F34" s="9">
        <v>0.29166666666666702</v>
      </c>
      <c r="G34" s="10">
        <f t="shared" si="12"/>
        <v>1</v>
      </c>
      <c r="H34" s="11"/>
      <c r="I34" s="11"/>
      <c r="J34" s="11">
        <f t="shared" ref="J34:J36" si="52">I34-H34</f>
        <v>0</v>
      </c>
      <c r="K34" s="27">
        <f t="shared" ref="K34:K36" si="53">J34/24</f>
        <v>0</v>
      </c>
      <c r="L34" s="28"/>
    </row>
    <row r="35" spans="1:12">
      <c r="A35" s="12">
        <f t="shared" si="33"/>
        <v>29</v>
      </c>
      <c r="B35" s="8">
        <f t="shared" si="33"/>
        <v>46232</v>
      </c>
      <c r="C35" s="8">
        <f t="shared" si="3"/>
        <v>46232</v>
      </c>
      <c r="D35" s="9">
        <v>0.29166666666666702</v>
      </c>
      <c r="E35" s="8">
        <f t="shared" si="4"/>
        <v>46233</v>
      </c>
      <c r="F35" s="9">
        <v>0.29166666666666702</v>
      </c>
      <c r="G35" s="10">
        <f t="shared" si="12"/>
        <v>1</v>
      </c>
      <c r="H35" s="11"/>
      <c r="I35" s="11"/>
      <c r="J35" s="11">
        <f t="shared" si="52"/>
        <v>0</v>
      </c>
      <c r="K35" s="27">
        <f t="shared" si="53"/>
        <v>0</v>
      </c>
      <c r="L35" s="28"/>
    </row>
    <row r="36" spans="1:12">
      <c r="A36" s="12">
        <f t="shared" si="33"/>
        <v>30</v>
      </c>
      <c r="B36" s="8">
        <f t="shared" si="33"/>
        <v>46233</v>
      </c>
      <c r="C36" s="8">
        <f t="shared" ref="C36" si="54">B36</f>
        <v>46233</v>
      </c>
      <c r="D36" s="9">
        <v>0.29166666666666702</v>
      </c>
      <c r="E36" s="8">
        <f t="shared" ref="E36" si="55">C36+1</f>
        <v>46234</v>
      </c>
      <c r="F36" s="9">
        <v>0.29166666666666702</v>
      </c>
      <c r="G36" s="10">
        <f t="shared" ref="G36" si="56">IFERROR(((E36-C36)+(F36-D36)),"")</f>
        <v>1</v>
      </c>
      <c r="H36" s="11"/>
      <c r="I36" s="11"/>
      <c r="J36" s="11">
        <f t="shared" si="52"/>
        <v>0</v>
      </c>
      <c r="K36" s="27">
        <f t="shared" si="53"/>
        <v>0</v>
      </c>
      <c r="L36" s="28"/>
    </row>
    <row r="37" spans="1:12">
      <c r="A37" s="12">
        <f t="shared" si="33"/>
        <v>31</v>
      </c>
      <c r="B37" s="8">
        <f t="shared" si="33"/>
        <v>46234</v>
      </c>
      <c r="C37" s="8">
        <f t="shared" ref="C37" si="57">B37</f>
        <v>46234</v>
      </c>
      <c r="D37" s="9">
        <v>0.29166666666666702</v>
      </c>
      <c r="E37" s="8">
        <f t="shared" ref="E37" si="58">C37+1</f>
        <v>46235</v>
      </c>
      <c r="F37" s="9">
        <v>0.29166666666666702</v>
      </c>
      <c r="G37" s="10">
        <f t="shared" ref="G37" si="59">IFERROR(((E37-C37)+(F37-D37)),"")</f>
        <v>1</v>
      </c>
      <c r="H37" s="11"/>
      <c r="I37" s="11"/>
      <c r="J37" s="11">
        <f t="shared" ref="J37" si="60">I37-H37</f>
        <v>0</v>
      </c>
      <c r="K37" s="27">
        <f t="shared" ref="K37" si="6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5800-000000000000}"/>
  </hyperlink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1.5546875" style="1" customWidth="1"/>
    <col min="9" max="9" width="12.109375" style="1" customWidth="1"/>
    <col min="10" max="10" width="11.5546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2"/>
      <c r="C1" s="3" t="s">
        <v>132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267</v>
      </c>
      <c r="D2" s="2"/>
      <c r="E2" s="2"/>
      <c r="F2" s="2"/>
      <c r="G2" s="2"/>
      <c r="H2" s="2"/>
      <c r="I2" s="2"/>
      <c r="J2" s="2"/>
      <c r="K2" s="2"/>
      <c r="L2" s="25" t="s">
        <v>134</v>
      </c>
    </row>
    <row r="3" spans="1:12">
      <c r="B3" s="2"/>
      <c r="C3" s="3" t="str">
        <f>SCI!C3</f>
        <v>Bulan July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46204</v>
      </c>
      <c r="D4" s="2"/>
      <c r="E4" s="2"/>
      <c r="F4" s="2"/>
      <c r="G4" s="2"/>
      <c r="H4" s="2"/>
      <c r="I4" s="2"/>
      <c r="J4" s="2" t="s">
        <v>135</v>
      </c>
      <c r="K4" s="26">
        <f>MAX(K7:K36)</f>
        <v>0</v>
      </c>
      <c r="L4" s="2"/>
    </row>
    <row r="5" spans="1:12">
      <c r="A5" s="894" t="s">
        <v>112</v>
      </c>
      <c r="B5" s="893" t="s">
        <v>113</v>
      </c>
      <c r="C5" s="893" t="s">
        <v>136</v>
      </c>
      <c r="D5" s="893"/>
      <c r="E5" s="893" t="s">
        <v>137</v>
      </c>
      <c r="F5" s="893"/>
      <c r="G5" s="897" t="s">
        <v>138</v>
      </c>
      <c r="H5" s="893" t="s">
        <v>139</v>
      </c>
      <c r="I5" s="893"/>
      <c r="J5" s="893" t="s">
        <v>140</v>
      </c>
      <c r="K5" s="897" t="s">
        <v>141</v>
      </c>
      <c r="L5" s="891" t="s">
        <v>142</v>
      </c>
    </row>
    <row r="6" spans="1:12">
      <c r="A6" s="895"/>
      <c r="B6" s="896"/>
      <c r="C6" s="5" t="s">
        <v>113</v>
      </c>
      <c r="D6" s="5" t="s">
        <v>143</v>
      </c>
      <c r="E6" s="5" t="s">
        <v>113</v>
      </c>
      <c r="F6" s="5" t="s">
        <v>143</v>
      </c>
      <c r="G6" s="898"/>
      <c r="H6" s="5" t="s">
        <v>136</v>
      </c>
      <c r="I6" s="5" t="s">
        <v>137</v>
      </c>
      <c r="J6" s="896"/>
      <c r="K6" s="898"/>
      <c r="L6" s="892"/>
    </row>
    <row r="7" spans="1:12">
      <c r="A7" s="6">
        <v>1</v>
      </c>
      <c r="B7" s="7">
        <f>C4</f>
        <v>46204</v>
      </c>
      <c r="C7" s="8">
        <f>B7</f>
        <v>46204</v>
      </c>
      <c r="D7" s="9">
        <v>0</v>
      </c>
      <c r="E7" s="8">
        <f>C7+1</f>
        <v>46205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46205</v>
      </c>
      <c r="C8" s="8">
        <f>B8</f>
        <v>46205</v>
      </c>
      <c r="D8" s="9">
        <v>0</v>
      </c>
      <c r="E8" s="8">
        <f>C8+1</f>
        <v>46206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46206</v>
      </c>
      <c r="C9" s="8">
        <f t="shared" ref="C9:C35" si="3">B9</f>
        <v>46206</v>
      </c>
      <c r="D9" s="9">
        <v>0</v>
      </c>
      <c r="E9" s="8">
        <f t="shared" ref="E9:E35" si="4">C9+1</f>
        <v>46207</v>
      </c>
      <c r="F9" s="9">
        <v>0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46207</v>
      </c>
      <c r="C10" s="8">
        <f t="shared" si="3"/>
        <v>46207</v>
      </c>
      <c r="D10" s="9">
        <v>0</v>
      </c>
      <c r="E10" s="8">
        <f t="shared" si="4"/>
        <v>46208</v>
      </c>
      <c r="F10" s="9">
        <v>0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46208</v>
      </c>
      <c r="C11" s="8">
        <f t="shared" si="3"/>
        <v>46208</v>
      </c>
      <c r="D11" s="9">
        <v>0</v>
      </c>
      <c r="E11" s="8">
        <f t="shared" si="4"/>
        <v>46209</v>
      </c>
      <c r="F11" s="9">
        <v>0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46209</v>
      </c>
      <c r="C12" s="8">
        <f t="shared" si="3"/>
        <v>46209</v>
      </c>
      <c r="D12" s="9">
        <v>0</v>
      </c>
      <c r="E12" s="8">
        <f t="shared" si="4"/>
        <v>46210</v>
      </c>
      <c r="F12" s="9">
        <v>0</v>
      </c>
      <c r="G12" s="10">
        <f t="shared" si="5"/>
        <v>1</v>
      </c>
      <c r="H12" s="11"/>
      <c r="I12" s="11"/>
      <c r="J12" s="11">
        <f t="shared" ref="J12:J14" si="12">I12-H12</f>
        <v>0</v>
      </c>
      <c r="K12" s="27">
        <f t="shared" ref="K12:K14" si="13">J12/24</f>
        <v>0</v>
      </c>
      <c r="L12" s="28"/>
    </row>
    <row r="13" spans="1:12">
      <c r="A13" s="12">
        <f t="shared" si="2"/>
        <v>7</v>
      </c>
      <c r="B13" s="8">
        <f t="shared" si="2"/>
        <v>46210</v>
      </c>
      <c r="C13" s="8">
        <f t="shared" si="3"/>
        <v>46210</v>
      </c>
      <c r="D13" s="9">
        <v>0</v>
      </c>
      <c r="E13" s="8">
        <f t="shared" si="4"/>
        <v>46211</v>
      </c>
      <c r="F13" s="9">
        <v>0</v>
      </c>
      <c r="G13" s="10">
        <f t="shared" si="5"/>
        <v>1</v>
      </c>
      <c r="H13" s="11"/>
      <c r="I13" s="11"/>
      <c r="J13" s="11">
        <f t="shared" si="12"/>
        <v>0</v>
      </c>
      <c r="K13" s="27">
        <f t="shared" si="13"/>
        <v>0</v>
      </c>
      <c r="L13" s="28"/>
    </row>
    <row r="14" spans="1:12">
      <c r="A14" s="12">
        <f t="shared" si="2"/>
        <v>8</v>
      </c>
      <c r="B14" s="8">
        <f t="shared" si="2"/>
        <v>46211</v>
      </c>
      <c r="C14" s="8">
        <f t="shared" si="3"/>
        <v>46211</v>
      </c>
      <c r="D14" s="9">
        <v>0</v>
      </c>
      <c r="E14" s="8">
        <f t="shared" si="4"/>
        <v>46212</v>
      </c>
      <c r="F14" s="9">
        <v>0</v>
      </c>
      <c r="G14" s="10">
        <f t="shared" si="5"/>
        <v>1</v>
      </c>
      <c r="H14" s="11"/>
      <c r="I14" s="11"/>
      <c r="J14" s="11">
        <f t="shared" si="12"/>
        <v>0</v>
      </c>
      <c r="K14" s="27">
        <f t="shared" si="13"/>
        <v>0</v>
      </c>
      <c r="L14" s="28"/>
    </row>
    <row r="15" spans="1:12">
      <c r="A15" s="12">
        <f t="shared" si="2"/>
        <v>9</v>
      </c>
      <c r="B15" s="8">
        <f t="shared" si="2"/>
        <v>46212</v>
      </c>
      <c r="C15" s="8">
        <f t="shared" si="3"/>
        <v>46212</v>
      </c>
      <c r="D15" s="9">
        <v>0</v>
      </c>
      <c r="E15" s="8">
        <f t="shared" ref="E15" si="14">C15+1</f>
        <v>46213</v>
      </c>
      <c r="F15" s="9">
        <v>0</v>
      </c>
      <c r="G15" s="10">
        <f t="shared" ref="G15" si="15">IFERROR(((E15-C15)+(F15-D15)),"")</f>
        <v>1</v>
      </c>
      <c r="H15" s="11"/>
      <c r="I15" s="11"/>
      <c r="J15" s="11">
        <f t="shared" ref="J15" si="16">I15-H15</f>
        <v>0</v>
      </c>
      <c r="K15" s="27">
        <f t="shared" ref="K15" si="17">J15/24</f>
        <v>0</v>
      </c>
      <c r="L15" s="28"/>
    </row>
    <row r="16" spans="1:12">
      <c r="A16" s="12">
        <f t="shared" si="2"/>
        <v>10</v>
      </c>
      <c r="B16" s="8">
        <f t="shared" si="2"/>
        <v>46213</v>
      </c>
      <c r="C16" s="8">
        <f t="shared" si="3"/>
        <v>46213</v>
      </c>
      <c r="D16" s="9">
        <v>0</v>
      </c>
      <c r="E16" s="8">
        <f t="shared" si="4"/>
        <v>46214</v>
      </c>
      <c r="F16" s="9">
        <v>0</v>
      </c>
      <c r="G16" s="10">
        <f t="shared" si="5"/>
        <v>1</v>
      </c>
      <c r="H16" s="11"/>
      <c r="I16" s="11"/>
      <c r="J16" s="11">
        <f t="shared" ref="J16" si="18">I16-H16</f>
        <v>0</v>
      </c>
      <c r="K16" s="27">
        <f t="shared" ref="K16" si="19">J16/24</f>
        <v>0</v>
      </c>
      <c r="L16" s="28"/>
    </row>
    <row r="17" spans="1:14">
      <c r="A17" s="12">
        <f t="shared" si="2"/>
        <v>11</v>
      </c>
      <c r="B17" s="8">
        <f t="shared" si="2"/>
        <v>46214</v>
      </c>
      <c r="C17" s="8">
        <f t="shared" si="3"/>
        <v>46214</v>
      </c>
      <c r="D17" s="9">
        <v>0</v>
      </c>
      <c r="E17" s="8">
        <f t="shared" si="4"/>
        <v>46215</v>
      </c>
      <c r="F17" s="9">
        <v>0</v>
      </c>
      <c r="G17" s="10">
        <f t="shared" si="5"/>
        <v>1</v>
      </c>
      <c r="H17" s="11"/>
      <c r="I17" s="11"/>
      <c r="J17" s="11">
        <f t="shared" ref="J17" si="20">I17-H17</f>
        <v>0</v>
      </c>
      <c r="K17" s="27">
        <f t="shared" ref="K17" si="21">J17/24</f>
        <v>0</v>
      </c>
      <c r="L17" s="28"/>
    </row>
    <row r="18" spans="1:14">
      <c r="A18" s="12">
        <f t="shared" si="2"/>
        <v>12</v>
      </c>
      <c r="B18" s="8">
        <f t="shared" si="2"/>
        <v>46215</v>
      </c>
      <c r="C18" s="8">
        <f t="shared" si="3"/>
        <v>46215</v>
      </c>
      <c r="D18" s="9">
        <v>0</v>
      </c>
      <c r="E18" s="8">
        <f t="shared" si="4"/>
        <v>46216</v>
      </c>
      <c r="F18" s="9">
        <v>0</v>
      </c>
      <c r="G18" s="10">
        <f t="shared" si="5"/>
        <v>1</v>
      </c>
      <c r="H18" s="11"/>
      <c r="I18" s="11"/>
      <c r="J18" s="11">
        <f t="shared" ref="J18" si="22">I18-H18</f>
        <v>0</v>
      </c>
      <c r="K18" s="27">
        <f t="shared" ref="K18" si="23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46216</v>
      </c>
      <c r="C19" s="8">
        <f t="shared" si="3"/>
        <v>46216</v>
      </c>
      <c r="D19" s="9">
        <v>0</v>
      </c>
      <c r="E19" s="8">
        <f t="shared" si="4"/>
        <v>46217</v>
      </c>
      <c r="F19" s="9">
        <v>0</v>
      </c>
      <c r="G19" s="10">
        <f t="shared" si="5"/>
        <v>1</v>
      </c>
      <c r="H19" s="11"/>
      <c r="I19" s="11"/>
      <c r="J19" s="11">
        <f t="shared" ref="J19" si="24">I19-H19</f>
        <v>0</v>
      </c>
      <c r="K19" s="27">
        <f t="shared" ref="K19" si="25">J19/24</f>
        <v>0</v>
      </c>
      <c r="L19" s="28"/>
    </row>
    <row r="20" spans="1:14">
      <c r="A20" s="12">
        <f t="shared" si="2"/>
        <v>14</v>
      </c>
      <c r="B20" s="8">
        <f t="shared" si="2"/>
        <v>46217</v>
      </c>
      <c r="C20" s="8">
        <f t="shared" si="3"/>
        <v>46217</v>
      </c>
      <c r="D20" s="9">
        <v>0</v>
      </c>
      <c r="E20" s="8">
        <f t="shared" si="4"/>
        <v>46218</v>
      </c>
      <c r="F20" s="9">
        <v>0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46218</v>
      </c>
      <c r="C21" s="8">
        <f t="shared" si="3"/>
        <v>46218</v>
      </c>
      <c r="D21" s="9">
        <v>0</v>
      </c>
      <c r="E21" s="8">
        <f t="shared" si="4"/>
        <v>46219</v>
      </c>
      <c r="F21" s="9">
        <v>0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46219</v>
      </c>
      <c r="C22" s="8">
        <f t="shared" si="3"/>
        <v>46219</v>
      </c>
      <c r="D22" s="9">
        <v>0</v>
      </c>
      <c r="E22" s="8">
        <f t="shared" si="4"/>
        <v>46220</v>
      </c>
      <c r="F22" s="9">
        <v>0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46220</v>
      </c>
      <c r="C23" s="8">
        <f t="shared" si="3"/>
        <v>46220</v>
      </c>
      <c r="D23" s="9">
        <v>0</v>
      </c>
      <c r="E23" s="8">
        <f t="shared" si="4"/>
        <v>46221</v>
      </c>
      <c r="F23" s="9">
        <v>0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46221</v>
      </c>
      <c r="C24" s="8">
        <f t="shared" si="3"/>
        <v>46221</v>
      </c>
      <c r="D24" s="9">
        <v>0</v>
      </c>
      <c r="E24" s="8">
        <f t="shared" si="4"/>
        <v>46222</v>
      </c>
      <c r="F24" s="9">
        <v>0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46222</v>
      </c>
      <c r="C25" s="8">
        <f t="shared" si="3"/>
        <v>46222</v>
      </c>
      <c r="D25" s="9">
        <v>0</v>
      </c>
      <c r="E25" s="8">
        <f t="shared" si="4"/>
        <v>46223</v>
      </c>
      <c r="F25" s="9">
        <v>0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46223</v>
      </c>
      <c r="C26" s="8">
        <f t="shared" si="3"/>
        <v>46223</v>
      </c>
      <c r="D26" s="9">
        <v>0</v>
      </c>
      <c r="E26" s="8">
        <f t="shared" si="4"/>
        <v>46224</v>
      </c>
      <c r="F26" s="9">
        <v>0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46224</v>
      </c>
      <c r="C27" s="8">
        <f t="shared" si="3"/>
        <v>46224</v>
      </c>
      <c r="D27" s="9">
        <v>0</v>
      </c>
      <c r="E27" s="8">
        <f t="shared" si="4"/>
        <v>46225</v>
      </c>
      <c r="F27" s="9">
        <v>0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46225</v>
      </c>
      <c r="C28" s="8">
        <f t="shared" si="3"/>
        <v>46225</v>
      </c>
      <c r="D28" s="9">
        <v>0</v>
      </c>
      <c r="E28" s="8">
        <f t="shared" si="4"/>
        <v>46226</v>
      </c>
      <c r="F28" s="9">
        <v>0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46226</v>
      </c>
      <c r="C29" s="8">
        <f t="shared" si="3"/>
        <v>46226</v>
      </c>
      <c r="D29" s="9">
        <v>0</v>
      </c>
      <c r="E29" s="8">
        <f t="shared" si="4"/>
        <v>46227</v>
      </c>
      <c r="F29" s="9">
        <v>0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46227</v>
      </c>
      <c r="C30" s="8">
        <f t="shared" si="3"/>
        <v>46227</v>
      </c>
      <c r="D30" s="9">
        <v>0</v>
      </c>
      <c r="E30" s="8">
        <f t="shared" si="4"/>
        <v>46228</v>
      </c>
      <c r="F30" s="9">
        <v>0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46228</v>
      </c>
      <c r="C31" s="8">
        <f t="shared" si="3"/>
        <v>46228</v>
      </c>
      <c r="D31" s="9">
        <v>0</v>
      </c>
      <c r="E31" s="8">
        <f t="shared" si="4"/>
        <v>46229</v>
      </c>
      <c r="F31" s="9">
        <v>0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46229</v>
      </c>
      <c r="C32" s="8">
        <f t="shared" si="3"/>
        <v>46229</v>
      </c>
      <c r="D32" s="9">
        <v>0</v>
      </c>
      <c r="E32" s="8">
        <f t="shared" si="4"/>
        <v>46230</v>
      </c>
      <c r="F32" s="9">
        <v>0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46230</v>
      </c>
      <c r="C33" s="8">
        <f t="shared" si="3"/>
        <v>46230</v>
      </c>
      <c r="D33" s="9">
        <v>0</v>
      </c>
      <c r="E33" s="8">
        <f t="shared" si="4"/>
        <v>46231</v>
      </c>
      <c r="F33" s="9">
        <v>0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46231</v>
      </c>
      <c r="C34" s="8">
        <f t="shared" si="3"/>
        <v>46231</v>
      </c>
      <c r="D34" s="9">
        <v>0</v>
      </c>
      <c r="E34" s="8">
        <f t="shared" si="4"/>
        <v>46232</v>
      </c>
      <c r="F34" s="9">
        <v>0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46232</v>
      </c>
      <c r="C35" s="8">
        <f t="shared" si="3"/>
        <v>46232</v>
      </c>
      <c r="D35" s="9">
        <v>0</v>
      </c>
      <c r="E35" s="8">
        <f t="shared" si="4"/>
        <v>46233</v>
      </c>
      <c r="F35" s="9">
        <v>0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46233</v>
      </c>
      <c r="C36" s="8">
        <f t="shared" ref="C36" si="57">B36</f>
        <v>46233</v>
      </c>
      <c r="D36" s="9">
        <v>0</v>
      </c>
      <c r="E36" s="8">
        <f t="shared" ref="E36" si="58">C36+1</f>
        <v>46234</v>
      </c>
      <c r="F36" s="9">
        <v>0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46234</v>
      </c>
      <c r="C37" s="8">
        <f t="shared" ref="C37" si="60">B37</f>
        <v>46234</v>
      </c>
      <c r="D37" s="9">
        <v>0</v>
      </c>
      <c r="E37" s="8">
        <f t="shared" ref="E37" si="61">C37+1</f>
        <v>46235</v>
      </c>
      <c r="F37" s="9">
        <v>0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59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90</vt:i4>
      </vt:variant>
    </vt:vector>
  </HeadingPairs>
  <TitlesOfParts>
    <vt:vector size="90" baseType="lpstr">
      <vt:lpstr>SO FOB Juli 2026</vt:lpstr>
      <vt:lpstr>SO Juli 2026 Rev 2</vt:lpstr>
      <vt:lpstr>KEBUTUHAN GAS</vt:lpstr>
      <vt:lpstr>SO MS</vt:lpstr>
      <vt:lpstr>Daily Sales</vt:lpstr>
      <vt:lpstr>Summary Gas</vt:lpstr>
      <vt:lpstr>Summary FOB</vt:lpstr>
      <vt:lpstr>GRAFIK</vt:lpstr>
      <vt:lpstr>Summary sales</vt:lpstr>
      <vt:lpstr>Aliya Digital</vt:lpstr>
      <vt:lpstr>PENTAWIRA</vt:lpstr>
      <vt:lpstr>KGM</vt:lpstr>
      <vt:lpstr>ADP</vt:lpstr>
      <vt:lpstr>CLIN</vt:lpstr>
      <vt:lpstr>ABC KOGEN</vt:lpstr>
      <vt:lpstr>ASAHIMAS</vt:lpstr>
      <vt:lpstr>HLI</vt:lpstr>
      <vt:lpstr>DIC</vt:lpstr>
      <vt:lpstr>TWK</vt:lpstr>
      <vt:lpstr>STM</vt:lpstr>
      <vt:lpstr>AMI</vt:lpstr>
      <vt:lpstr>BI</vt:lpstr>
      <vt:lpstr>FSI</vt:lpstr>
      <vt:lpstr>INDOFOOD</vt:lpstr>
      <vt:lpstr>UMI</vt:lpstr>
      <vt:lpstr>PCIM</vt:lpstr>
      <vt:lpstr>PCI84</vt:lpstr>
      <vt:lpstr>TOMIMOTO</vt:lpstr>
      <vt:lpstr>KTN</vt:lpstr>
      <vt:lpstr>BYC</vt:lpstr>
      <vt:lpstr>CERES</vt:lpstr>
      <vt:lpstr>SARIMURNI</vt:lpstr>
      <vt:lpstr>ALUMINIUM</vt:lpstr>
      <vt:lpstr>TOI</vt:lpstr>
      <vt:lpstr>KALBEE</vt:lpstr>
      <vt:lpstr>CDA</vt:lpstr>
      <vt:lpstr>IPT</vt:lpstr>
      <vt:lpstr>Tongtji</vt:lpstr>
      <vt:lpstr>CISF</vt:lpstr>
      <vt:lpstr>EBM</vt:lpstr>
      <vt:lpstr>HCI</vt:lpstr>
      <vt:lpstr>KSN</vt:lpstr>
      <vt:lpstr>ABP</vt:lpstr>
      <vt:lpstr>KSNR</vt:lpstr>
      <vt:lpstr>NIAGAGARAM</vt:lpstr>
      <vt:lpstr>NNI</vt:lpstr>
      <vt:lpstr>SHB</vt:lpstr>
      <vt:lpstr>MKG</vt:lpstr>
      <vt:lpstr>GTL</vt:lpstr>
      <vt:lpstr>OAJ</vt:lpstr>
      <vt:lpstr>PA</vt:lpstr>
      <vt:lpstr>KSNM</vt:lpstr>
      <vt:lpstr>CITYMALL</vt:lpstr>
      <vt:lpstr>PSD</vt:lpstr>
      <vt:lpstr>KA</vt:lpstr>
      <vt:lpstr>PUJ</vt:lpstr>
      <vt:lpstr>KBRU</vt:lpstr>
      <vt:lpstr>SDM</vt:lpstr>
      <vt:lpstr>BRTK</vt:lpstr>
      <vt:lpstr>SCI</vt:lpstr>
      <vt:lpstr>JARGAS</vt:lpstr>
      <vt:lpstr>SBI</vt:lpstr>
      <vt:lpstr>HSK</vt:lpstr>
      <vt:lpstr>CCS</vt:lpstr>
      <vt:lpstr>RB</vt:lpstr>
      <vt:lpstr>RPI</vt:lpstr>
      <vt:lpstr>APAC</vt:lpstr>
      <vt:lpstr>IAMI</vt:lpstr>
      <vt:lpstr>IDP</vt:lpstr>
      <vt:lpstr>UJL</vt:lpstr>
      <vt:lpstr>ALT</vt:lpstr>
      <vt:lpstr>SETU</vt:lpstr>
      <vt:lpstr>GFIATOMJES</vt:lpstr>
      <vt:lpstr>SPGLOBAL</vt:lpstr>
      <vt:lpstr>SPJES</vt:lpstr>
      <vt:lpstr>GFATOM</vt:lpstr>
      <vt:lpstr>GFKULIT</vt:lpstr>
      <vt:lpstr>GFAJES</vt:lpstr>
      <vt:lpstr>GFIR</vt:lpstr>
      <vt:lpstr>BDP</vt:lpstr>
      <vt:lpstr>PERHUTANI</vt:lpstr>
      <vt:lpstr>GFIR2</vt:lpstr>
      <vt:lpstr>TORABIKAHF</vt:lpstr>
      <vt:lpstr>TORABIKAIC</vt:lpstr>
      <vt:lpstr>TORABIKACIKUPA</vt:lpstr>
      <vt:lpstr>SWS</vt:lpstr>
      <vt:lpstr>TOYOBO</vt:lpstr>
      <vt:lpstr>SIDOGAS</vt:lpstr>
      <vt:lpstr>MADUSARI</vt:lpstr>
      <vt:lpstr>PAI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Ashilla</dc:creator>
  <cp:lastModifiedBy>Asep Solihin</cp:lastModifiedBy>
  <cp:lastPrinted>2024-10-03T03:55:00Z</cp:lastPrinted>
  <dcterms:created xsi:type="dcterms:W3CDTF">2019-11-06T06:39:00Z</dcterms:created>
  <dcterms:modified xsi:type="dcterms:W3CDTF">2026-08-05T02:49:23Z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D0160A574E894420A175F0F7FD09E5E8_13</vt:lpwstr>
  </property>
  <property fmtid="{D5CDD505-2E9C-101B-9397-08002B2CF9AE}" pid="3" name="KSOProductBuildVer">
    <vt:lpwstr>1057-12.2.0.23196</vt:lpwstr>
  </property>
</Properties>
</file>